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7400" windowHeight="11955" tabRatio="500" activeTab="1"/>
  </bookViews>
  <sheets>
    <sheet name="CONCENTRADO AUTORIZADO" sheetId="1" r:id="rId1"/>
    <sheet name="AUTORIZADO" sheetId="2" r:id="rId2"/>
    <sheet name="ULTIMA MODIFICACION" sheetId="3" r:id="rId3"/>
    <sheet name="AVANCE CAP-1000" sheetId="4" r:id="rId4"/>
    <sheet name="Modif. Direcciones" sheetId="5" r:id="rId5"/>
    <sheet name="CAP.1000 AUTORIZADO" sheetId="6" r:id="rId6"/>
    <sheet name="CAP.1000 MODIFICADO" sheetId="7" r:id="rId7"/>
  </sheets>
  <definedNames>
    <definedName name="_xlnm.Print_Area" localSheetId="1">'AUTORIZADO'!$A$1:$T$87</definedName>
    <definedName name="_xlnm.Print_Area" localSheetId="3">'AVANCE CAP-1000'!$A$1:$T$42</definedName>
    <definedName name="_xlnm.Print_Area" localSheetId="5">'CAP.1000 AUTORIZADO'!$A$1:$N$43</definedName>
    <definedName name="_xlnm.Print_Area" localSheetId="6">'CAP.1000 MODIFICADO'!$A$1:$N$45</definedName>
    <definedName name="_xlnm.Print_Area" localSheetId="4">'Modif. Direcciones'!$A$1:$O$88</definedName>
    <definedName name="_xlnm.Print_Area" localSheetId="2">'ULTIMA MODIFICACION'!$A$1:$O$82</definedName>
  </definedNames>
  <calcPr fullCalcOnLoad="1"/>
</workbook>
</file>

<file path=xl/sharedStrings.xml><?xml version="1.0" encoding="utf-8"?>
<sst xmlns="http://schemas.openxmlformats.org/spreadsheetml/2006/main" count="663" uniqueCount="193">
  <si>
    <t>Material de oficina</t>
  </si>
  <si>
    <t>Material de limpieza</t>
  </si>
  <si>
    <t>Materiales y útiles de impresión y reproducción</t>
  </si>
  <si>
    <t>Materiales y útiles para procesamiento en equipos y bienes informaticos</t>
  </si>
  <si>
    <t>Materiales Complementarios</t>
  </si>
  <si>
    <t>Material electrico y electronico</t>
  </si>
  <si>
    <t>Combustibles</t>
  </si>
  <si>
    <t>Lubricantes y aditivos</t>
  </si>
  <si>
    <t>Servicio postal</t>
  </si>
  <si>
    <t>Servicio telefonico</t>
  </si>
  <si>
    <t>Servicio de energia electrica</t>
  </si>
  <si>
    <t>Agua potable</t>
  </si>
  <si>
    <t>Arrendamiento de muebles, maquinaria y equipo</t>
  </si>
  <si>
    <t>Asesoria y Capacitacion</t>
  </si>
  <si>
    <t>Mantenimiento y conservación de maquinaria y equipo</t>
  </si>
  <si>
    <t>Mantenimiento y conservación de equipo de transporte</t>
  </si>
  <si>
    <t>Viaticos</t>
  </si>
  <si>
    <t>Gastos de camino</t>
  </si>
  <si>
    <t>2000     MATERIALES Y SUMINISTROS</t>
  </si>
  <si>
    <t>3000    SERVICIOS GENERALES</t>
  </si>
  <si>
    <t>CUENTA</t>
  </si>
  <si>
    <t>CAPITULO</t>
  </si>
  <si>
    <t>NO.CTA</t>
  </si>
  <si>
    <t>TOTAL MATERIALES Y SUMINISTROS</t>
  </si>
  <si>
    <t>TOTAL SERVICIOS GENERALES</t>
  </si>
  <si>
    <t>CENTRO DE EVALUACIÓN Y CONTROL DE CONFIANZA</t>
  </si>
  <si>
    <t>PARTIDA</t>
  </si>
  <si>
    <t>MONTO</t>
  </si>
  <si>
    <t>MATERIALES Y SUMINISTROS</t>
  </si>
  <si>
    <t>SERVICIOS GENERALES</t>
  </si>
  <si>
    <t>BIENES MUEBLES E INMUEBLES</t>
  </si>
  <si>
    <t>Productos alimenticios para el personal en las instalaciones</t>
  </si>
  <si>
    <t>Telefonia Celular</t>
  </si>
  <si>
    <t>ENERO</t>
  </si>
  <si>
    <t>Prendas de Seguridad y Proteccion personal</t>
  </si>
  <si>
    <t>Equipos y Aparatos Audiovisuales</t>
  </si>
  <si>
    <t>Servicios Integrales  y otros servicios</t>
  </si>
  <si>
    <t>Equipo de Comunicación y Telecomunicacion</t>
  </si>
  <si>
    <t>Servicios Legales, de contabilidad, auditorias y relacionadas</t>
  </si>
  <si>
    <t>Mantenimiento y Conservacion de Bienes Informaticos</t>
  </si>
  <si>
    <t xml:space="preserve">Otros Mobiliarios y Equipos de Administracion </t>
  </si>
  <si>
    <t>1000     SERVICIOS</t>
  </si>
  <si>
    <t>Servicios de Vigilancia</t>
  </si>
  <si>
    <t>Servicios de internet , redes p. info</t>
  </si>
  <si>
    <t>Software</t>
  </si>
  <si>
    <t>SUELDOS Y COMPENSACIONES</t>
  </si>
  <si>
    <t>Mantenimiento y Conservación de mobiliario y equipo</t>
  </si>
  <si>
    <t>TOTAL BIENES MUEBLES, INMUEBLES E INTANGIBLES</t>
  </si>
  <si>
    <t>5000 BIENES MUEBLES, INMUEBLES E INTANGIBLES</t>
  </si>
  <si>
    <t>Mobiliaria de Administracion</t>
  </si>
  <si>
    <t>Placas, engomados, calcomanias y hologramas</t>
  </si>
  <si>
    <t>Materiales, Accesorios y Suministros Médicos</t>
  </si>
  <si>
    <t>Vestuario y Uniformes</t>
  </si>
  <si>
    <t>Refacciones y accesorios menores de equipo de trans</t>
  </si>
  <si>
    <t>Refacciones y Accesorios computacion y tecnologia</t>
  </si>
  <si>
    <t>Refacciónes y Accesorios menores de edificios</t>
  </si>
  <si>
    <t>Seguros y Fianzas</t>
  </si>
  <si>
    <t>Licitaciones, convenios y convocatorias.</t>
  </si>
  <si>
    <t>Subrogados</t>
  </si>
  <si>
    <t>Servicio de consultas</t>
  </si>
  <si>
    <t>Instalaciones, redes electricas</t>
  </si>
  <si>
    <t>Servicio de limpieza y Manejo de desechos</t>
  </si>
  <si>
    <t>Instrumental Médico y de Laboratorio</t>
  </si>
  <si>
    <t>Sistemas de Aire Acondicionado, Calefacción y de Refrigeración Comercial</t>
  </si>
  <si>
    <t>Equipo de Computo y de Tecnologías de la Información</t>
  </si>
  <si>
    <t>Camaras Fotograficas y de video</t>
  </si>
  <si>
    <t>Adquisicion de Agua Potable</t>
  </si>
  <si>
    <t>Material para información</t>
  </si>
  <si>
    <t>Mantenimiento y Conservación de Inmuebles</t>
  </si>
  <si>
    <t>Vehículos y Equipo de transporte</t>
  </si>
  <si>
    <t>Servicios de Informatica</t>
  </si>
  <si>
    <t>TOTAL PRESUPUESTO 2013</t>
  </si>
  <si>
    <t>Materiales Educativos</t>
  </si>
  <si>
    <t>Materiales de Seguridad</t>
  </si>
  <si>
    <t>Cuotas</t>
  </si>
  <si>
    <t>Patentes, Regalias y Otros</t>
  </si>
  <si>
    <t>Refacciones y  Accesorios Otroa Bienes Muebles</t>
  </si>
  <si>
    <t>Servicios de Telecomunicaciones y Satelites</t>
  </si>
  <si>
    <t>Seervicios Financieros y Bancarios</t>
  </si>
  <si>
    <t>DIRECCION GENERAL</t>
  </si>
  <si>
    <t>ADMINISTRATIVA</t>
  </si>
  <si>
    <t>POLIGRAFIA</t>
  </si>
  <si>
    <t>PSICOLOGIA</t>
  </si>
  <si>
    <t>MEDICA TOX.</t>
  </si>
  <si>
    <t>JURIDICO</t>
  </si>
  <si>
    <t>DESARROLLO ORGANIZACIONAL</t>
  </si>
  <si>
    <t>SOCIO  ECONOMICO</t>
  </si>
  <si>
    <t>TECNOLOGIA Y SISTEMAS</t>
  </si>
  <si>
    <t>Herramientas Menores</t>
  </si>
  <si>
    <t>Seguros de Bienes Patrimoniales</t>
  </si>
  <si>
    <t>Refacciones y accesorios menores de Mob iliario y Eq. De Admon,ed. Y Rec.</t>
  </si>
  <si>
    <t>Pasajes Aereos</t>
  </si>
  <si>
    <t>ORGANO DE CONTROL</t>
  </si>
  <si>
    <t>PRESUPUESTO DE SUELDOS MATERIALES Y SUMINISTROS, SERVICIOS GENERALES Y BIENES INMUEBLES, MUEBLES E INTANGIBLES  E INVERSION PUBLICA</t>
  </si>
  <si>
    <t>Congresos y Convenciones</t>
  </si>
  <si>
    <t xml:space="preserve">ANALISIS CLINICOS </t>
  </si>
  <si>
    <t>CABELLO</t>
  </si>
  <si>
    <t>PRESUPUESTO 2014</t>
  </si>
  <si>
    <t>TOTAL 2014</t>
  </si>
  <si>
    <t xml:space="preserve">Plantilla </t>
  </si>
  <si>
    <t>Sueldos, Compensaciones y Prevision Social</t>
  </si>
  <si>
    <t>PROYECCION DE EVALUACIONES 2014 PARA ANALISIS TOXICOLOGICOS</t>
  </si>
  <si>
    <t>DESA           RROLLO ORGANIZACIONAL</t>
  </si>
  <si>
    <t>SOCIO  ECONO               MICO</t>
  </si>
  <si>
    <t xml:space="preserve">MODIFICADO </t>
  </si>
  <si>
    <t>SUELDOS MATERIALES Y SUMINISTROS, SERVICIOS GENERALES Y BIENES INMUEBLES, MUEBLES E INTANGIBLES  E INVERSION PUBLICA</t>
  </si>
  <si>
    <t>TOTAL</t>
  </si>
  <si>
    <t>EJERCIDO</t>
  </si>
  <si>
    <t>POR EJERCER</t>
  </si>
  <si>
    <t>PRESUPUESTO</t>
  </si>
  <si>
    <t>FEBRERO</t>
  </si>
  <si>
    <t>MARZO</t>
  </si>
  <si>
    <t>AVANCE PRESUPUESTAL 2014</t>
  </si>
  <si>
    <t>CENTRO DE EVALUACIÓN Y CONTROL DE CONFIANZA DEL ESTADO DE SONORA</t>
  </si>
  <si>
    <t>SECRETARIA TECNICA</t>
  </si>
  <si>
    <t>CVE. PARTIDA PRESUPUESTAL</t>
  </si>
  <si>
    <t>DESCRIPCION</t>
  </si>
  <si>
    <t>Servicios personales</t>
  </si>
  <si>
    <t>Remuneraciones al personal de carácter permanente</t>
  </si>
  <si>
    <t>Sueldo base al personal permanente</t>
  </si>
  <si>
    <t>Sueldos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</si>
  <si>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</si>
  <si>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</si>
  <si>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</si>
  <si>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</si>
  <si>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</si>
  <si>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</si>
  <si>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</si>
  <si>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</si>
  <si>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</si>
  <si>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</si>
  <si>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</si>
  <si>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</si>
  <si>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</si>
  <si>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</si>
  <si>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Otras prestaciones de seguridad social</t>
  </si>
  <si>
    <t>Cuotas para infraestructura, equipamiento y mantenimiento hospitalario</t>
  </si>
  <si>
    <t>Aportaciones para la atencion de Enfermedadess Preexistentes</t>
  </si>
  <si>
    <t>Aportaciones a fondos de vivienda</t>
  </si>
  <si>
    <t>Cuotas al FOVISSSTESON</t>
  </si>
  <si>
    <t>Aportaciones al sistema para el retiro</t>
  </si>
  <si>
    <t>Pagas de defunción, pensiones y jubilaciones</t>
  </si>
  <si>
    <t>Aportaciones para seguros</t>
  </si>
  <si>
    <t>Seguros por defunción familiar</t>
  </si>
  <si>
    <t>Seguro Retiro Estatal</t>
  </si>
  <si>
    <t>Otras cuotas de seguros colectivos</t>
  </si>
  <si>
    <t>Otras Prestaciones Sociales y Economicas</t>
  </si>
  <si>
    <t>Indemnizaciones</t>
  </si>
  <si>
    <t>Pago de Liquidaciones</t>
  </si>
  <si>
    <t>SUELDOS</t>
  </si>
  <si>
    <t>E.P.C</t>
  </si>
  <si>
    <t>COMPENSACION</t>
  </si>
  <si>
    <t>PRIMA VACACIONAL</t>
  </si>
  <si>
    <t xml:space="preserve">AGUINALDO </t>
  </si>
  <si>
    <t>BONO NAVIDEÑO</t>
  </si>
  <si>
    <t>AJUSTE DE CALENDARIO</t>
  </si>
  <si>
    <t>AGUINALDO DE E.P.C</t>
  </si>
  <si>
    <t>AGUINALDO DE COMPE</t>
  </si>
  <si>
    <t>SEGURIDAD SOCIAL</t>
  </si>
  <si>
    <t>SERVICIO MEDICO</t>
  </si>
  <si>
    <t>INDEMIZ.GLOBAL</t>
  </si>
  <si>
    <t>S-RET-ISSST.</t>
  </si>
  <si>
    <t>SEG.RET.GOB</t>
  </si>
  <si>
    <t>F- PENSIONES</t>
  </si>
  <si>
    <t>GTOS. ADMTIVOS</t>
  </si>
  <si>
    <t>AYUD FUNERAL</t>
  </si>
  <si>
    <t>FDO.PMO.C-PLAZO</t>
  </si>
  <si>
    <t>FOVISTESON</t>
  </si>
  <si>
    <t>GTOS INFRAEST</t>
  </si>
  <si>
    <t>GTOS. PTMO.PREND.</t>
  </si>
  <si>
    <t>SEG.VIDA ISSST</t>
  </si>
  <si>
    <t>estimulos</t>
  </si>
  <si>
    <t>ENFER. PREEXISTENTES</t>
  </si>
  <si>
    <t xml:space="preserve">PRESUPUESTO DE SUELDOS </t>
  </si>
  <si>
    <t>AVANCE PRESUPUESTAL CAPITULO 1000</t>
  </si>
  <si>
    <t>ABRIL</t>
  </si>
  <si>
    <t>MAYO</t>
  </si>
  <si>
    <t>JUNIO</t>
  </si>
  <si>
    <t>JULIO</t>
  </si>
  <si>
    <t>TOTAL MATERIALES, SERVICIOS, MUEBLES, INMUEBLES E INTANGIBLES</t>
  </si>
  <si>
    <t>TOTAL PRESUPUESTO 2014</t>
  </si>
  <si>
    <t>TOTAL MATERIALES,SERVS. MUEBLES, INMUEBLES E INTANGIBLES</t>
  </si>
  <si>
    <t>Refacciones y  Accesorios Otros Bienes Muebles</t>
  </si>
  <si>
    <t>Utensilios para el Servicio de alimentacion</t>
  </si>
  <si>
    <t>AGOSTO</t>
  </si>
  <si>
    <t>Otros Materiales y Articulos de Construccion  y Reparacion</t>
  </si>
  <si>
    <t>SEPTIEMBRE</t>
  </si>
  <si>
    <t>Fertilizantes, Pesticidas</t>
  </si>
  <si>
    <t>OCTUBRE</t>
  </si>
  <si>
    <t>Remodelacion y Rehabilitacion</t>
  </si>
  <si>
    <t>NOVIEMBRE</t>
  </si>
  <si>
    <t>DICIEMBRE</t>
  </si>
  <si>
    <t>ejercido en exceso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</si>
</sst>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.0%"/>
    <numFmt numFmtId="167" formatCode="&quot;$&quot;#,##0.00"/>
    <numFmt numFmtId="168" formatCode="0.000"/>
    <numFmt numFmtId="169" formatCode="0.0"/>
    <numFmt numFmtId="170" formatCode="0.00_ ;\-0.00\ "/>
    <numFmt numFmtId="171" formatCode="0_ ;\-0\ "/>
    <numFmt numFmtId="172" formatCode="0.0_ ;\-0.0\ "/>
    <numFmt numFmtId="173" formatCode="#,##0.0"/>
    <numFmt numFmtId="174" formatCode="#,##0.0000"/>
    <numFmt numFmtId="175" formatCode="_(* #,##0.00_);_(* \(#,##0.00\);_(* &quot;-&quot;??_);_(@_)"/>
    <numFmt numFmtId="176" formatCode="_(* #,##0_);_(* \(#,##0\);_(* &quot;-&quot;??_);_(@_)"/>
    <numFmt numFmtId="177" formatCode="_-* #,##0.0_-;\-* #,##0.0_-;_-* &quot;-&quot;??_-;_-@_-"/>
    <numFmt numFmtId="178" formatCode="_-* #,##0_-;\-* #,##0_-;_-* &quot;-&quot;??_-;_-@_-"/>
    <numFmt numFmtId="179" formatCode="_-* #,##0.00\ _€_-;\-* #,##0.00\ _€_-;_-* &quot;-&quot;??\ _€_-;_-@_-"/>
    <numFmt numFmtId="180" formatCode="_-* #,##0.0000\ _€_-;\-* #,##0.0000\ _€_-;_-* &quot;-&quot;??\ _€_-;_-@_-"/>
    <numFmt numFmtId="181" formatCode="_-* #,##0.0_-;\-* #,##0.0_-;_-* &quot;-&quot;?_-;_-@_-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name val="Arial Black"/>
      <family val="2"/>
    </font>
    <font>
      <b/>
      <sz val="11"/>
      <name val="Corbel"/>
      <family val="2"/>
    </font>
    <font>
      <b/>
      <sz val="10"/>
      <name val="Corbe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8"/>
      <name val="Calibri"/>
      <family val="2"/>
    </font>
    <font>
      <b/>
      <sz val="14"/>
      <name val="Arial"/>
      <family val="2"/>
    </font>
    <font>
      <b/>
      <sz val="18"/>
      <name val="Corbel"/>
      <family val="2"/>
    </font>
    <font>
      <b/>
      <sz val="2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5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 Black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Arial Black"/>
      <family val="2"/>
    </font>
    <font>
      <sz val="12"/>
      <color indexed="8"/>
      <name val="Arial"/>
      <family val="2"/>
    </font>
    <font>
      <b/>
      <sz val="14"/>
      <color indexed="51"/>
      <name val="Byington"/>
      <family val="0"/>
    </font>
    <font>
      <sz val="14"/>
      <color indexed="8"/>
      <name val="Calibri"/>
      <family val="2"/>
    </font>
    <font>
      <b/>
      <sz val="8"/>
      <color indexed="8"/>
      <name val="Arial Black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6"/>
      <color indexed="51"/>
      <name val="Byington"/>
      <family val="0"/>
    </font>
    <font>
      <b/>
      <sz val="36"/>
      <color indexed="51"/>
      <name val="Byingto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Black"/>
      <family val="2"/>
    </font>
    <font>
      <sz val="12"/>
      <color theme="1"/>
      <name val="Calibri"/>
      <family val="2"/>
    </font>
    <font>
      <b/>
      <sz val="12"/>
      <color theme="1"/>
      <name val="Arial Black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4"/>
      <color rgb="FFB1932F"/>
      <name val="Byington"/>
      <family val="0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 Black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6"/>
      <color rgb="FFB1932F"/>
      <name val="Byingto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thin"/>
      <right style="thin"/>
      <top style="thin">
        <color indexed="22"/>
      </top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thin"/>
      <top/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 style="thin"/>
      <right style="thin"/>
      <top style="thin">
        <color indexed="22"/>
      </top>
      <bottom style="thin"/>
    </border>
    <border>
      <left style="medium"/>
      <right style="thin"/>
      <top style="medium"/>
      <bottom>
        <color indexed="63"/>
      </bottom>
    </border>
    <border>
      <left style="dashed">
        <color indexed="22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>
        <color indexed="22"/>
      </left>
      <right style="thin"/>
      <top>
        <color indexed="63"/>
      </top>
      <bottom style="medium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3" fillId="29" borderId="1" applyNumberFormat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2" fillId="0" borderId="8" applyNumberFormat="0" applyFill="0" applyAlignment="0" applyProtection="0"/>
    <xf numFmtId="0" fontId="83" fillId="0" borderId="9" applyNumberFormat="0" applyFill="0" applyAlignment="0" applyProtection="0"/>
  </cellStyleXfs>
  <cellXfs count="532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 vertical="center"/>
      <protection/>
    </xf>
    <xf numFmtId="0" fontId="3" fillId="34" borderId="0" xfId="52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" fillId="33" borderId="11" xfId="52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6" fillId="35" borderId="11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84" fillId="0" borderId="15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4" borderId="10" xfId="52" applyFont="1" applyFill="1" applyBorder="1" applyAlignment="1">
      <alignment horizontal="center" vertical="center"/>
      <protection/>
    </xf>
    <xf numFmtId="0" fontId="3" fillId="34" borderId="12" xfId="52" applyFont="1" applyFill="1" applyBorder="1" applyAlignment="1">
      <alignment horizontal="center" vertical="center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84" fillId="0" borderId="15" xfId="0" applyFont="1" applyBorder="1" applyAlignment="1">
      <alignment horizontal="left" vertical="center"/>
    </xf>
    <xf numFmtId="0" fontId="3" fillId="33" borderId="11" xfId="52" applyFont="1" applyFill="1" applyBorder="1" applyAlignment="1">
      <alignment horizontal="left" vertical="center"/>
      <protection/>
    </xf>
    <xf numFmtId="0" fontId="3" fillId="33" borderId="10" xfId="52" applyFont="1" applyFill="1" applyBorder="1" applyAlignment="1">
      <alignment horizontal="left" vertical="center"/>
      <protection/>
    </xf>
    <xf numFmtId="44" fontId="53" fillId="0" borderId="0" xfId="49" applyFont="1" applyBorder="1" applyAlignment="1">
      <alignment horizontal="center" vertical="center" wrapText="1"/>
    </xf>
    <xf numFmtId="0" fontId="3" fillId="33" borderId="17" xfId="52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4" fontId="0" fillId="0" borderId="0" xfId="49" applyFont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3" fillId="33" borderId="18" xfId="52" applyFont="1" applyFill="1" applyBorder="1" applyAlignment="1">
      <alignment horizontal="center" vertical="center"/>
      <protection/>
    </xf>
    <xf numFmtId="4" fontId="53" fillId="0" borderId="0" xfId="49" applyNumberFormat="1" applyFont="1" applyFill="1" applyBorder="1" applyAlignment="1">
      <alignment horizontal="center" vertical="center" wrapText="1"/>
    </xf>
    <xf numFmtId="4" fontId="0" fillId="0" borderId="0" xfId="49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3" fillId="33" borderId="11" xfId="52" applyNumberFormat="1" applyFont="1" applyFill="1" applyBorder="1" applyAlignment="1">
      <alignment horizontal="center" vertical="center"/>
      <protection/>
    </xf>
    <xf numFmtId="4" fontId="3" fillId="33" borderId="17" xfId="52" applyNumberFormat="1" applyFont="1" applyFill="1" applyBorder="1" applyAlignment="1">
      <alignment horizontal="center" vertical="center"/>
      <protection/>
    </xf>
    <xf numFmtId="4" fontId="3" fillId="33" borderId="19" xfId="49" applyNumberFormat="1" applyFont="1" applyFill="1" applyBorder="1" applyAlignment="1">
      <alignment horizontal="center" vertical="center"/>
    </xf>
    <xf numFmtId="4" fontId="3" fillId="0" borderId="17" xfId="52" applyNumberFormat="1" applyFont="1" applyFill="1" applyBorder="1" applyAlignment="1">
      <alignment horizontal="center" vertical="center"/>
      <protection/>
    </xf>
    <xf numFmtId="4" fontId="0" fillId="0" borderId="0" xfId="0" applyNumberFormat="1" applyFill="1" applyAlignment="1">
      <alignment horizontal="center" vertical="center"/>
    </xf>
    <xf numFmtId="4" fontId="3" fillId="33" borderId="20" xfId="49" applyNumberFormat="1" applyFont="1" applyFill="1" applyBorder="1" applyAlignment="1">
      <alignment horizontal="center" vertical="center"/>
    </xf>
    <xf numFmtId="4" fontId="3" fillId="33" borderId="21" xfId="49" applyNumberFormat="1" applyFont="1" applyFill="1" applyBorder="1" applyAlignment="1">
      <alignment horizontal="center" vertical="center"/>
    </xf>
    <xf numFmtId="4" fontId="3" fillId="36" borderId="21" xfId="49" applyNumberFormat="1" applyFont="1" applyFill="1" applyBorder="1" applyAlignment="1">
      <alignment horizontal="center" vertical="center"/>
    </xf>
    <xf numFmtId="4" fontId="3" fillId="36" borderId="20" xfId="49" applyNumberFormat="1" applyFont="1" applyFill="1" applyBorder="1" applyAlignment="1">
      <alignment horizontal="center" vertical="center"/>
    </xf>
    <xf numFmtId="4" fontId="3" fillId="37" borderId="21" xfId="49" applyNumberFormat="1" applyFont="1" applyFill="1" applyBorder="1" applyAlignment="1">
      <alignment horizontal="center" vertical="center"/>
    </xf>
    <xf numFmtId="4" fontId="3" fillId="37" borderId="19" xfId="49" applyNumberFormat="1" applyFont="1" applyFill="1" applyBorder="1" applyAlignment="1">
      <alignment horizontal="center" vertical="center"/>
    </xf>
    <xf numFmtId="4" fontId="3" fillId="38" borderId="11" xfId="49" applyNumberFormat="1" applyFont="1" applyFill="1" applyBorder="1" applyAlignment="1">
      <alignment horizontal="center" vertical="center" wrapText="1"/>
    </xf>
    <xf numFmtId="4" fontId="3" fillId="36" borderId="13" xfId="49" applyNumberFormat="1" applyFont="1" applyFill="1" applyBorder="1" applyAlignment="1">
      <alignment horizontal="center" vertical="center"/>
    </xf>
    <xf numFmtId="4" fontId="0" fillId="0" borderId="0" xfId="49" applyNumberFormat="1" applyFont="1" applyFill="1" applyAlignment="1">
      <alignment horizontal="center" vertical="center"/>
    </xf>
    <xf numFmtId="4" fontId="3" fillId="33" borderId="22" xfId="52" applyNumberFormat="1" applyFont="1" applyFill="1" applyBorder="1" applyAlignment="1">
      <alignment horizontal="center" vertical="center"/>
      <protection/>
    </xf>
    <xf numFmtId="4" fontId="83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" fontId="0" fillId="0" borderId="0" xfId="49" applyNumberFormat="1" applyFont="1" applyFill="1" applyAlignment="1">
      <alignment horizontal="center" vertical="center"/>
    </xf>
    <xf numFmtId="0" fontId="83" fillId="0" borderId="0" xfId="0" applyFont="1" applyAlignment="1">
      <alignment horizontal="right" vertical="center"/>
    </xf>
    <xf numFmtId="1" fontId="83" fillId="0" borderId="0" xfId="49" applyNumberFormat="1" applyFont="1" applyFill="1" applyAlignment="1">
      <alignment horizontal="center" vertical="center"/>
    </xf>
    <xf numFmtId="1" fontId="83" fillId="0" borderId="0" xfId="49" applyNumberFormat="1" applyFont="1" applyAlignment="1">
      <alignment horizontal="center" vertical="center"/>
    </xf>
    <xf numFmtId="1" fontId="83" fillId="0" borderId="0" xfId="0" applyNumberFormat="1" applyFont="1" applyAlignment="1">
      <alignment horizontal="center" vertical="center"/>
    </xf>
    <xf numFmtId="0" fontId="3" fillId="33" borderId="23" xfId="52" applyFont="1" applyFill="1" applyBorder="1" applyAlignment="1">
      <alignment horizontal="center" vertical="center"/>
      <protection/>
    </xf>
    <xf numFmtId="4" fontId="3" fillId="33" borderId="23" xfId="52" applyNumberFormat="1" applyFont="1" applyFill="1" applyBorder="1" applyAlignment="1">
      <alignment horizontal="center" vertical="center"/>
      <protection/>
    </xf>
    <xf numFmtId="4" fontId="3" fillId="33" borderId="24" xfId="49" applyNumberFormat="1" applyFont="1" applyFill="1" applyBorder="1" applyAlignment="1">
      <alignment horizontal="center" vertical="center"/>
    </xf>
    <xf numFmtId="4" fontId="3" fillId="36" borderId="24" xfId="49" applyNumberFormat="1" applyFont="1" applyFill="1" applyBorder="1" applyAlignment="1">
      <alignment horizontal="center" vertical="center"/>
    </xf>
    <xf numFmtId="4" fontId="3" fillId="38" borderId="25" xfId="49" applyNumberFormat="1" applyFont="1" applyFill="1" applyBorder="1" applyAlignment="1">
      <alignment horizontal="center" vertical="center" wrapText="1"/>
    </xf>
    <xf numFmtId="4" fontId="3" fillId="36" borderId="26" xfId="49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17" xfId="52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4" fontId="54" fillId="0" borderId="12" xfId="49" applyNumberFormat="1" applyFont="1" applyFill="1" applyBorder="1" applyAlignment="1">
      <alignment horizontal="center" vertical="center" wrapText="1"/>
    </xf>
    <xf numFmtId="4" fontId="85" fillId="0" borderId="10" xfId="49" applyNumberFormat="1" applyFont="1" applyFill="1" applyBorder="1" applyAlignment="1">
      <alignment horizontal="center" vertical="center"/>
    </xf>
    <xf numFmtId="4" fontId="85" fillId="0" borderId="0" xfId="49" applyNumberFormat="1" applyFont="1" applyAlignment="1">
      <alignment horizontal="center" vertical="center"/>
    </xf>
    <xf numFmtId="4" fontId="85" fillId="0" borderId="10" xfId="49" applyNumberFormat="1" applyFont="1" applyBorder="1" applyAlignment="1">
      <alignment horizontal="center" vertical="center"/>
    </xf>
    <xf numFmtId="4" fontId="85" fillId="0" borderId="27" xfId="49" applyNumberFormat="1" applyFont="1" applyBorder="1" applyAlignment="1">
      <alignment horizontal="right" vertical="center"/>
    </xf>
    <xf numFmtId="4" fontId="85" fillId="0" borderId="28" xfId="0" applyNumberFormat="1" applyFont="1" applyBorder="1" applyAlignment="1">
      <alignment horizontal="center" vertical="center"/>
    </xf>
    <xf numFmtId="3" fontId="85" fillId="0" borderId="0" xfId="0" applyNumberFormat="1" applyFont="1" applyAlignment="1">
      <alignment horizontal="left" vertical="center"/>
    </xf>
    <xf numFmtId="3" fontId="54" fillId="0" borderId="0" xfId="49" applyNumberFormat="1" applyFont="1" applyFill="1" applyBorder="1" applyAlignment="1">
      <alignment horizontal="center" vertical="center" wrapText="1"/>
    </xf>
    <xf numFmtId="3" fontId="85" fillId="0" borderId="0" xfId="0" applyNumberFormat="1" applyFont="1" applyAlignment="1">
      <alignment horizontal="center" vertical="center"/>
    </xf>
    <xf numFmtId="0" fontId="15" fillId="0" borderId="29" xfId="52" applyFont="1" applyFill="1" applyBorder="1" applyAlignment="1">
      <alignment horizontal="center" vertical="center" wrapText="1"/>
      <protection/>
    </xf>
    <xf numFmtId="0" fontId="15" fillId="0" borderId="29" xfId="52" applyFont="1" applyFill="1" applyBorder="1" applyAlignment="1">
      <alignment horizontal="left" vertical="center" wrapText="1"/>
      <protection/>
    </xf>
    <xf numFmtId="4" fontId="85" fillId="0" borderId="30" xfId="49" applyNumberFormat="1" applyFont="1" applyBorder="1" applyAlignment="1">
      <alignment horizontal="center" vertical="center"/>
    </xf>
    <xf numFmtId="4" fontId="15" fillId="0" borderId="10" xfId="49" applyNumberFormat="1" applyFont="1" applyFill="1" applyBorder="1" applyAlignment="1">
      <alignment horizontal="center" vertical="center" wrapText="1"/>
    </xf>
    <xf numFmtId="4" fontId="85" fillId="0" borderId="12" xfId="49" applyNumberFormat="1" applyFont="1" applyBorder="1" applyAlignment="1">
      <alignment horizontal="center" vertical="center"/>
    </xf>
    <xf numFmtId="4" fontId="85" fillId="0" borderId="0" xfId="49" applyNumberFormat="1" applyFont="1" applyBorder="1" applyAlignment="1">
      <alignment horizontal="center" vertical="center"/>
    </xf>
    <xf numFmtId="4" fontId="85" fillId="0" borderId="31" xfId="49" applyNumberFormat="1" applyFont="1" applyBorder="1" applyAlignment="1">
      <alignment horizontal="center" vertical="center"/>
    </xf>
    <xf numFmtId="4" fontId="85" fillId="0" borderId="28" xfId="49" applyNumberFormat="1" applyFont="1" applyBorder="1" applyAlignment="1">
      <alignment horizontal="center" vertical="center"/>
    </xf>
    <xf numFmtId="0" fontId="15" fillId="0" borderId="14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left" vertical="center" wrapText="1"/>
      <protection/>
    </xf>
    <xf numFmtId="4" fontId="15" fillId="0" borderId="12" xfId="49" applyNumberFormat="1" applyFont="1" applyFill="1" applyBorder="1" applyAlignment="1">
      <alignment horizontal="center" vertical="center" wrapText="1"/>
    </xf>
    <xf numFmtId="4" fontId="85" fillId="0" borderId="12" xfId="49" applyNumberFormat="1" applyFont="1" applyFill="1" applyBorder="1" applyAlignment="1">
      <alignment horizontal="center" vertical="center"/>
    </xf>
    <xf numFmtId="4" fontId="85" fillId="0" borderId="28" xfId="49" applyNumberFormat="1" applyFont="1" applyBorder="1" applyAlignment="1">
      <alignment horizontal="right" vertical="center"/>
    </xf>
    <xf numFmtId="4" fontId="85" fillId="0" borderId="0" xfId="49" applyNumberFormat="1" applyFont="1" applyFill="1" applyBorder="1" applyAlignment="1">
      <alignment horizontal="center" vertical="center"/>
    </xf>
    <xf numFmtId="4" fontId="85" fillId="0" borderId="31" xfId="49" applyNumberFormat="1" applyFont="1" applyFill="1" applyBorder="1" applyAlignment="1">
      <alignment horizontal="center" vertical="center"/>
    </xf>
    <xf numFmtId="4" fontId="85" fillId="0" borderId="28" xfId="49" applyNumberFormat="1" applyFont="1" applyFill="1" applyBorder="1" applyAlignment="1">
      <alignment horizontal="right" vertical="center"/>
    </xf>
    <xf numFmtId="4" fontId="85" fillId="0" borderId="28" xfId="0" applyNumberFormat="1" applyFont="1" applyFill="1" applyBorder="1" applyAlignment="1">
      <alignment horizontal="center" vertical="center"/>
    </xf>
    <xf numFmtId="4" fontId="85" fillId="0" borderId="30" xfId="0" applyNumberFormat="1" applyFont="1" applyFill="1" applyBorder="1" applyAlignment="1">
      <alignment horizontal="center" vertical="center"/>
    </xf>
    <xf numFmtId="0" fontId="15" fillId="0" borderId="16" xfId="52" applyFont="1" applyFill="1" applyBorder="1" applyAlignment="1">
      <alignment horizontal="left" vertical="center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0" fontId="15" fillId="0" borderId="32" xfId="52" applyFont="1" applyFill="1" applyBorder="1" applyAlignment="1">
      <alignment horizontal="left" vertical="center" wrapText="1"/>
      <protection/>
    </xf>
    <xf numFmtId="4" fontId="85" fillId="0" borderId="33" xfId="49" applyNumberFormat="1" applyFont="1" applyBorder="1" applyAlignment="1">
      <alignment horizontal="center" vertical="center"/>
    </xf>
    <xf numFmtId="4" fontId="15" fillId="0" borderId="34" xfId="49" applyNumberFormat="1" applyFont="1" applyFill="1" applyBorder="1" applyAlignment="1">
      <alignment horizontal="center" vertical="center" wrapText="1"/>
    </xf>
    <xf numFmtId="0" fontId="16" fillId="34" borderId="0" xfId="52" applyFont="1" applyFill="1" applyBorder="1" applyAlignment="1">
      <alignment horizontal="center" vertical="center"/>
      <protection/>
    </xf>
    <xf numFmtId="0" fontId="17" fillId="33" borderId="35" xfId="52" applyFont="1" applyFill="1" applyBorder="1" applyAlignment="1">
      <alignment horizontal="center" vertical="center"/>
      <protection/>
    </xf>
    <xf numFmtId="4" fontId="16" fillId="0" borderId="36" xfId="47" applyNumberFormat="1" applyFont="1" applyFill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3" fontId="86" fillId="0" borderId="15" xfId="0" applyNumberFormat="1" applyFont="1" applyBorder="1" applyAlignment="1">
      <alignment horizontal="center" vertical="center"/>
    </xf>
    <xf numFmtId="4" fontId="87" fillId="0" borderId="12" xfId="49" applyNumberFormat="1" applyFont="1" applyFill="1" applyBorder="1" applyAlignment="1">
      <alignment horizontal="center" vertical="center"/>
    </xf>
    <xf numFmtId="4" fontId="85" fillId="0" borderId="30" xfId="49" applyNumberFormat="1" applyFont="1" applyFill="1" applyBorder="1" applyAlignment="1">
      <alignment horizontal="center" vertical="center"/>
    </xf>
    <xf numFmtId="0" fontId="15" fillId="0" borderId="37" xfId="52" applyFont="1" applyFill="1" applyBorder="1" applyAlignment="1">
      <alignment horizontal="center" vertical="center" wrapText="1"/>
      <protection/>
    </xf>
    <xf numFmtId="0" fontId="15" fillId="0" borderId="38" xfId="52" applyFont="1" applyFill="1" applyBorder="1" applyAlignment="1">
      <alignment horizontal="left" vertical="center" wrapText="1"/>
      <protection/>
    </xf>
    <xf numFmtId="4" fontId="88" fillId="0" borderId="12" xfId="49" applyNumberFormat="1" applyFont="1" applyFill="1" applyBorder="1" applyAlignment="1">
      <alignment horizontal="center" vertical="center"/>
    </xf>
    <xf numFmtId="4" fontId="88" fillId="0" borderId="28" xfId="49" applyNumberFormat="1" applyFont="1" applyFill="1" applyBorder="1" applyAlignment="1">
      <alignment horizontal="right" vertical="center"/>
    </xf>
    <xf numFmtId="4" fontId="88" fillId="0" borderId="28" xfId="0" applyNumberFormat="1" applyFont="1" applyBorder="1" applyAlignment="1">
      <alignment horizontal="center" vertical="center"/>
    </xf>
    <xf numFmtId="0" fontId="15" fillId="0" borderId="0" xfId="52" applyFont="1" applyFill="1" applyBorder="1" applyAlignment="1">
      <alignment horizontal="left" vertical="center" wrapText="1"/>
      <protection/>
    </xf>
    <xf numFmtId="4" fontId="85" fillId="0" borderId="39" xfId="49" applyNumberFormat="1" applyFont="1" applyBorder="1" applyAlignment="1">
      <alignment horizontal="center" vertical="center"/>
    </xf>
    <xf numFmtId="0" fontId="17" fillId="33" borderId="40" xfId="52" applyFont="1" applyFill="1" applyBorder="1" applyAlignment="1">
      <alignment horizontal="center" vertical="center"/>
      <protection/>
    </xf>
    <xf numFmtId="4" fontId="16" fillId="33" borderId="40" xfId="52" applyNumberFormat="1" applyFont="1" applyFill="1" applyBorder="1" applyAlignment="1">
      <alignment horizontal="center" vertical="center"/>
      <protection/>
    </xf>
    <xf numFmtId="4" fontId="16" fillId="37" borderId="21" xfId="49" applyNumberFormat="1" applyFont="1" applyFill="1" applyBorder="1" applyAlignment="1">
      <alignment horizontal="center" vertical="center"/>
    </xf>
    <xf numFmtId="0" fontId="16" fillId="33" borderId="10" xfId="52" applyFont="1" applyFill="1" applyBorder="1" applyAlignment="1">
      <alignment horizontal="center" vertical="center"/>
      <protection/>
    </xf>
    <xf numFmtId="0" fontId="16" fillId="33" borderId="41" xfId="52" applyFont="1" applyFill="1" applyBorder="1" applyAlignment="1">
      <alignment horizontal="center" vertical="center"/>
      <protection/>
    </xf>
    <xf numFmtId="4" fontId="16" fillId="33" borderId="42" xfId="52" applyNumberFormat="1" applyFont="1" applyFill="1" applyBorder="1" applyAlignment="1">
      <alignment horizontal="center" vertical="center"/>
      <protection/>
    </xf>
    <xf numFmtId="4" fontId="16" fillId="36" borderId="0" xfId="49" applyNumberFormat="1" applyFont="1" applyFill="1" applyBorder="1" applyAlignment="1">
      <alignment horizontal="center" vertical="center"/>
    </xf>
    <xf numFmtId="0" fontId="15" fillId="0" borderId="43" xfId="52" applyFont="1" applyFill="1" applyBorder="1" applyAlignment="1">
      <alignment horizontal="center" vertical="center" wrapText="1"/>
      <protection/>
    </xf>
    <xf numFmtId="0" fontId="15" fillId="0" borderId="41" xfId="52" applyFont="1" applyFill="1" applyBorder="1" applyAlignment="1">
      <alignment horizontal="left" vertical="center" wrapText="1"/>
      <protection/>
    </xf>
    <xf numFmtId="4" fontId="15" fillId="0" borderId="30" xfId="49" applyNumberFormat="1" applyFont="1" applyFill="1" applyBorder="1" applyAlignment="1">
      <alignment horizontal="center" vertical="center" wrapText="1"/>
    </xf>
    <xf numFmtId="0" fontId="15" fillId="0" borderId="31" xfId="52" applyFont="1" applyFill="1" applyBorder="1" applyAlignment="1">
      <alignment horizontal="center" vertical="center" wrapText="1"/>
      <protection/>
    </xf>
    <xf numFmtId="0" fontId="15" fillId="0" borderId="15" xfId="52" applyFont="1" applyFill="1" applyBorder="1" applyAlignment="1">
      <alignment horizontal="left" vertical="center" wrapText="1"/>
      <protection/>
    </xf>
    <xf numFmtId="4" fontId="85" fillId="0" borderId="12" xfId="0" applyNumberFormat="1" applyFont="1" applyBorder="1" applyAlignment="1">
      <alignment horizontal="center" vertical="center"/>
    </xf>
    <xf numFmtId="4" fontId="16" fillId="0" borderId="30" xfId="49" applyNumberFormat="1" applyFont="1" applyFill="1" applyBorder="1" applyAlignment="1">
      <alignment horizontal="center" vertical="center" wrapText="1"/>
    </xf>
    <xf numFmtId="4" fontId="16" fillId="0" borderId="30" xfId="47" applyNumberFormat="1" applyFont="1" applyFill="1" applyBorder="1" applyAlignment="1">
      <alignment horizontal="center" vertical="center"/>
    </xf>
    <xf numFmtId="4" fontId="85" fillId="0" borderId="12" xfId="0" applyNumberFormat="1" applyFont="1" applyFill="1" applyBorder="1" applyAlignment="1">
      <alignment horizontal="center" vertical="center"/>
    </xf>
    <xf numFmtId="0" fontId="15" fillId="0" borderId="26" xfId="52" applyFont="1" applyFill="1" applyBorder="1" applyAlignment="1">
      <alignment horizontal="center" vertical="center" wrapText="1"/>
      <protection/>
    </xf>
    <xf numFmtId="0" fontId="15" fillId="0" borderId="44" xfId="52" applyFont="1" applyFill="1" applyBorder="1" applyAlignment="1">
      <alignment horizontal="left" vertical="center" wrapText="1"/>
      <protection/>
    </xf>
    <xf numFmtId="4" fontId="85" fillId="0" borderId="13" xfId="0" applyNumberFormat="1" applyFont="1" applyBorder="1" applyAlignment="1">
      <alignment horizontal="center" vertical="center"/>
    </xf>
    <xf numFmtId="0" fontId="17" fillId="33" borderId="39" xfId="52" applyFont="1" applyFill="1" applyBorder="1" applyAlignment="1">
      <alignment horizontal="center" vertical="center"/>
      <protection/>
    </xf>
    <xf numFmtId="4" fontId="16" fillId="38" borderId="15" xfId="49" applyNumberFormat="1" applyFont="1" applyFill="1" applyBorder="1" applyAlignment="1">
      <alignment horizontal="center" vertical="center" wrapText="1"/>
    </xf>
    <xf numFmtId="0" fontId="16" fillId="33" borderId="45" xfId="52" applyFont="1" applyFill="1" applyBorder="1" applyAlignment="1">
      <alignment horizontal="center" vertical="center"/>
      <protection/>
    </xf>
    <xf numFmtId="4" fontId="16" fillId="33" borderId="36" xfId="47" applyNumberFormat="1" applyFont="1" applyFill="1" applyBorder="1" applyAlignment="1">
      <alignment horizontal="center" vertical="center"/>
    </xf>
    <xf numFmtId="0" fontId="16" fillId="33" borderId="0" xfId="52" applyFont="1" applyFill="1" applyBorder="1" applyAlignment="1">
      <alignment horizontal="center" vertical="center"/>
      <protection/>
    </xf>
    <xf numFmtId="3" fontId="0" fillId="0" borderId="0" xfId="0" applyNumberForma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89" fillId="0" borderId="0" xfId="0" applyFont="1" applyAlignment="1">
      <alignment vertical="center"/>
    </xf>
    <xf numFmtId="4" fontId="54" fillId="0" borderId="10" xfId="49" applyNumberFormat="1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3" fontId="85" fillId="0" borderId="13" xfId="0" applyNumberFormat="1" applyFont="1" applyBorder="1" applyAlignment="1">
      <alignment horizontal="center" vertical="center"/>
    </xf>
    <xf numFmtId="0" fontId="15" fillId="0" borderId="16" xfId="52" applyFont="1" applyFill="1" applyBorder="1" applyAlignment="1">
      <alignment horizontal="center" vertical="center" wrapText="1"/>
      <protection/>
    </xf>
    <xf numFmtId="0" fontId="15" fillId="0" borderId="46" xfId="52" applyFont="1" applyFill="1" applyBorder="1" applyAlignment="1">
      <alignment horizontal="center" vertical="center" wrapText="1"/>
      <protection/>
    </xf>
    <xf numFmtId="4" fontId="3" fillId="37" borderId="17" xfId="52" applyNumberFormat="1" applyFont="1" applyFill="1" applyBorder="1" applyAlignment="1">
      <alignment horizontal="center" vertical="center"/>
      <protection/>
    </xf>
    <xf numFmtId="4" fontId="16" fillId="37" borderId="10" xfId="49" applyNumberFormat="1" applyFont="1" applyFill="1" applyBorder="1" applyAlignment="1">
      <alignment horizontal="center" vertical="center" wrapText="1"/>
    </xf>
    <xf numFmtId="4" fontId="16" fillId="37" borderId="0" xfId="47" applyNumberFormat="1" applyFont="1" applyFill="1" applyBorder="1" applyAlignment="1">
      <alignment horizontal="center" vertical="center"/>
    </xf>
    <xf numFmtId="4" fontId="16" fillId="33" borderId="0" xfId="52" applyNumberFormat="1" applyFont="1" applyFill="1" applyBorder="1" applyAlignment="1">
      <alignment horizontal="center" vertical="center"/>
      <protection/>
    </xf>
    <xf numFmtId="1" fontId="0" fillId="0" borderId="0" xfId="0" applyNumberFormat="1" applyFill="1" applyAlignment="1">
      <alignment horizontal="center" vertical="center"/>
    </xf>
    <xf numFmtId="4" fontId="83" fillId="0" borderId="0" xfId="49" applyNumberFormat="1" applyFont="1" applyFill="1" applyAlignment="1">
      <alignment horizontal="center" vertical="center"/>
    </xf>
    <xf numFmtId="1" fontId="83" fillId="0" borderId="0" xfId="0" applyNumberFormat="1" applyFont="1" applyFill="1" applyAlignment="1">
      <alignment horizontal="center" vertical="center"/>
    </xf>
    <xf numFmtId="4" fontId="85" fillId="0" borderId="28" xfId="49" applyNumberFormat="1" applyFont="1" applyFill="1" applyBorder="1" applyAlignment="1">
      <alignment horizontal="center" vertical="center"/>
    </xf>
    <xf numFmtId="0" fontId="88" fillId="0" borderId="0" xfId="0" applyFont="1" applyAlignment="1">
      <alignment horizontal="right" vertical="center"/>
    </xf>
    <xf numFmtId="4" fontId="88" fillId="0" borderId="0" xfId="0" applyNumberFormat="1" applyFont="1" applyFill="1" applyAlignment="1">
      <alignment horizontal="center" vertical="center"/>
    </xf>
    <xf numFmtId="4" fontId="88" fillId="0" borderId="0" xfId="49" applyNumberFormat="1" applyFont="1" applyFill="1" applyAlignment="1">
      <alignment horizontal="center" vertical="center"/>
    </xf>
    <xf numFmtId="4" fontId="88" fillId="0" borderId="0" xfId="49" applyNumberFormat="1" applyFont="1" applyAlignment="1">
      <alignment horizontal="center" vertical="center"/>
    </xf>
    <xf numFmtId="4" fontId="88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1" fontId="88" fillId="0" borderId="0" xfId="0" applyNumberFormat="1" applyFont="1" applyAlignment="1">
      <alignment horizontal="center" vertical="center"/>
    </xf>
    <xf numFmtId="4" fontId="83" fillId="0" borderId="0" xfId="0" applyNumberFormat="1" applyFont="1" applyFill="1" applyAlignment="1">
      <alignment horizontal="center" vertical="center"/>
    </xf>
    <xf numFmtId="0" fontId="19" fillId="33" borderId="10" xfId="52" applyFont="1" applyFill="1" applyBorder="1" applyAlignment="1">
      <alignment horizontal="center" vertical="center"/>
      <protection/>
    </xf>
    <xf numFmtId="44" fontId="19" fillId="37" borderId="19" xfId="49" applyFont="1" applyFill="1" applyBorder="1" applyAlignment="1">
      <alignment horizontal="center" vertical="center" wrapText="1"/>
    </xf>
    <xf numFmtId="44" fontId="19" fillId="33" borderId="47" xfId="49" applyFont="1" applyFill="1" applyBorder="1" applyAlignment="1">
      <alignment horizontal="center" vertical="center"/>
    </xf>
    <xf numFmtId="44" fontId="19" fillId="33" borderId="48" xfId="49" applyFont="1" applyFill="1" applyBorder="1" applyAlignment="1">
      <alignment horizontal="center" vertical="center"/>
    </xf>
    <xf numFmtId="44" fontId="19" fillId="33" borderId="19" xfId="49" applyFont="1" applyFill="1" applyBorder="1" applyAlignment="1">
      <alignment horizontal="left" vertical="center" wrapText="1"/>
    </xf>
    <xf numFmtId="44" fontId="19" fillId="33" borderId="47" xfId="49" applyFont="1" applyFill="1" applyBorder="1" applyAlignment="1">
      <alignment horizontal="center" vertical="center" wrapText="1"/>
    </xf>
    <xf numFmtId="44" fontId="19" fillId="33" borderId="19" xfId="49" applyFont="1" applyFill="1" applyBorder="1" applyAlignment="1">
      <alignment horizontal="center" vertical="center" wrapText="1"/>
    </xf>
    <xf numFmtId="4" fontId="3" fillId="37" borderId="21" xfId="47" applyNumberFormat="1" applyFont="1" applyFill="1" applyBorder="1" applyAlignment="1">
      <alignment horizontal="center" vertical="center"/>
    </xf>
    <xf numFmtId="4" fontId="3" fillId="37" borderId="20" xfId="49" applyNumberFormat="1" applyFont="1" applyFill="1" applyBorder="1" applyAlignment="1">
      <alignment horizontal="center" vertical="center"/>
    </xf>
    <xf numFmtId="0" fontId="19" fillId="33" borderId="49" xfId="52" applyFont="1" applyFill="1" applyBorder="1" applyAlignment="1">
      <alignment horizontal="center" vertical="center" wrapText="1"/>
      <protection/>
    </xf>
    <xf numFmtId="4" fontId="3" fillId="37" borderId="11" xfId="49" applyNumberFormat="1" applyFont="1" applyFill="1" applyBorder="1" applyAlignment="1">
      <alignment horizontal="center" vertical="center" wrapText="1"/>
    </xf>
    <xf numFmtId="4" fontId="3" fillId="37" borderId="50" xfId="49" applyNumberFormat="1" applyFont="1" applyFill="1" applyBorder="1" applyAlignment="1">
      <alignment horizontal="center" vertical="center"/>
    </xf>
    <xf numFmtId="4" fontId="3" fillId="37" borderId="13" xfId="49" applyNumberFormat="1" applyFont="1" applyFill="1" applyBorder="1" applyAlignment="1">
      <alignment horizontal="center" vertical="center"/>
    </xf>
    <xf numFmtId="173" fontId="54" fillId="0" borderId="12" xfId="49" applyNumberFormat="1" applyFont="1" applyFill="1" applyBorder="1" applyAlignment="1">
      <alignment horizontal="center" vertical="center" wrapText="1"/>
    </xf>
    <xf numFmtId="173" fontId="85" fillId="0" borderId="34" xfId="49" applyNumberFormat="1" applyFont="1" applyFill="1" applyBorder="1" applyAlignment="1">
      <alignment horizontal="center" vertical="center"/>
    </xf>
    <xf numFmtId="173" fontId="85" fillId="0" borderId="0" xfId="49" applyNumberFormat="1" applyFont="1" applyAlignment="1">
      <alignment horizontal="center" vertical="center"/>
    </xf>
    <xf numFmtId="173" fontId="85" fillId="0" borderId="34" xfId="49" applyNumberFormat="1" applyFont="1" applyBorder="1" applyAlignment="1">
      <alignment horizontal="center" vertical="center"/>
    </xf>
    <xf numFmtId="173" fontId="85" fillId="0" borderId="0" xfId="0" applyNumberFormat="1" applyFont="1" applyAlignment="1">
      <alignment horizontal="center" vertical="center"/>
    </xf>
    <xf numFmtId="173" fontId="85" fillId="0" borderId="32" xfId="0" applyNumberFormat="1" applyFont="1" applyBorder="1" applyAlignment="1">
      <alignment horizontal="center" vertical="center"/>
    </xf>
    <xf numFmtId="173" fontId="85" fillId="0" borderId="28" xfId="0" applyNumberFormat="1" applyFont="1" applyBorder="1" applyAlignment="1">
      <alignment horizontal="center" vertical="center" wrapText="1"/>
    </xf>
    <xf numFmtId="44" fontId="0" fillId="0" borderId="0" xfId="49" applyFont="1" applyFill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" fontId="15" fillId="39" borderId="12" xfId="49" applyNumberFormat="1" applyFont="1" applyFill="1" applyBorder="1" applyAlignment="1">
      <alignment horizontal="center" vertical="center" wrapText="1"/>
    </xf>
    <xf numFmtId="0" fontId="20" fillId="0" borderId="10" xfId="52" applyFont="1" applyFill="1" applyBorder="1" applyAlignment="1">
      <alignment horizontal="center" vertical="center"/>
      <protection/>
    </xf>
    <xf numFmtId="0" fontId="20" fillId="0" borderId="17" xfId="52" applyFont="1" applyFill="1" applyBorder="1" applyAlignment="1">
      <alignment horizontal="center" vertical="center"/>
      <protection/>
    </xf>
    <xf numFmtId="44" fontId="20" fillId="0" borderId="19" xfId="49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20" fillId="0" borderId="11" xfId="52" applyFont="1" applyFill="1" applyBorder="1" applyAlignment="1">
      <alignment horizontal="left" vertical="center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92" fillId="0" borderId="0" xfId="0" applyFont="1" applyFill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left" vertical="center"/>
    </xf>
    <xf numFmtId="4" fontId="60" fillId="0" borderId="10" xfId="49" applyNumberFormat="1" applyFont="1" applyFill="1" applyBorder="1" applyAlignment="1">
      <alignment horizontal="center" vertical="center" wrapText="1"/>
    </xf>
    <xf numFmtId="4" fontId="92" fillId="0" borderId="10" xfId="49" applyNumberFormat="1" applyFont="1" applyFill="1" applyBorder="1" applyAlignment="1">
      <alignment horizontal="center" vertical="center"/>
    </xf>
    <xf numFmtId="3" fontId="60" fillId="0" borderId="12" xfId="49" applyNumberFormat="1" applyFont="1" applyFill="1" applyBorder="1" applyAlignment="1">
      <alignment horizontal="center" vertical="center" wrapText="1"/>
    </xf>
    <xf numFmtId="1" fontId="92" fillId="0" borderId="34" xfId="49" applyNumberFormat="1" applyFont="1" applyFill="1" applyBorder="1" applyAlignment="1">
      <alignment horizontal="center" vertical="center"/>
    </xf>
    <xf numFmtId="4" fontId="20" fillId="0" borderId="11" xfId="52" applyNumberFormat="1" applyFont="1" applyFill="1" applyBorder="1" applyAlignment="1">
      <alignment horizontal="center" vertical="center"/>
      <protection/>
    </xf>
    <xf numFmtId="4" fontId="20" fillId="0" borderId="51" xfId="49" applyNumberFormat="1" applyFont="1" applyFill="1" applyBorder="1" applyAlignment="1">
      <alignment horizontal="center" vertical="center"/>
    </xf>
    <xf numFmtId="3" fontId="60" fillId="0" borderId="11" xfId="49" applyNumberFormat="1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/>
    </xf>
    <xf numFmtId="0" fontId="21" fillId="0" borderId="29" xfId="52" applyFont="1" applyFill="1" applyBorder="1" applyAlignment="1">
      <alignment horizontal="center" vertical="center" wrapText="1"/>
      <protection/>
    </xf>
    <xf numFmtId="0" fontId="21" fillId="0" borderId="29" xfId="52" applyFont="1" applyFill="1" applyBorder="1" applyAlignment="1">
      <alignment horizontal="left" vertical="center" wrapText="1"/>
      <protection/>
    </xf>
    <xf numFmtId="4" fontId="21" fillId="0" borderId="12" xfId="49" applyNumberFormat="1" applyFont="1" applyFill="1" applyBorder="1" applyAlignment="1">
      <alignment horizontal="center" vertical="center" wrapText="1"/>
    </xf>
    <xf numFmtId="4" fontId="92" fillId="0" borderId="12" xfId="49" applyNumberFormat="1" applyFont="1" applyFill="1" applyBorder="1" applyAlignment="1">
      <alignment horizontal="center" vertical="center"/>
    </xf>
    <xf numFmtId="0" fontId="21" fillId="0" borderId="14" xfId="52" applyFont="1" applyFill="1" applyBorder="1" applyAlignment="1">
      <alignment horizontal="center" vertical="center" wrapText="1"/>
      <protection/>
    </xf>
    <xf numFmtId="0" fontId="21" fillId="0" borderId="14" xfId="52" applyFont="1" applyFill="1" applyBorder="1" applyAlignment="1">
      <alignment horizontal="left" vertical="center" wrapText="1"/>
      <protection/>
    </xf>
    <xf numFmtId="0" fontId="21" fillId="0" borderId="16" xfId="52" applyFont="1" applyFill="1" applyBorder="1" applyAlignment="1">
      <alignment horizontal="left" vertical="center" wrapText="1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2" fillId="0" borderId="39" xfId="52" applyFont="1" applyFill="1" applyBorder="1" applyAlignment="1">
      <alignment horizontal="center" vertical="center"/>
      <protection/>
    </xf>
    <xf numFmtId="4" fontId="20" fillId="0" borderId="21" xfId="47" applyNumberFormat="1" applyFont="1" applyFill="1" applyBorder="1" applyAlignment="1">
      <alignment horizontal="center" vertical="center"/>
    </xf>
    <xf numFmtId="4" fontId="20" fillId="0" borderId="20" xfId="49" applyNumberFormat="1" applyFont="1" applyFill="1" applyBorder="1" applyAlignment="1">
      <alignment horizontal="center" vertical="center"/>
    </xf>
    <xf numFmtId="4" fontId="20" fillId="0" borderId="21" xfId="49" applyNumberFormat="1" applyFont="1" applyFill="1" applyBorder="1" applyAlignment="1">
      <alignment horizontal="center" vertical="center"/>
    </xf>
    <xf numFmtId="0" fontId="20" fillId="0" borderId="10" xfId="52" applyFont="1" applyFill="1" applyBorder="1" applyAlignment="1">
      <alignment horizontal="left" vertical="center"/>
      <protection/>
    </xf>
    <xf numFmtId="4" fontId="94" fillId="0" borderId="12" xfId="49" applyNumberFormat="1" applyFont="1" applyFill="1" applyBorder="1" applyAlignment="1">
      <alignment horizontal="center" vertical="center"/>
    </xf>
    <xf numFmtId="0" fontId="21" fillId="0" borderId="16" xfId="52" applyFont="1" applyFill="1" applyBorder="1" applyAlignment="1">
      <alignment horizontal="center" vertical="center" wrapText="1"/>
      <protection/>
    </xf>
    <xf numFmtId="0" fontId="92" fillId="0" borderId="13" xfId="0" applyFont="1" applyFill="1" applyBorder="1" applyAlignment="1">
      <alignment horizontal="center" vertical="center"/>
    </xf>
    <xf numFmtId="0" fontId="21" fillId="0" borderId="52" xfId="52" applyFont="1" applyFill="1" applyBorder="1" applyAlignment="1">
      <alignment horizontal="center" vertical="center" wrapText="1"/>
      <protection/>
    </xf>
    <xf numFmtId="0" fontId="21" fillId="0" borderId="52" xfId="52" applyFont="1" applyFill="1" applyBorder="1" applyAlignment="1">
      <alignment horizontal="left" vertical="center" wrapText="1"/>
      <protection/>
    </xf>
    <xf numFmtId="0" fontId="22" fillId="0" borderId="40" xfId="52" applyFont="1" applyFill="1" applyBorder="1" applyAlignment="1">
      <alignment horizontal="center" vertical="center"/>
      <protection/>
    </xf>
    <xf numFmtId="0" fontId="20" fillId="0" borderId="41" xfId="52" applyFont="1" applyFill="1" applyBorder="1" applyAlignment="1">
      <alignment horizontal="center" vertical="center"/>
      <protection/>
    </xf>
    <xf numFmtId="4" fontId="20" fillId="0" borderId="0" xfId="49" applyNumberFormat="1" applyFont="1" applyFill="1" applyBorder="1" applyAlignment="1">
      <alignment horizontal="center" vertical="center"/>
    </xf>
    <xf numFmtId="0" fontId="21" fillId="0" borderId="43" xfId="52" applyFont="1" applyFill="1" applyBorder="1" applyAlignment="1">
      <alignment horizontal="center" vertical="center" wrapText="1"/>
      <protection/>
    </xf>
    <xf numFmtId="0" fontId="21" fillId="0" borderId="41" xfId="52" applyFont="1" applyFill="1" applyBorder="1" applyAlignment="1">
      <alignment horizontal="left" vertical="center" wrapText="1"/>
      <protection/>
    </xf>
    <xf numFmtId="0" fontId="20" fillId="0" borderId="12" xfId="52" applyFont="1" applyFill="1" applyBorder="1" applyAlignment="1">
      <alignment horizontal="center" vertical="center"/>
      <protection/>
    </xf>
    <xf numFmtId="0" fontId="21" fillId="0" borderId="31" xfId="52" applyFont="1" applyFill="1" applyBorder="1" applyAlignment="1">
      <alignment horizontal="center" vertical="center" wrapText="1"/>
      <protection/>
    </xf>
    <xf numFmtId="0" fontId="21" fillId="0" borderId="15" xfId="52" applyFont="1" applyFill="1" applyBorder="1" applyAlignment="1">
      <alignment horizontal="left" vertical="center" wrapText="1"/>
      <protection/>
    </xf>
    <xf numFmtId="0" fontId="21" fillId="0" borderId="12" xfId="52" applyFont="1" applyFill="1" applyBorder="1" applyAlignment="1">
      <alignment horizontal="center" vertical="center" wrapText="1"/>
      <protection/>
    </xf>
    <xf numFmtId="0" fontId="21" fillId="0" borderId="27" xfId="52" applyFont="1" applyFill="1" applyBorder="1" applyAlignment="1">
      <alignment horizontal="left" vertical="center" wrapText="1"/>
      <protection/>
    </xf>
    <xf numFmtId="0" fontId="21" fillId="0" borderId="13" xfId="52" applyFont="1" applyFill="1" applyBorder="1" applyAlignment="1">
      <alignment horizontal="center" vertical="center" wrapText="1"/>
      <protection/>
    </xf>
    <xf numFmtId="0" fontId="21" fillId="0" borderId="26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4" fontId="20" fillId="0" borderId="11" xfId="49" applyNumberFormat="1" applyFont="1" applyFill="1" applyBorder="1" applyAlignment="1">
      <alignment horizontal="center" vertical="center" wrapText="1"/>
    </xf>
    <xf numFmtId="4" fontId="20" fillId="0" borderId="13" xfId="47" applyNumberFormat="1" applyFont="1" applyFill="1" applyBorder="1" applyAlignment="1">
      <alignment horizontal="center" vertical="center"/>
    </xf>
    <xf numFmtId="4" fontId="20" fillId="0" borderId="50" xfId="49" applyNumberFormat="1" applyFont="1" applyFill="1" applyBorder="1" applyAlignment="1">
      <alignment horizontal="center" vertical="center"/>
    </xf>
    <xf numFmtId="4" fontId="20" fillId="0" borderId="13" xfId="49" applyNumberFormat="1" applyFont="1" applyFill="1" applyBorder="1" applyAlignment="1">
      <alignment horizontal="center" vertical="center"/>
    </xf>
    <xf numFmtId="4" fontId="20" fillId="0" borderId="0" xfId="47" applyNumberFormat="1" applyFont="1" applyFill="1" applyBorder="1" applyAlignment="1">
      <alignment horizontal="center" vertical="center"/>
    </xf>
    <xf numFmtId="44" fontId="92" fillId="0" borderId="0" xfId="49" applyFont="1" applyFill="1" applyAlignment="1">
      <alignment horizontal="center" vertical="center"/>
    </xf>
    <xf numFmtId="4" fontId="20" fillId="0" borderId="0" xfId="52" applyNumberFormat="1" applyFont="1" applyFill="1" applyBorder="1" applyAlignment="1">
      <alignment horizontal="center" vertical="center"/>
      <protection/>
    </xf>
    <xf numFmtId="3" fontId="60" fillId="0" borderId="23" xfId="49" applyNumberFormat="1" applyFont="1" applyFill="1" applyBorder="1" applyAlignment="1">
      <alignment horizontal="center" vertical="center" wrapText="1"/>
    </xf>
    <xf numFmtId="4" fontId="20" fillId="0" borderId="20" xfId="47" applyNumberFormat="1" applyFont="1" applyFill="1" applyBorder="1" applyAlignment="1">
      <alignment horizontal="center" vertical="center"/>
    </xf>
    <xf numFmtId="4" fontId="20" fillId="0" borderId="50" xfId="47" applyNumberFormat="1" applyFont="1" applyFill="1" applyBorder="1" applyAlignment="1">
      <alignment horizontal="center" vertical="center"/>
    </xf>
    <xf numFmtId="3" fontId="60" fillId="0" borderId="13" xfId="49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4" fontId="20" fillId="0" borderId="53" xfId="49" applyNumberFormat="1" applyFont="1" applyFill="1" applyBorder="1" applyAlignment="1">
      <alignment horizontal="center" vertical="center"/>
    </xf>
    <xf numFmtId="1" fontId="92" fillId="0" borderId="11" xfId="49" applyNumberFormat="1" applyFont="1" applyFill="1" applyBorder="1" applyAlignment="1">
      <alignment horizontal="center" vertical="center"/>
    </xf>
    <xf numFmtId="0" fontId="22" fillId="0" borderId="0" xfId="52" applyFont="1" applyFill="1" applyBorder="1" applyAlignment="1">
      <alignment horizontal="center" vertical="center"/>
      <protection/>
    </xf>
    <xf numFmtId="4" fontId="20" fillId="0" borderId="12" xfId="47" applyNumberFormat="1" applyFont="1" applyFill="1" applyBorder="1" applyAlignment="1">
      <alignment horizontal="center" vertical="center"/>
    </xf>
    <xf numFmtId="4" fontId="20" fillId="0" borderId="11" xfId="49" applyNumberFormat="1" applyFont="1" applyFill="1" applyBorder="1" applyAlignment="1">
      <alignment horizontal="center" vertical="center"/>
    </xf>
    <xf numFmtId="4" fontId="20" fillId="0" borderId="18" xfId="49" applyNumberFormat="1" applyFont="1" applyFill="1" applyBorder="1" applyAlignment="1">
      <alignment horizontal="center" vertical="center"/>
    </xf>
    <xf numFmtId="3" fontId="63" fillId="0" borderId="11" xfId="49" applyNumberFormat="1" applyFont="1" applyFill="1" applyBorder="1" applyAlignment="1">
      <alignment horizontal="center" vertical="center" wrapText="1"/>
    </xf>
    <xf numFmtId="4" fontId="94" fillId="0" borderId="21" xfId="49" applyNumberFormat="1" applyFont="1" applyFill="1" applyBorder="1" applyAlignment="1">
      <alignment horizontal="center" vertical="center"/>
    </xf>
    <xf numFmtId="4" fontId="20" fillId="0" borderId="49" xfId="52" applyNumberFormat="1" applyFont="1" applyFill="1" applyBorder="1" applyAlignment="1">
      <alignment horizontal="center" vertical="center"/>
      <protection/>
    </xf>
    <xf numFmtId="4" fontId="20" fillId="0" borderId="49" xfId="49" applyNumberFormat="1" applyFont="1" applyFill="1" applyBorder="1" applyAlignment="1">
      <alignment horizontal="center" vertical="center"/>
    </xf>
    <xf numFmtId="0" fontId="20" fillId="0" borderId="49" xfId="52" applyFont="1" applyFill="1" applyBorder="1" applyAlignment="1">
      <alignment horizontal="center" vertical="center"/>
      <protection/>
    </xf>
    <xf numFmtId="0" fontId="20" fillId="0" borderId="54" xfId="52" applyFont="1" applyFill="1" applyBorder="1" applyAlignment="1">
      <alignment horizontal="center" vertical="center"/>
      <protection/>
    </xf>
    <xf numFmtId="44" fontId="20" fillId="0" borderId="24" xfId="49" applyFont="1" applyFill="1" applyBorder="1" applyAlignment="1">
      <alignment horizontal="center" vertical="center"/>
    </xf>
    <xf numFmtId="4" fontId="20" fillId="0" borderId="24" xfId="49" applyNumberFormat="1" applyFont="1" applyFill="1" applyBorder="1" applyAlignment="1">
      <alignment horizontal="center" vertical="center"/>
    </xf>
    <xf numFmtId="4" fontId="92" fillId="0" borderId="34" xfId="49" applyNumberFormat="1" applyFont="1" applyFill="1" applyBorder="1" applyAlignment="1">
      <alignment horizontal="center" vertical="center"/>
    </xf>
    <xf numFmtId="4" fontId="92" fillId="0" borderId="11" xfId="49" applyNumberFormat="1" applyFont="1" applyFill="1" applyBorder="1" applyAlignment="1">
      <alignment horizontal="center" vertical="center"/>
    </xf>
    <xf numFmtId="4" fontId="92" fillId="0" borderId="10" xfId="0" applyNumberFormat="1" applyFont="1" applyFill="1" applyBorder="1" applyAlignment="1">
      <alignment horizontal="center" vertical="center"/>
    </xf>
    <xf numFmtId="4" fontId="92" fillId="0" borderId="12" xfId="0" applyNumberFormat="1" applyFont="1" applyFill="1" applyBorder="1" applyAlignment="1">
      <alignment horizontal="center" vertical="center"/>
    </xf>
    <xf numFmtId="4" fontId="91" fillId="0" borderId="12" xfId="0" applyNumberFormat="1" applyFont="1" applyFill="1" applyBorder="1" applyAlignment="1">
      <alignment horizontal="center" vertical="center"/>
    </xf>
    <xf numFmtId="4" fontId="92" fillId="0" borderId="0" xfId="0" applyNumberFormat="1" applyFont="1" applyFill="1" applyAlignment="1">
      <alignment horizontal="center" vertical="center"/>
    </xf>
    <xf numFmtId="0" fontId="19" fillId="33" borderId="11" xfId="52" applyFont="1" applyFill="1" applyBorder="1" applyAlignment="1">
      <alignment horizontal="left" vertical="center"/>
      <protection/>
    </xf>
    <xf numFmtId="0" fontId="19" fillId="33" borderId="11" xfId="52" applyFont="1" applyFill="1" applyBorder="1" applyAlignment="1">
      <alignment horizontal="center" vertical="center"/>
      <protection/>
    </xf>
    <xf numFmtId="0" fontId="95" fillId="0" borderId="10" xfId="0" applyFont="1" applyBorder="1" applyAlignment="1">
      <alignment horizontal="center" vertical="center"/>
    </xf>
    <xf numFmtId="0" fontId="95" fillId="0" borderId="0" xfId="0" applyFont="1" applyAlignment="1">
      <alignment horizontal="left" vertical="center"/>
    </xf>
    <xf numFmtId="4" fontId="64" fillId="0" borderId="10" xfId="49" applyNumberFormat="1" applyFont="1" applyFill="1" applyBorder="1" applyAlignment="1">
      <alignment horizontal="center" vertical="center" wrapText="1"/>
    </xf>
    <xf numFmtId="4" fontId="95" fillId="0" borderId="10" xfId="49" applyNumberFormat="1" applyFont="1" applyFill="1" applyBorder="1" applyAlignment="1">
      <alignment horizontal="center" vertical="center"/>
    </xf>
    <xf numFmtId="4" fontId="95" fillId="0" borderId="0" xfId="49" applyNumberFormat="1" applyFont="1" applyAlignment="1">
      <alignment horizontal="center" vertical="center"/>
    </xf>
    <xf numFmtId="4" fontId="95" fillId="0" borderId="10" xfId="49" applyNumberFormat="1" applyFont="1" applyBorder="1" applyAlignment="1">
      <alignment horizontal="center" vertical="center"/>
    </xf>
    <xf numFmtId="4" fontId="95" fillId="0" borderId="27" xfId="49" applyNumberFormat="1" applyFont="1" applyBorder="1" applyAlignment="1">
      <alignment horizontal="right" vertical="center"/>
    </xf>
    <xf numFmtId="4" fontId="95" fillId="0" borderId="28" xfId="49" applyNumberFormat="1" applyFont="1" applyBorder="1" applyAlignment="1">
      <alignment horizontal="right" vertical="center"/>
    </xf>
    <xf numFmtId="4" fontId="95" fillId="0" borderId="28" xfId="0" applyNumberFormat="1" applyFont="1" applyBorder="1" applyAlignment="1">
      <alignment horizontal="center" vertical="center"/>
    </xf>
    <xf numFmtId="3" fontId="84" fillId="0" borderId="15" xfId="0" applyNumberFormat="1" applyFont="1" applyBorder="1" applyAlignment="1">
      <alignment horizontal="center" vertical="center"/>
    </xf>
    <xf numFmtId="3" fontId="95" fillId="0" borderId="13" xfId="0" applyNumberFormat="1" applyFont="1" applyBorder="1" applyAlignment="1">
      <alignment horizontal="center" vertical="center"/>
    </xf>
    <xf numFmtId="3" fontId="95" fillId="0" borderId="0" xfId="0" applyNumberFormat="1" applyFont="1" applyAlignment="1">
      <alignment horizontal="left" vertical="center"/>
    </xf>
    <xf numFmtId="173" fontId="64" fillId="0" borderId="12" xfId="49" applyNumberFormat="1" applyFont="1" applyFill="1" applyBorder="1" applyAlignment="1">
      <alignment horizontal="center" vertical="center" wrapText="1"/>
    </xf>
    <xf numFmtId="173" fontId="95" fillId="0" borderId="34" xfId="49" applyNumberFormat="1" applyFont="1" applyFill="1" applyBorder="1" applyAlignment="1">
      <alignment horizontal="center" vertical="center"/>
    </xf>
    <xf numFmtId="173" fontId="95" fillId="0" borderId="0" xfId="49" applyNumberFormat="1" applyFont="1" applyAlignment="1">
      <alignment horizontal="center" vertical="center"/>
    </xf>
    <xf numFmtId="173" fontId="95" fillId="0" borderId="34" xfId="49" applyNumberFormat="1" applyFont="1" applyBorder="1" applyAlignment="1">
      <alignment horizontal="center" vertical="center"/>
    </xf>
    <xf numFmtId="173" fontId="95" fillId="0" borderId="0" xfId="0" applyNumberFormat="1" applyFont="1" applyAlignment="1">
      <alignment horizontal="center" vertical="center"/>
    </xf>
    <xf numFmtId="173" fontId="95" fillId="0" borderId="32" xfId="0" applyNumberFormat="1" applyFont="1" applyBorder="1" applyAlignment="1">
      <alignment horizontal="center" vertical="center"/>
    </xf>
    <xf numFmtId="173" fontId="95" fillId="0" borderId="28" xfId="0" applyNumberFormat="1" applyFont="1" applyBorder="1" applyAlignment="1">
      <alignment horizontal="center" vertical="center"/>
    </xf>
    <xf numFmtId="173" fontId="95" fillId="0" borderId="28" xfId="0" applyNumberFormat="1" applyFont="1" applyBorder="1" applyAlignment="1">
      <alignment horizontal="center" vertical="center" wrapText="1"/>
    </xf>
    <xf numFmtId="4" fontId="19" fillId="37" borderId="17" xfId="52" applyNumberFormat="1" applyFont="1" applyFill="1" applyBorder="1" applyAlignment="1">
      <alignment horizontal="center" vertical="center"/>
      <protection/>
    </xf>
    <xf numFmtId="0" fontId="95" fillId="0" borderId="12" xfId="0" applyFont="1" applyFill="1" applyBorder="1" applyAlignment="1">
      <alignment horizontal="center" vertical="center"/>
    </xf>
    <xf numFmtId="0" fontId="23" fillId="0" borderId="29" xfId="52" applyFont="1" applyFill="1" applyBorder="1" applyAlignment="1">
      <alignment horizontal="center" vertical="center" wrapText="1"/>
      <protection/>
    </xf>
    <xf numFmtId="0" fontId="23" fillId="0" borderId="29" xfId="52" applyFont="1" applyFill="1" applyBorder="1" applyAlignment="1">
      <alignment horizontal="left" vertical="center" wrapText="1"/>
      <protection/>
    </xf>
    <xf numFmtId="4" fontId="23" fillId="0" borderId="10" xfId="49" applyNumberFormat="1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23" fillId="0" borderId="14" xfId="52" applyFont="1" applyFill="1" applyBorder="1" applyAlignment="1">
      <alignment horizontal="center" vertical="center" wrapText="1"/>
      <protection/>
    </xf>
    <xf numFmtId="0" fontId="23" fillId="0" borderId="14" xfId="52" applyFont="1" applyFill="1" applyBorder="1" applyAlignment="1">
      <alignment horizontal="left" vertical="center" wrapText="1"/>
      <protection/>
    </xf>
    <xf numFmtId="4" fontId="23" fillId="0" borderId="12" xfId="49" applyNumberFormat="1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/>
    </xf>
    <xf numFmtId="0" fontId="23" fillId="0" borderId="16" xfId="52" applyFont="1" applyFill="1" applyBorder="1" applyAlignment="1">
      <alignment horizontal="center" vertical="center" wrapText="1"/>
      <protection/>
    </xf>
    <xf numFmtId="0" fontId="23" fillId="0" borderId="16" xfId="52" applyFont="1" applyFill="1" applyBorder="1" applyAlignment="1">
      <alignment horizontal="left" vertical="center" wrapText="1"/>
      <protection/>
    </xf>
    <xf numFmtId="0" fontId="23" fillId="0" borderId="46" xfId="52" applyFont="1" applyFill="1" applyBorder="1" applyAlignment="1">
      <alignment horizontal="center" vertical="center" wrapText="1"/>
      <protection/>
    </xf>
    <xf numFmtId="0" fontId="23" fillId="0" borderId="32" xfId="52" applyFont="1" applyFill="1" applyBorder="1" applyAlignment="1">
      <alignment horizontal="left" vertical="center" wrapText="1"/>
      <protection/>
    </xf>
    <xf numFmtId="4" fontId="23" fillId="0" borderId="34" xfId="49" applyNumberFormat="1" applyFont="1" applyFill="1" applyBorder="1" applyAlignment="1">
      <alignment horizontal="center" vertical="center" wrapText="1"/>
    </xf>
    <xf numFmtId="0" fontId="19" fillId="34" borderId="0" xfId="52" applyFont="1" applyFill="1" applyBorder="1" applyAlignment="1">
      <alignment horizontal="center" vertical="center"/>
      <protection/>
    </xf>
    <xf numFmtId="0" fontId="24" fillId="33" borderId="35" xfId="52" applyFont="1" applyFill="1" applyBorder="1" applyAlignment="1">
      <alignment horizontal="center" vertical="center"/>
      <protection/>
    </xf>
    <xf numFmtId="4" fontId="19" fillId="37" borderId="21" xfId="47" applyNumberFormat="1" applyFont="1" applyFill="1" applyBorder="1" applyAlignment="1">
      <alignment horizontal="center" vertical="center"/>
    </xf>
    <xf numFmtId="4" fontId="23" fillId="39" borderId="12" xfId="49" applyNumberFormat="1" applyFont="1" applyFill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/>
    </xf>
    <xf numFmtId="0" fontId="23" fillId="0" borderId="37" xfId="52" applyFont="1" applyFill="1" applyBorder="1" applyAlignment="1">
      <alignment horizontal="center" vertical="center" wrapText="1"/>
      <protection/>
    </xf>
    <xf numFmtId="0" fontId="23" fillId="0" borderId="38" xfId="52" applyFont="1" applyFill="1" applyBorder="1" applyAlignment="1">
      <alignment horizontal="left" vertical="center" wrapText="1"/>
      <protection/>
    </xf>
    <xf numFmtId="0" fontId="23" fillId="0" borderId="0" xfId="52" applyFont="1" applyFill="1" applyBorder="1" applyAlignment="1">
      <alignment horizontal="center" vertical="center" wrapText="1"/>
      <protection/>
    </xf>
    <xf numFmtId="0" fontId="23" fillId="0" borderId="0" xfId="52" applyFont="1" applyFill="1" applyBorder="1" applyAlignment="1">
      <alignment horizontal="left" vertical="center" wrapText="1"/>
      <protection/>
    </xf>
    <xf numFmtId="0" fontId="24" fillId="33" borderId="40" xfId="52" applyFont="1" applyFill="1" applyBorder="1" applyAlignment="1">
      <alignment horizontal="center" vertical="center"/>
      <protection/>
    </xf>
    <xf numFmtId="4" fontId="19" fillId="37" borderId="21" xfId="49" applyNumberFormat="1" applyFont="1" applyFill="1" applyBorder="1" applyAlignment="1">
      <alignment horizontal="center" vertical="center"/>
    </xf>
    <xf numFmtId="0" fontId="19" fillId="33" borderId="10" xfId="52" applyFont="1" applyFill="1" applyBorder="1" applyAlignment="1">
      <alignment horizontal="left" vertical="center"/>
      <protection/>
    </xf>
    <xf numFmtId="0" fontId="19" fillId="33" borderId="41" xfId="52" applyFont="1" applyFill="1" applyBorder="1" applyAlignment="1">
      <alignment horizontal="center" vertical="center"/>
      <protection/>
    </xf>
    <xf numFmtId="0" fontId="19" fillId="34" borderId="10" xfId="52" applyFont="1" applyFill="1" applyBorder="1" applyAlignment="1">
      <alignment horizontal="center" vertical="center"/>
      <protection/>
    </xf>
    <xf numFmtId="0" fontId="23" fillId="0" borderId="43" xfId="52" applyFont="1" applyFill="1" applyBorder="1" applyAlignment="1">
      <alignment horizontal="center" vertical="center" wrapText="1"/>
      <protection/>
    </xf>
    <xf numFmtId="0" fontId="23" fillId="0" borderId="41" xfId="52" applyFont="1" applyFill="1" applyBorder="1" applyAlignment="1">
      <alignment horizontal="left" vertical="center" wrapText="1"/>
      <protection/>
    </xf>
    <xf numFmtId="0" fontId="19" fillId="34" borderId="12" xfId="52" applyFont="1" applyFill="1" applyBorder="1" applyAlignment="1">
      <alignment horizontal="center" vertical="center"/>
      <protection/>
    </xf>
    <xf numFmtId="0" fontId="23" fillId="0" borderId="31" xfId="52" applyFont="1" applyFill="1" applyBorder="1" applyAlignment="1">
      <alignment horizontal="center" vertical="center" wrapText="1"/>
      <protection/>
    </xf>
    <xf numFmtId="0" fontId="23" fillId="0" borderId="15" xfId="52" applyFont="1" applyFill="1" applyBorder="1" applyAlignment="1">
      <alignment horizontal="left" vertical="center" wrapText="1"/>
      <protection/>
    </xf>
    <xf numFmtId="0" fontId="23" fillId="0" borderId="13" xfId="52" applyFont="1" applyFill="1" applyBorder="1" applyAlignment="1">
      <alignment horizontal="center" vertical="center" wrapText="1"/>
      <protection/>
    </xf>
    <xf numFmtId="0" fontId="23" fillId="0" borderId="26" xfId="52" applyFont="1" applyFill="1" applyBorder="1" applyAlignment="1">
      <alignment horizontal="center" vertical="center" wrapText="1"/>
      <protection/>
    </xf>
    <xf numFmtId="0" fontId="23" fillId="0" borderId="44" xfId="52" applyFont="1" applyFill="1" applyBorder="1" applyAlignment="1">
      <alignment horizontal="left" vertical="center" wrapText="1"/>
      <protection/>
    </xf>
    <xf numFmtId="0" fontId="24" fillId="33" borderId="39" xfId="52" applyFont="1" applyFill="1" applyBorder="1" applyAlignment="1">
      <alignment horizontal="center" vertical="center"/>
      <protection/>
    </xf>
    <xf numFmtId="4" fontId="19" fillId="37" borderId="10" xfId="49" applyNumberFormat="1" applyFont="1" applyFill="1" applyBorder="1" applyAlignment="1">
      <alignment horizontal="center" vertical="center" wrapText="1"/>
    </xf>
    <xf numFmtId="4" fontId="19" fillId="37" borderId="0" xfId="47" applyNumberFormat="1" applyFont="1" applyFill="1" applyBorder="1" applyAlignment="1">
      <alignment horizontal="center" vertical="center"/>
    </xf>
    <xf numFmtId="0" fontId="19" fillId="33" borderId="0" xfId="52" applyFont="1" applyFill="1" applyBorder="1" applyAlignment="1">
      <alignment horizontal="center" vertical="center"/>
      <protection/>
    </xf>
    <xf numFmtId="4" fontId="19" fillId="33" borderId="0" xfId="52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left" vertical="center" wrapText="1" indent="2"/>
    </xf>
    <xf numFmtId="3" fontId="28" fillId="0" borderId="56" xfId="0" applyNumberFormat="1" applyFont="1" applyFill="1" applyBorder="1" applyAlignment="1">
      <alignment horizontal="left" vertical="center" wrapText="1"/>
    </xf>
    <xf numFmtId="176" fontId="28" fillId="0" borderId="56" xfId="47" applyNumberFormat="1" applyFont="1" applyFill="1" applyBorder="1" applyAlignment="1">
      <alignment horizontal="right" vertical="center" indent="1"/>
    </xf>
    <xf numFmtId="176" fontId="28" fillId="0" borderId="57" xfId="47" applyNumberFormat="1" applyFont="1" applyFill="1" applyBorder="1" applyAlignment="1">
      <alignment horizontal="right" vertical="center" indent="1"/>
    </xf>
    <xf numFmtId="0" fontId="27" fillId="0" borderId="0" xfId="0" applyFont="1" applyFill="1" applyBorder="1" applyAlignment="1">
      <alignment vertical="center"/>
    </xf>
    <xf numFmtId="0" fontId="28" fillId="0" borderId="58" xfId="0" applyNumberFormat="1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horizontal="left" vertical="center" wrapText="1"/>
    </xf>
    <xf numFmtId="176" fontId="28" fillId="0" borderId="12" xfId="47" applyNumberFormat="1" applyFont="1" applyFill="1" applyBorder="1" applyAlignment="1">
      <alignment horizontal="right" vertical="center" indent="1"/>
    </xf>
    <xf numFmtId="176" fontId="28" fillId="0" borderId="59" xfId="47" applyNumberFormat="1" applyFont="1" applyFill="1" applyBorder="1" applyAlignment="1">
      <alignment horizontal="right" vertical="center" indent="1"/>
    </xf>
    <xf numFmtId="0" fontId="28" fillId="0" borderId="58" xfId="0" applyNumberFormat="1" applyFont="1" applyFill="1" applyBorder="1" applyAlignment="1">
      <alignment horizontal="left" vertical="center" wrapText="1" indent="4"/>
    </xf>
    <xf numFmtId="0" fontId="27" fillId="0" borderId="58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>
      <alignment horizontal="left" vertical="center" wrapText="1"/>
    </xf>
    <xf numFmtId="176" fontId="27" fillId="0" borderId="59" xfId="47" applyNumberFormat="1" applyFont="1" applyFill="1" applyBorder="1" applyAlignment="1">
      <alignment horizontal="right" vertical="center" indent="1"/>
    </xf>
    <xf numFmtId="176" fontId="27" fillId="0" borderId="12" xfId="47" applyNumberFormat="1" applyFont="1" applyFill="1" applyBorder="1" applyAlignment="1">
      <alignment horizontal="right" vertical="center" indent="1"/>
    </xf>
    <xf numFmtId="0" fontId="28" fillId="0" borderId="58" xfId="0" applyNumberFormat="1" applyFont="1" applyFill="1" applyBorder="1" applyAlignment="1">
      <alignment horizontal="center" vertical="center" wrapText="1"/>
    </xf>
    <xf numFmtId="0" fontId="28" fillId="0" borderId="58" xfId="0" applyNumberFormat="1" applyFont="1" applyFill="1" applyBorder="1" applyAlignment="1">
      <alignment horizontal="center" vertical="center"/>
    </xf>
    <xf numFmtId="0" fontId="27" fillId="0" borderId="58" xfId="0" applyNumberFormat="1" applyFont="1" applyFill="1" applyBorder="1" applyAlignment="1">
      <alignment horizontal="right" vertical="center" wrapText="1"/>
    </xf>
    <xf numFmtId="0" fontId="25" fillId="0" borderId="58" xfId="0" applyFont="1" applyFill="1" applyBorder="1" applyAlignment="1">
      <alignment horizontal="center" vertical="center" wrapText="1"/>
    </xf>
    <xf numFmtId="173" fontId="28" fillId="0" borderId="56" xfId="54" applyNumberFormat="1" applyFont="1" applyFill="1" applyBorder="1" applyAlignment="1">
      <alignment horizontal="right" vertical="center" indent="1"/>
    </xf>
    <xf numFmtId="173" fontId="28" fillId="0" borderId="12" xfId="54" applyNumberFormat="1" applyFont="1" applyFill="1" applyBorder="1" applyAlignment="1">
      <alignment horizontal="right" vertical="center" indent="1"/>
    </xf>
    <xf numFmtId="3" fontId="28" fillId="0" borderId="12" xfId="54" applyNumberFormat="1" applyFont="1" applyFill="1" applyBorder="1" applyAlignment="1">
      <alignment horizontal="right" vertical="center" indent="1"/>
    </xf>
    <xf numFmtId="178" fontId="27" fillId="0" borderId="12" xfId="47" applyNumberFormat="1" applyFont="1" applyFill="1" applyBorder="1" applyAlignment="1">
      <alignment horizontal="right" vertical="center" indent="1"/>
    </xf>
    <xf numFmtId="178" fontId="27" fillId="0" borderId="12" xfId="54" applyNumberFormat="1" applyFont="1" applyFill="1" applyBorder="1" applyAlignment="1">
      <alignment horizontal="right" vertical="center" indent="1"/>
    </xf>
    <xf numFmtId="178" fontId="27" fillId="0" borderId="59" xfId="47" applyNumberFormat="1" applyFont="1" applyFill="1" applyBorder="1" applyAlignment="1">
      <alignment horizontal="right" vertical="center" indent="1"/>
    </xf>
    <xf numFmtId="178" fontId="28" fillId="0" borderId="12" xfId="47" applyNumberFormat="1" applyFont="1" applyFill="1" applyBorder="1" applyAlignment="1">
      <alignment horizontal="right" vertical="center" indent="1"/>
    </xf>
    <xf numFmtId="178" fontId="28" fillId="0" borderId="12" xfId="54" applyNumberFormat="1" applyFont="1" applyFill="1" applyBorder="1" applyAlignment="1">
      <alignment horizontal="right" vertical="center" indent="1"/>
    </xf>
    <xf numFmtId="178" fontId="28" fillId="0" borderId="59" xfId="47" applyNumberFormat="1" applyFont="1" applyFill="1" applyBorder="1" applyAlignment="1">
      <alignment horizontal="right" vertical="center" indent="1"/>
    </xf>
    <xf numFmtId="178" fontId="0" fillId="0" borderId="0" xfId="0" applyNumberFormat="1" applyAlignment="1">
      <alignment/>
    </xf>
    <xf numFmtId="3" fontId="27" fillId="0" borderId="12" xfId="54" applyNumberFormat="1" applyFont="1" applyFill="1" applyBorder="1" applyAlignment="1">
      <alignment horizontal="right" vertical="center" indent="1"/>
    </xf>
    <xf numFmtId="0" fontId="29" fillId="0" borderId="0" xfId="0" applyFont="1" applyFill="1" applyAlignment="1">
      <alignment horizontal="left" vertical="center" wrapText="1"/>
    </xf>
    <xf numFmtId="43" fontId="30" fillId="39" borderId="0" xfId="0" applyNumberFormat="1" applyFont="1" applyFill="1" applyAlignment="1">
      <alignment vertical="center" wrapText="1"/>
    </xf>
    <xf numFmtId="179" fontId="31" fillId="0" borderId="0" xfId="0" applyNumberFormat="1" applyFont="1" applyFill="1" applyAlignment="1">
      <alignment horizontal="center" vertical="center" wrapText="1"/>
    </xf>
    <xf numFmtId="4" fontId="53" fillId="0" borderId="0" xfId="49" applyNumberFormat="1" applyFont="1" applyBorder="1" applyAlignment="1">
      <alignment horizontal="right"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179" fontId="32" fillId="0" borderId="0" xfId="0" applyNumberFormat="1" applyFont="1" applyFill="1" applyAlignment="1">
      <alignment horizontal="center" vertical="center" wrapText="1"/>
    </xf>
    <xf numFmtId="4" fontId="32" fillId="0" borderId="0" xfId="0" applyNumberFormat="1" applyFont="1" applyFill="1" applyAlignment="1">
      <alignment horizontal="center" vertical="center" wrapText="1"/>
    </xf>
    <xf numFmtId="4" fontId="32" fillId="0" borderId="0" xfId="0" applyNumberFormat="1" applyFont="1" applyFill="1" applyAlignment="1">
      <alignment horizontal="right" vertical="center" wrapText="1"/>
    </xf>
    <xf numFmtId="43" fontId="34" fillId="40" borderId="0" xfId="0" applyNumberFormat="1" applyFont="1" applyFill="1" applyAlignment="1">
      <alignment vertical="center" wrapText="1"/>
    </xf>
    <xf numFmtId="4" fontId="32" fillId="0" borderId="0" xfId="0" applyNumberFormat="1" applyFont="1" applyFill="1" applyAlignment="1">
      <alignment vertical="center" wrapText="1"/>
    </xf>
    <xf numFmtId="43" fontId="33" fillId="41" borderId="0" xfId="47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43" fontId="33" fillId="0" borderId="47" xfId="47" applyFont="1" applyFill="1" applyBorder="1" applyAlignment="1">
      <alignment horizontal="center" vertical="center" wrapText="1"/>
    </xf>
    <xf numFmtId="43" fontId="34" fillId="39" borderId="0" xfId="0" applyNumberFormat="1" applyFont="1" applyFill="1" applyAlignment="1">
      <alignment vertical="center" wrapText="1"/>
    </xf>
    <xf numFmtId="0" fontId="33" fillId="0" borderId="0" xfId="0" applyFont="1" applyFill="1" applyAlignment="1">
      <alignment horizontal="right" vertical="center" wrapText="1"/>
    </xf>
    <xf numFmtId="43" fontId="35" fillId="41" borderId="0" xfId="0" applyNumberFormat="1" applyFont="1" applyFill="1" applyAlignment="1">
      <alignment horizontal="center" vertical="center" wrapText="1"/>
    </xf>
    <xf numFmtId="180" fontId="32" fillId="0" borderId="0" xfId="0" applyNumberFormat="1" applyFont="1" applyFill="1" applyAlignment="1">
      <alignment horizontal="center" vertical="center" wrapText="1"/>
    </xf>
    <xf numFmtId="179" fontId="32" fillId="39" borderId="0" xfId="0" applyNumberFormat="1" applyFont="1" applyFill="1" applyAlignment="1">
      <alignment horizontal="center" vertical="center" wrapText="1"/>
    </xf>
    <xf numFmtId="43" fontId="32" fillId="0" borderId="0" xfId="0" applyNumberFormat="1" applyFont="1" applyFill="1" applyAlignment="1">
      <alignment vertical="center" wrapText="1"/>
    </xf>
    <xf numFmtId="43" fontId="0" fillId="0" borderId="0" xfId="0" applyNumberFormat="1" applyAlignment="1">
      <alignment/>
    </xf>
    <xf numFmtId="4" fontId="29" fillId="39" borderId="0" xfId="0" applyNumberFormat="1" applyFont="1" applyFill="1" applyAlignment="1">
      <alignment vertical="center" wrapText="1"/>
    </xf>
    <xf numFmtId="4" fontId="33" fillId="39" borderId="0" xfId="0" applyNumberFormat="1" applyFont="1" applyFill="1" applyAlignment="1">
      <alignment horizontal="center" vertical="center" wrapText="1"/>
    </xf>
    <xf numFmtId="4" fontId="33" fillId="0" borderId="0" xfId="0" applyNumberFormat="1" applyFont="1" applyFill="1" applyAlignment="1">
      <alignment horizontal="center" vertical="center" wrapText="1"/>
    </xf>
    <xf numFmtId="4" fontId="33" fillId="0" borderId="0" xfId="47" applyNumberFormat="1" applyFont="1" applyFill="1" applyAlignment="1">
      <alignment horizontal="center" vertical="center" wrapText="1"/>
    </xf>
    <xf numFmtId="4" fontId="33" fillId="40" borderId="0" xfId="47" applyNumberFormat="1" applyFont="1" applyFill="1" applyAlignment="1">
      <alignment horizontal="center" vertical="center" wrapText="1"/>
    </xf>
    <xf numFmtId="10" fontId="32" fillId="0" borderId="0" xfId="0" applyNumberFormat="1" applyFont="1" applyFill="1" applyAlignment="1">
      <alignment vertical="center" wrapText="1"/>
    </xf>
    <xf numFmtId="4" fontId="35" fillId="41" borderId="0" xfId="0" applyNumberFormat="1" applyFont="1" applyFill="1" applyAlignment="1">
      <alignment horizontal="center" vertical="center" wrapText="1"/>
    </xf>
    <xf numFmtId="4" fontId="32" fillId="41" borderId="0" xfId="0" applyNumberFormat="1" applyFont="1" applyFill="1" applyAlignment="1">
      <alignment horizontal="center" vertical="center" wrapText="1"/>
    </xf>
    <xf numFmtId="4" fontId="32" fillId="41" borderId="0" xfId="0" applyNumberFormat="1" applyFont="1" applyFill="1" applyAlignment="1">
      <alignment horizontal="right" vertical="center" wrapText="1"/>
    </xf>
    <xf numFmtId="0" fontId="28" fillId="39" borderId="58" xfId="0" applyNumberFormat="1" applyFont="1" applyFill="1" applyBorder="1" applyAlignment="1">
      <alignment horizontal="left" vertical="center" wrapText="1" indent="2"/>
    </xf>
    <xf numFmtId="4" fontId="28" fillId="39" borderId="12" xfId="0" applyNumberFormat="1" applyFont="1" applyFill="1" applyBorder="1" applyAlignment="1">
      <alignment horizontal="left" vertical="center" wrapText="1"/>
    </xf>
    <xf numFmtId="176" fontId="28" fillId="39" borderId="12" xfId="47" applyNumberFormat="1" applyFont="1" applyFill="1" applyBorder="1" applyAlignment="1">
      <alignment horizontal="right" vertical="center" indent="1"/>
    </xf>
    <xf numFmtId="0" fontId="27" fillId="39" borderId="0" xfId="0" applyFont="1" applyFill="1" applyBorder="1" applyAlignment="1">
      <alignment vertical="center"/>
    </xf>
    <xf numFmtId="178" fontId="28" fillId="39" borderId="12" xfId="47" applyNumberFormat="1" applyFont="1" applyFill="1" applyBorder="1" applyAlignment="1">
      <alignment horizontal="right" vertical="center" indent="1"/>
    </xf>
    <xf numFmtId="178" fontId="28" fillId="39" borderId="12" xfId="54" applyNumberFormat="1" applyFont="1" applyFill="1" applyBorder="1" applyAlignment="1">
      <alignment horizontal="right" vertical="center" indent="1"/>
    </xf>
    <xf numFmtId="178" fontId="28" fillId="39" borderId="59" xfId="47" applyNumberFormat="1" applyFont="1" applyFill="1" applyBorder="1" applyAlignment="1">
      <alignment horizontal="right" vertical="center" indent="1"/>
    </xf>
    <xf numFmtId="4" fontId="64" fillId="0" borderId="12" xfId="49" applyNumberFormat="1" applyFont="1" applyFill="1" applyBorder="1" applyAlignment="1">
      <alignment horizontal="center" vertical="center" wrapText="1"/>
    </xf>
    <xf numFmtId="4" fontId="95" fillId="0" borderId="34" xfId="49" applyNumberFormat="1" applyFont="1" applyFill="1" applyBorder="1" applyAlignment="1">
      <alignment horizontal="center" vertical="center"/>
    </xf>
    <xf numFmtId="4" fontId="95" fillId="0" borderId="34" xfId="49" applyNumberFormat="1" applyFont="1" applyBorder="1" applyAlignment="1">
      <alignment horizontal="center" vertical="center"/>
    </xf>
    <xf numFmtId="4" fontId="95" fillId="0" borderId="0" xfId="0" applyNumberFormat="1" applyFont="1" applyAlignment="1">
      <alignment horizontal="center" vertical="center"/>
    </xf>
    <xf numFmtId="4" fontId="95" fillId="0" borderId="32" xfId="0" applyNumberFormat="1" applyFont="1" applyBorder="1" applyAlignment="1">
      <alignment horizontal="center" vertical="center"/>
    </xf>
    <xf numFmtId="4" fontId="95" fillId="0" borderId="28" xfId="0" applyNumberFormat="1" applyFont="1" applyBorder="1" applyAlignment="1">
      <alignment horizontal="center" vertical="center" wrapText="1"/>
    </xf>
    <xf numFmtId="4" fontId="28" fillId="0" borderId="56" xfId="47" applyNumberFormat="1" applyFont="1" applyFill="1" applyBorder="1" applyAlignment="1">
      <alignment horizontal="right" vertical="center" indent="1"/>
    </xf>
    <xf numFmtId="4" fontId="28" fillId="0" borderId="56" xfId="54" applyNumberFormat="1" applyFont="1" applyFill="1" applyBorder="1" applyAlignment="1">
      <alignment horizontal="right" vertical="center" indent="1"/>
    </xf>
    <xf numFmtId="4" fontId="28" fillId="0" borderId="57" xfId="47" applyNumberFormat="1" applyFont="1" applyFill="1" applyBorder="1" applyAlignment="1">
      <alignment horizontal="right" vertical="center" indent="1"/>
    </xf>
    <xf numFmtId="4" fontId="28" fillId="0" borderId="12" xfId="47" applyNumberFormat="1" applyFont="1" applyFill="1" applyBorder="1" applyAlignment="1">
      <alignment horizontal="right" vertical="center" indent="1"/>
    </xf>
    <xf numFmtId="4" fontId="28" fillId="0" borderId="12" xfId="54" applyNumberFormat="1" applyFont="1" applyFill="1" applyBorder="1" applyAlignment="1">
      <alignment horizontal="right" vertical="center" indent="1"/>
    </xf>
    <xf numFmtId="4" fontId="28" fillId="0" borderId="59" xfId="47" applyNumberFormat="1" applyFont="1" applyFill="1" applyBorder="1" applyAlignment="1">
      <alignment horizontal="right" vertical="center" indent="1"/>
    </xf>
    <xf numFmtId="4" fontId="28" fillId="39" borderId="12" xfId="47" applyNumberFormat="1" applyFont="1" applyFill="1" applyBorder="1" applyAlignment="1">
      <alignment horizontal="right" vertical="center" indent="1"/>
    </xf>
    <xf numFmtId="4" fontId="27" fillId="0" borderId="59" xfId="47" applyNumberFormat="1" applyFont="1" applyFill="1" applyBorder="1" applyAlignment="1">
      <alignment horizontal="right" vertical="center" indent="1"/>
    </xf>
    <xf numFmtId="4" fontId="27" fillId="0" borderId="12" xfId="47" applyNumberFormat="1" applyFont="1" applyFill="1" applyBorder="1" applyAlignment="1">
      <alignment horizontal="right" vertical="center" indent="1"/>
    </xf>
    <xf numFmtId="4" fontId="27" fillId="0" borderId="12" xfId="54" applyNumberFormat="1" applyFont="1" applyFill="1" applyBorder="1" applyAlignment="1">
      <alignment horizontal="right" vertical="center" indent="1"/>
    </xf>
    <xf numFmtId="4" fontId="28" fillId="39" borderId="59" xfId="47" applyNumberFormat="1" applyFont="1" applyFill="1" applyBorder="1" applyAlignment="1">
      <alignment horizontal="right" vertical="center" indent="1"/>
    </xf>
    <xf numFmtId="4" fontId="30" fillId="39" borderId="0" xfId="0" applyNumberFormat="1" applyFont="1" applyFill="1" applyAlignment="1">
      <alignment vertical="center" wrapText="1"/>
    </xf>
    <xf numFmtId="4" fontId="31" fillId="0" borderId="0" xfId="0" applyNumberFormat="1" applyFont="1" applyFill="1" applyAlignment="1">
      <alignment horizontal="center" vertical="center" wrapText="1"/>
    </xf>
    <xf numFmtId="4" fontId="34" fillId="40" borderId="0" xfId="0" applyNumberFormat="1" applyFont="1" applyFill="1" applyAlignment="1">
      <alignment vertical="center" wrapText="1"/>
    </xf>
    <xf numFmtId="4" fontId="33" fillId="41" borderId="0" xfId="47" applyNumberFormat="1" applyFont="1" applyFill="1" applyAlignment="1">
      <alignment horizontal="center" vertical="center" wrapText="1"/>
    </xf>
    <xf numFmtId="4" fontId="33" fillId="0" borderId="47" xfId="47" applyNumberFormat="1" applyFont="1" applyFill="1" applyBorder="1" applyAlignment="1">
      <alignment horizontal="center" vertical="center" wrapText="1"/>
    </xf>
    <xf numFmtId="4" fontId="34" fillId="39" borderId="0" xfId="0" applyNumberFormat="1" applyFont="1" applyFill="1" applyAlignment="1">
      <alignment vertical="center" wrapText="1"/>
    </xf>
    <xf numFmtId="4" fontId="32" fillId="39" borderId="0" xfId="0" applyNumberFormat="1" applyFont="1" applyFill="1" applyAlignment="1">
      <alignment horizontal="center" vertical="center" wrapText="1"/>
    </xf>
    <xf numFmtId="0" fontId="20" fillId="0" borderId="11" xfId="52" applyFont="1" applyFill="1" applyBorder="1" applyAlignment="1">
      <alignment horizontal="center" vertical="center" wrapText="1"/>
      <protection/>
    </xf>
    <xf numFmtId="4" fontId="21" fillId="0" borderId="11" xfId="49" applyNumberFormat="1" applyFont="1" applyFill="1" applyBorder="1" applyAlignment="1">
      <alignment horizontal="center" vertical="center" wrapText="1"/>
    </xf>
    <xf numFmtId="4" fontId="92" fillId="0" borderId="11" xfId="0" applyNumberFormat="1" applyFont="1" applyFill="1" applyBorder="1" applyAlignment="1">
      <alignment horizontal="center" vertical="center"/>
    </xf>
    <xf numFmtId="0" fontId="20" fillId="0" borderId="48" xfId="52" applyFont="1" applyFill="1" applyBorder="1" applyAlignment="1">
      <alignment horizontal="center" vertical="center"/>
      <protection/>
    </xf>
    <xf numFmtId="4" fontId="19" fillId="39" borderId="21" xfId="49" applyNumberFormat="1" applyFont="1" applyFill="1" applyBorder="1" applyAlignment="1">
      <alignment horizontal="center" vertical="center"/>
    </xf>
    <xf numFmtId="4" fontId="19" fillId="39" borderId="19" xfId="49" applyNumberFormat="1" applyFont="1" applyFill="1" applyBorder="1" applyAlignment="1">
      <alignment horizontal="center" vertical="center"/>
    </xf>
    <xf numFmtId="0" fontId="20" fillId="33" borderId="45" xfId="52" applyFont="1" applyFill="1" applyBorder="1" applyAlignment="1">
      <alignment horizontal="center" vertical="center"/>
      <protection/>
    </xf>
    <xf numFmtId="43" fontId="28" fillId="0" borderId="12" xfId="47" applyNumberFormat="1" applyFont="1" applyFill="1" applyBorder="1" applyAlignment="1">
      <alignment horizontal="right" vertical="center" indent="1"/>
    </xf>
    <xf numFmtId="44" fontId="53" fillId="0" borderId="0" xfId="49" applyFont="1" applyFill="1" applyBorder="1" applyAlignment="1">
      <alignment horizontal="center" vertical="center" wrapText="1"/>
    </xf>
    <xf numFmtId="44" fontId="19" fillId="0" borderId="19" xfId="49" applyFont="1" applyFill="1" applyBorder="1" applyAlignment="1">
      <alignment horizontal="center" vertical="center" wrapText="1"/>
    </xf>
    <xf numFmtId="44" fontId="19" fillId="0" borderId="47" xfId="49" applyFont="1" applyFill="1" applyBorder="1" applyAlignment="1">
      <alignment horizontal="center" vertical="center"/>
    </xf>
    <xf numFmtId="44" fontId="19" fillId="0" borderId="48" xfId="49" applyFont="1" applyFill="1" applyBorder="1" applyAlignment="1">
      <alignment horizontal="center" vertical="center"/>
    </xf>
    <xf numFmtId="44" fontId="19" fillId="0" borderId="47" xfId="49" applyFont="1" applyFill="1" applyBorder="1" applyAlignment="1">
      <alignment horizontal="center" vertical="center" wrapText="1"/>
    </xf>
    <xf numFmtId="0" fontId="19" fillId="0" borderId="11" xfId="52" applyFont="1" applyFill="1" applyBorder="1" applyAlignment="1">
      <alignment horizontal="center" vertical="center"/>
      <protection/>
    </xf>
    <xf numFmtId="0" fontId="19" fillId="0" borderId="17" xfId="52" applyFont="1" applyFill="1" applyBorder="1" applyAlignment="1">
      <alignment horizontal="center" vertical="center"/>
      <protection/>
    </xf>
    <xf numFmtId="0" fontId="19" fillId="0" borderId="23" xfId="52" applyFont="1" applyFill="1" applyBorder="1" applyAlignment="1">
      <alignment horizontal="center" vertical="center"/>
      <protection/>
    </xf>
    <xf numFmtId="0" fontId="19" fillId="0" borderId="17" xfId="52" applyFont="1" applyFill="1" applyBorder="1" applyAlignment="1">
      <alignment horizontal="left" vertical="center"/>
      <protection/>
    </xf>
    <xf numFmtId="0" fontId="19" fillId="0" borderId="18" xfId="52" applyFont="1" applyFill="1" applyBorder="1" applyAlignment="1">
      <alignment horizontal="center" vertical="center"/>
      <protection/>
    </xf>
    <xf numFmtId="4" fontId="95" fillId="0" borderId="0" xfId="49" applyNumberFormat="1" applyFont="1" applyFill="1" applyAlignment="1">
      <alignment horizontal="center" vertical="center"/>
    </xf>
    <xf numFmtId="4" fontId="95" fillId="0" borderId="27" xfId="49" applyNumberFormat="1" applyFont="1" applyFill="1" applyBorder="1" applyAlignment="1">
      <alignment horizontal="right" vertical="center"/>
    </xf>
    <xf numFmtId="4" fontId="95" fillId="0" borderId="28" xfId="49" applyNumberFormat="1" applyFont="1" applyFill="1" applyBorder="1" applyAlignment="1">
      <alignment horizontal="right" vertical="center"/>
    </xf>
    <xf numFmtId="4" fontId="95" fillId="0" borderId="28" xfId="0" applyNumberFormat="1" applyFont="1" applyFill="1" applyBorder="1" applyAlignment="1">
      <alignment horizontal="center" vertical="center"/>
    </xf>
    <xf numFmtId="173" fontId="95" fillId="0" borderId="0" xfId="49" applyNumberFormat="1" applyFont="1" applyFill="1" applyAlignment="1">
      <alignment horizontal="center" vertical="center"/>
    </xf>
    <xf numFmtId="173" fontId="95" fillId="0" borderId="0" xfId="0" applyNumberFormat="1" applyFont="1" applyFill="1" applyAlignment="1">
      <alignment horizontal="center" vertical="center"/>
    </xf>
    <xf numFmtId="173" fontId="95" fillId="0" borderId="32" xfId="0" applyNumberFormat="1" applyFont="1" applyFill="1" applyBorder="1" applyAlignment="1">
      <alignment horizontal="center" vertical="center"/>
    </xf>
    <xf numFmtId="173" fontId="95" fillId="0" borderId="28" xfId="0" applyNumberFormat="1" applyFont="1" applyFill="1" applyBorder="1" applyAlignment="1">
      <alignment horizontal="center" vertical="center"/>
    </xf>
    <xf numFmtId="173" fontId="95" fillId="0" borderId="28" xfId="0" applyNumberFormat="1" applyFont="1" applyFill="1" applyBorder="1" applyAlignment="1">
      <alignment horizontal="center" vertical="center" wrapText="1"/>
    </xf>
    <xf numFmtId="44" fontId="19" fillId="0" borderId="19" xfId="49" applyFont="1" applyFill="1" applyBorder="1" applyAlignment="1">
      <alignment horizontal="left" vertical="center" wrapText="1"/>
    </xf>
    <xf numFmtId="4" fontId="19" fillId="0" borderId="17" xfId="52" applyNumberFormat="1" applyFont="1" applyFill="1" applyBorder="1" applyAlignment="1">
      <alignment horizontal="center" vertical="center"/>
      <protection/>
    </xf>
    <xf numFmtId="4" fontId="19" fillId="0" borderId="11" xfId="52" applyNumberFormat="1" applyFont="1" applyFill="1" applyBorder="1" applyAlignment="1">
      <alignment horizontal="center" vertical="center"/>
      <protection/>
    </xf>
    <xf numFmtId="4" fontId="19" fillId="0" borderId="23" xfId="52" applyNumberFormat="1" applyFont="1" applyFill="1" applyBorder="1" applyAlignment="1">
      <alignment horizontal="center" vertical="center"/>
      <protection/>
    </xf>
    <xf numFmtId="4" fontId="19" fillId="0" borderId="22" xfId="52" applyNumberFormat="1" applyFont="1" applyFill="1" applyBorder="1" applyAlignment="1">
      <alignment horizontal="center" vertical="center"/>
      <protection/>
    </xf>
    <xf numFmtId="4" fontId="95" fillId="0" borderId="12" xfId="49" applyNumberFormat="1" applyFont="1" applyFill="1" applyBorder="1" applyAlignment="1">
      <alignment horizontal="center" vertical="center"/>
    </xf>
    <xf numFmtId="4" fontId="95" fillId="0" borderId="0" xfId="49" applyNumberFormat="1" applyFont="1" applyFill="1" applyBorder="1" applyAlignment="1">
      <alignment horizontal="center" vertical="center"/>
    </xf>
    <xf numFmtId="4" fontId="95" fillId="0" borderId="31" xfId="49" applyNumberFormat="1" applyFont="1" applyFill="1" applyBorder="1" applyAlignment="1">
      <alignment horizontal="center" vertical="center"/>
    </xf>
    <xf numFmtId="4" fontId="95" fillId="0" borderId="28" xfId="49" applyNumberFormat="1" applyFont="1" applyFill="1" applyBorder="1" applyAlignment="1">
      <alignment horizontal="center" vertical="center"/>
    </xf>
    <xf numFmtId="4" fontId="19" fillId="0" borderId="20" xfId="49" applyNumberFormat="1" applyFont="1" applyFill="1" applyBorder="1" applyAlignment="1">
      <alignment horizontal="center" vertical="center"/>
    </xf>
    <xf numFmtId="4" fontId="19" fillId="0" borderId="21" xfId="49" applyNumberFormat="1" applyFont="1" applyFill="1" applyBorder="1" applyAlignment="1">
      <alignment horizontal="center" vertical="center"/>
    </xf>
    <xf numFmtId="4" fontId="19" fillId="0" borderId="24" xfId="49" applyNumberFormat="1" applyFont="1" applyFill="1" applyBorder="1" applyAlignment="1">
      <alignment horizontal="center" vertical="center"/>
    </xf>
    <xf numFmtId="4" fontId="19" fillId="0" borderId="19" xfId="49" applyNumberFormat="1" applyFont="1" applyFill="1" applyBorder="1" applyAlignment="1">
      <alignment horizontal="center" vertical="center"/>
    </xf>
    <xf numFmtId="0" fontId="19" fillId="0" borderId="49" xfId="52" applyFont="1" applyFill="1" applyBorder="1" applyAlignment="1">
      <alignment horizontal="center" vertical="center" wrapText="1"/>
      <protection/>
    </xf>
    <xf numFmtId="4" fontId="96" fillId="0" borderId="12" xfId="49" applyNumberFormat="1" applyFont="1" applyFill="1" applyBorder="1" applyAlignment="1">
      <alignment horizontal="center" vertical="center"/>
    </xf>
    <xf numFmtId="4" fontId="97" fillId="0" borderId="12" xfId="49" applyNumberFormat="1" applyFont="1" applyFill="1" applyBorder="1" applyAlignment="1">
      <alignment horizontal="center" vertical="center"/>
    </xf>
    <xf numFmtId="4" fontId="97" fillId="0" borderId="28" xfId="49" applyNumberFormat="1" applyFont="1" applyFill="1" applyBorder="1" applyAlignment="1">
      <alignment horizontal="right" vertical="center"/>
    </xf>
    <xf numFmtId="4" fontId="97" fillId="0" borderId="28" xfId="0" applyNumberFormat="1" applyFont="1" applyFill="1" applyBorder="1" applyAlignment="1">
      <alignment horizontal="center" vertical="center"/>
    </xf>
    <xf numFmtId="4" fontId="95" fillId="0" borderId="12" xfId="0" applyNumberFormat="1" applyFont="1" applyFill="1" applyBorder="1" applyAlignment="1">
      <alignment horizontal="center" vertical="center"/>
    </xf>
    <xf numFmtId="4" fontId="95" fillId="0" borderId="13" xfId="0" applyNumberFormat="1" applyFont="1" applyFill="1" applyBorder="1" applyAlignment="1">
      <alignment horizontal="center" vertical="center"/>
    </xf>
    <xf numFmtId="4" fontId="19" fillId="0" borderId="11" xfId="49" applyNumberFormat="1" applyFont="1" applyFill="1" applyBorder="1" applyAlignment="1">
      <alignment horizontal="center" vertical="center" wrapText="1"/>
    </xf>
    <xf numFmtId="4" fontId="19" fillId="0" borderId="25" xfId="49" applyNumberFormat="1" applyFont="1" applyFill="1" applyBorder="1" applyAlignment="1">
      <alignment horizontal="center" vertical="center" wrapText="1"/>
    </xf>
    <xf numFmtId="4" fontId="19" fillId="0" borderId="50" xfId="49" applyNumberFormat="1" applyFont="1" applyFill="1" applyBorder="1" applyAlignment="1">
      <alignment horizontal="center" vertical="center"/>
    </xf>
    <xf numFmtId="4" fontId="19" fillId="0" borderId="13" xfId="49" applyNumberFormat="1" applyFont="1" applyFill="1" applyBorder="1" applyAlignment="1">
      <alignment horizontal="center" vertical="center"/>
    </xf>
    <xf numFmtId="4" fontId="19" fillId="0" borderId="26" xfId="49" applyNumberFormat="1" applyFont="1" applyFill="1" applyBorder="1" applyAlignment="1">
      <alignment horizontal="center" vertical="center"/>
    </xf>
    <xf numFmtId="0" fontId="19" fillId="0" borderId="0" xfId="52" applyFont="1" applyFill="1" applyBorder="1" applyAlignment="1">
      <alignment horizontal="center" vertical="center"/>
      <protection/>
    </xf>
    <xf numFmtId="4" fontId="19" fillId="0" borderId="0" xfId="49" applyNumberFormat="1" applyFont="1" applyFill="1" applyBorder="1" applyAlignment="1">
      <alignment horizontal="center" vertical="center"/>
    </xf>
    <xf numFmtId="1" fontId="88" fillId="0" borderId="0" xfId="0" applyNumberFormat="1" applyFont="1" applyFill="1" applyAlignment="1">
      <alignment horizontal="center" vertical="center"/>
    </xf>
    <xf numFmtId="4" fontId="92" fillId="0" borderId="13" xfId="0" applyNumberFormat="1" applyFont="1" applyFill="1" applyBorder="1" applyAlignment="1">
      <alignment horizontal="center" vertical="center"/>
    </xf>
    <xf numFmtId="0" fontId="21" fillId="0" borderId="34" xfId="52" applyFont="1" applyFill="1" applyBorder="1" applyAlignment="1">
      <alignment horizontal="center" vertical="center" wrapText="1"/>
      <protection/>
    </xf>
    <xf numFmtId="0" fontId="21" fillId="0" borderId="60" xfId="52" applyFont="1" applyFill="1" applyBorder="1" applyAlignment="1">
      <alignment horizontal="left" vertical="center" wrapText="1"/>
      <protection/>
    </xf>
    <xf numFmtId="0" fontId="20" fillId="0" borderId="61" xfId="52" applyFont="1" applyFill="1" applyBorder="1" applyAlignment="1">
      <alignment horizontal="center" vertical="center"/>
      <protection/>
    </xf>
    <xf numFmtId="0" fontId="20" fillId="0" borderId="62" xfId="52" applyFont="1" applyFill="1" applyBorder="1" applyAlignment="1">
      <alignment horizontal="center" vertical="center"/>
      <protection/>
    </xf>
    <xf numFmtId="0" fontId="22" fillId="0" borderId="49" xfId="52" applyFont="1" applyFill="1" applyBorder="1" applyAlignment="1">
      <alignment horizontal="center" vertical="center"/>
      <protection/>
    </xf>
    <xf numFmtId="0" fontId="84" fillId="0" borderId="0" xfId="0" applyFont="1" applyFill="1" applyBorder="1" applyAlignment="1">
      <alignment horizontal="center" vertical="center"/>
    </xf>
    <xf numFmtId="4" fontId="92" fillId="0" borderId="34" xfId="0" applyNumberFormat="1" applyFont="1" applyFill="1" applyBorder="1" applyAlignment="1">
      <alignment horizontal="center" vertical="center"/>
    </xf>
    <xf numFmtId="4" fontId="91" fillId="0" borderId="34" xfId="0" applyNumberFormat="1" applyFont="1" applyFill="1" applyBorder="1" applyAlignment="1">
      <alignment horizontal="center" vertical="center"/>
    </xf>
    <xf numFmtId="4" fontId="92" fillId="39" borderId="12" xfId="0" applyNumberFormat="1" applyFont="1" applyFill="1" applyBorder="1" applyAlignment="1">
      <alignment horizontal="center" vertical="center"/>
    </xf>
    <xf numFmtId="4" fontId="91" fillId="0" borderId="0" xfId="0" applyNumberFormat="1" applyFont="1" applyFill="1" applyAlignment="1">
      <alignment horizontal="center" vertical="center"/>
    </xf>
    <xf numFmtId="0" fontId="92" fillId="39" borderId="12" xfId="0" applyFont="1" applyFill="1" applyBorder="1" applyAlignment="1">
      <alignment horizontal="center" vertical="center"/>
    </xf>
    <xf numFmtId="0" fontId="21" fillId="39" borderId="14" xfId="52" applyFont="1" applyFill="1" applyBorder="1" applyAlignment="1">
      <alignment horizontal="center" vertical="center" wrapText="1"/>
      <protection/>
    </xf>
    <xf numFmtId="0" fontId="21" fillId="39" borderId="14" xfId="52" applyFont="1" applyFill="1" applyBorder="1" applyAlignment="1">
      <alignment horizontal="left" vertical="center" wrapText="1"/>
      <protection/>
    </xf>
    <xf numFmtId="4" fontId="21" fillId="39" borderId="12" xfId="49" applyNumberFormat="1" applyFont="1" applyFill="1" applyBorder="1" applyAlignment="1">
      <alignment horizontal="center" vertical="center" wrapText="1"/>
    </xf>
    <xf numFmtId="4" fontId="92" fillId="39" borderId="12" xfId="49" applyNumberFormat="1" applyFont="1" applyFill="1" applyBorder="1" applyAlignment="1">
      <alignment horizontal="center" vertical="center"/>
    </xf>
    <xf numFmtId="0" fontId="92" fillId="39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Fill="1" applyAlignment="1">
      <alignment horizontal="right" vertical="center" wrapText="1"/>
    </xf>
    <xf numFmtId="0" fontId="84" fillId="0" borderId="0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 wrapText="1"/>
    </xf>
    <xf numFmtId="4" fontId="89" fillId="0" borderId="0" xfId="0" applyNumberFormat="1" applyFont="1" applyAlignment="1">
      <alignment horizontal="center" vertical="center"/>
    </xf>
    <xf numFmtId="4" fontId="84" fillId="0" borderId="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19" fillId="33" borderId="10" xfId="52" applyFont="1" applyFill="1" applyBorder="1" applyAlignment="1">
      <alignment horizontal="center" vertical="center"/>
      <protection/>
    </xf>
    <xf numFmtId="0" fontId="19" fillId="33" borderId="64" xfId="52" applyFont="1" applyFill="1" applyBorder="1" applyAlignment="1">
      <alignment horizontal="center" vertical="center"/>
      <protection/>
    </xf>
    <xf numFmtId="44" fontId="19" fillId="37" borderId="65" xfId="49" applyFont="1" applyFill="1" applyBorder="1" applyAlignment="1">
      <alignment horizontal="center" vertical="center" wrapText="1"/>
    </xf>
    <xf numFmtId="44" fontId="19" fillId="37" borderId="66" xfId="49" applyFont="1" applyFill="1" applyBorder="1" applyAlignment="1">
      <alignment horizontal="center" vertical="center" wrapText="1"/>
    </xf>
    <xf numFmtId="44" fontId="19" fillId="33" borderId="42" xfId="49" applyFont="1" applyFill="1" applyBorder="1" applyAlignment="1">
      <alignment horizontal="center" vertical="center"/>
    </xf>
    <xf numFmtId="44" fontId="19" fillId="33" borderId="67" xfId="49" applyFont="1" applyFill="1" applyBorder="1" applyAlignment="1">
      <alignment horizontal="center" vertical="center"/>
    </xf>
    <xf numFmtId="44" fontId="19" fillId="33" borderId="42" xfId="49" applyFont="1" applyFill="1" applyBorder="1" applyAlignment="1">
      <alignment horizontal="center" vertical="center" wrapText="1"/>
    </xf>
    <xf numFmtId="44" fontId="19" fillId="33" borderId="67" xfId="49" applyFont="1" applyFill="1" applyBorder="1" applyAlignment="1">
      <alignment horizontal="center" vertical="center" wrapText="1"/>
    </xf>
    <xf numFmtId="44" fontId="19" fillId="33" borderId="53" xfId="49" applyFont="1" applyFill="1" applyBorder="1" applyAlignment="1">
      <alignment horizontal="center" vertical="center"/>
    </xf>
    <xf numFmtId="44" fontId="19" fillId="33" borderId="68" xfId="49" applyFont="1" applyFill="1" applyBorder="1" applyAlignment="1">
      <alignment horizontal="center" vertical="center"/>
    </xf>
    <xf numFmtId="44" fontId="19" fillId="33" borderId="65" xfId="49" applyFont="1" applyFill="1" applyBorder="1" applyAlignment="1">
      <alignment horizontal="center" vertical="center" wrapText="1"/>
    </xf>
    <xf numFmtId="44" fontId="19" fillId="33" borderId="32" xfId="49" applyFont="1" applyFill="1" applyBorder="1" applyAlignment="1">
      <alignment horizontal="center" vertical="center" wrapText="1"/>
    </xf>
    <xf numFmtId="44" fontId="19" fillId="33" borderId="33" xfId="49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2</xdr:col>
      <xdr:colOff>1009650</xdr:colOff>
      <xdr:row>5</xdr:row>
      <xdr:rowOff>171450</xdr:rowOff>
    </xdr:to>
    <xdr:sp>
      <xdr:nvSpPr>
        <xdr:cNvPr id="1" name="3 Rectángulo"/>
        <xdr:cNvSpPr>
          <a:spLocks/>
        </xdr:cNvSpPr>
      </xdr:nvSpPr>
      <xdr:spPr>
        <a:xfrm>
          <a:off x="1028700" y="400050"/>
          <a:ext cx="38195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CC00"/>
              </a:solidFill>
            </a:rPr>
            <a:t>pRESUPUESTO </a:t>
          </a:r>
          <a:r>
            <a:rPr lang="en-US" cap="none" sz="3600" b="1" i="0" u="none" baseline="0">
              <a:solidFill>
                <a:srgbClr val="FFCC00"/>
              </a:solidFill>
            </a:rPr>
            <a:t>2014</a:t>
          </a:r>
        </a:p>
      </xdr:txBody>
    </xdr:sp>
    <xdr:clientData/>
  </xdr:twoCellAnchor>
  <xdr:twoCellAnchor>
    <xdr:from>
      <xdr:col>1</xdr:col>
      <xdr:colOff>266700</xdr:colOff>
      <xdr:row>1</xdr:row>
      <xdr:rowOff>0</xdr:rowOff>
    </xdr:from>
    <xdr:to>
      <xdr:col>3</xdr:col>
      <xdr:colOff>95250</xdr:colOff>
      <xdr:row>1</xdr:row>
      <xdr:rowOff>152400</xdr:rowOff>
    </xdr:to>
    <xdr:grpSp>
      <xdr:nvGrpSpPr>
        <xdr:cNvPr id="2" name="10 Grupo"/>
        <xdr:cNvGrpSpPr>
          <a:grpSpLocks/>
        </xdr:cNvGrpSpPr>
      </xdr:nvGrpSpPr>
      <xdr:grpSpPr>
        <a:xfrm>
          <a:off x="1295400" y="190500"/>
          <a:ext cx="4638675" cy="152400"/>
          <a:chOff x="1489752" y="2714620"/>
          <a:chExt cx="4408010" cy="152961"/>
        </a:xfrm>
        <a:solidFill>
          <a:srgbClr val="FFFFFF"/>
        </a:solidFill>
      </xdr:grpSpPr>
      <xdr:sp>
        <xdr:nvSpPr>
          <xdr:cNvPr id="3" name="8 Conector recto"/>
          <xdr:cNvSpPr>
            <a:spLocks/>
          </xdr:cNvSpPr>
        </xdr:nvSpPr>
        <xdr:spPr>
          <a:xfrm>
            <a:off x="1489752" y="2714620"/>
            <a:ext cx="4055369" cy="0"/>
          </a:xfrm>
          <a:prstGeom prst="line">
            <a:avLst/>
          </a:prstGeom>
          <a:noFill/>
          <a:ln w="15875" cmpd="sng">
            <a:solidFill>
              <a:srgbClr val="B1932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9 Conector recto"/>
          <xdr:cNvSpPr>
            <a:spLocks/>
          </xdr:cNvSpPr>
        </xdr:nvSpPr>
        <xdr:spPr>
          <a:xfrm>
            <a:off x="1644032" y="2867581"/>
            <a:ext cx="4253730" cy="0"/>
          </a:xfrm>
          <a:prstGeom prst="line">
            <a:avLst/>
          </a:prstGeom>
          <a:noFill/>
          <a:ln w="15875" cmpd="sng">
            <a:solidFill>
              <a:srgbClr val="B1932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914400</xdr:colOff>
      <xdr:row>3</xdr:row>
      <xdr:rowOff>133350</xdr:rowOff>
    </xdr:to>
    <xdr:pic>
      <xdr:nvPicPr>
        <xdr:cNvPr id="5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857250</xdr:colOff>
      <xdr:row>1</xdr:row>
      <xdr:rowOff>238125</xdr:rowOff>
    </xdr:to>
    <xdr:pic>
      <xdr:nvPicPr>
        <xdr:cNvPr id="1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3</xdr:col>
      <xdr:colOff>0</xdr:colOff>
      <xdr:row>2</xdr:row>
      <xdr:rowOff>133350</xdr:rowOff>
    </xdr:to>
    <xdr:pic>
      <xdr:nvPicPr>
        <xdr:cNvPr id="1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552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1114425</xdr:colOff>
      <xdr:row>2</xdr:row>
      <xdr:rowOff>133350</xdr:rowOff>
    </xdr:to>
    <xdr:pic>
      <xdr:nvPicPr>
        <xdr:cNvPr id="1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2</xdr:col>
      <xdr:colOff>2457450</xdr:colOff>
      <xdr:row>2</xdr:row>
      <xdr:rowOff>133350</xdr:rowOff>
    </xdr:to>
    <xdr:pic>
      <xdr:nvPicPr>
        <xdr:cNvPr id="1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143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1485900</xdr:colOff>
      <xdr:row>2</xdr:row>
      <xdr:rowOff>133350</xdr:rowOff>
    </xdr:to>
    <xdr:pic>
      <xdr:nvPicPr>
        <xdr:cNvPr id="1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171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2286000</xdr:colOff>
      <xdr:row>2</xdr:row>
      <xdr:rowOff>133350</xdr:rowOff>
    </xdr:to>
    <xdr:pic>
      <xdr:nvPicPr>
        <xdr:cNvPr id="1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971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view="pageBreakPreview" zoomScale="60" zoomScalePageLayoutView="0" workbookViewId="0" topLeftCell="A1">
      <selection activeCell="F20" sqref="F20"/>
    </sheetView>
  </sheetViews>
  <sheetFormatPr defaultColWidth="11.421875" defaultRowHeight="15"/>
  <cols>
    <col min="1" max="1" width="15.421875" style="3" customWidth="1"/>
    <col min="2" max="2" width="42.140625" style="3" customWidth="1"/>
    <col min="3" max="3" width="30.00390625" style="3" customWidth="1"/>
    <col min="4" max="4" width="15.00390625" style="13" customWidth="1"/>
    <col min="5" max="5" width="12.7109375" style="3" bestFit="1" customWidth="1"/>
    <col min="6" max="16384" width="11.421875" style="3" customWidth="1"/>
  </cols>
  <sheetData>
    <row r="1" spans="2:3" ht="15">
      <c r="B1" s="5"/>
      <c r="C1" s="5"/>
    </row>
    <row r="2" spans="2:3" ht="15">
      <c r="B2" s="5"/>
      <c r="C2" s="5"/>
    </row>
    <row r="3" spans="2:3" ht="15">
      <c r="B3" s="5"/>
      <c r="C3" s="5"/>
    </row>
    <row r="4" spans="2:3" ht="15">
      <c r="B4" s="5"/>
      <c r="C4" s="5"/>
    </row>
    <row r="5" spans="2:3" ht="15">
      <c r="B5" s="5"/>
      <c r="C5" s="5"/>
    </row>
    <row r="6" spans="2:3" ht="15">
      <c r="B6" s="5"/>
      <c r="C6" s="5"/>
    </row>
    <row r="7" spans="2:3" ht="15">
      <c r="B7" s="504"/>
      <c r="C7" s="504"/>
    </row>
    <row r="8" spans="2:3" ht="15">
      <c r="B8" s="5"/>
      <c r="C8" s="5"/>
    </row>
    <row r="9" spans="1:3" ht="23.25" customHeight="1">
      <c r="A9" s="505" t="s">
        <v>25</v>
      </c>
      <c r="B9" s="505"/>
      <c r="C9" s="505"/>
    </row>
    <row r="10" spans="2:3" ht="15">
      <c r="B10" s="5"/>
      <c r="C10" s="5"/>
    </row>
    <row r="11" spans="1:3" ht="15" customHeight="1">
      <c r="A11" s="188" t="s">
        <v>26</v>
      </c>
      <c r="B11" s="189"/>
      <c r="C11" s="6" t="s">
        <v>27</v>
      </c>
    </row>
    <row r="12" spans="1:3" ht="15">
      <c r="A12" s="251"/>
      <c r="B12" s="190"/>
      <c r="C12" s="7"/>
    </row>
    <row r="13" spans="1:3" ht="15">
      <c r="A13" s="252"/>
      <c r="B13" s="187"/>
      <c r="C13" s="8"/>
    </row>
    <row r="14" spans="1:3" ht="23.25" customHeight="1">
      <c r="A14" s="253">
        <v>1000</v>
      </c>
      <c r="B14" s="255" t="s">
        <v>45</v>
      </c>
      <c r="C14" s="10">
        <f>AUTORIZADO!F7</f>
        <v>23450006</v>
      </c>
    </row>
    <row r="15" spans="1:3" ht="23.25" customHeight="1">
      <c r="A15" s="253">
        <v>2000</v>
      </c>
      <c r="B15" s="255" t="s">
        <v>28</v>
      </c>
      <c r="C15" s="10">
        <f>AUTORIZADO!F38</f>
        <v>2110578.2016000003</v>
      </c>
    </row>
    <row r="16" spans="1:5" ht="23.25" customHeight="1">
      <c r="A16" s="253">
        <v>3000</v>
      </c>
      <c r="B16" s="255" t="s">
        <v>29</v>
      </c>
      <c r="C16" s="10">
        <f>AUTORIZADO!F72</f>
        <v>9367433.80063627</v>
      </c>
      <c r="D16" s="13">
        <v>4500000</v>
      </c>
      <c r="E16" s="13"/>
    </row>
    <row r="17" spans="1:4" ht="23.25" customHeight="1">
      <c r="A17" s="253">
        <v>5000</v>
      </c>
      <c r="B17" s="255" t="s">
        <v>30</v>
      </c>
      <c r="C17" s="10">
        <f>AUTORIZADO!D85</f>
        <v>5053608</v>
      </c>
      <c r="D17" s="13">
        <v>6102937</v>
      </c>
    </row>
    <row r="18" spans="1:4" ht="23.25">
      <c r="A18" s="253">
        <v>6000</v>
      </c>
      <c r="B18" s="186"/>
      <c r="C18" s="10"/>
      <c r="D18" s="13">
        <v>300000</v>
      </c>
    </row>
    <row r="19" spans="1:3" ht="23.25">
      <c r="A19" s="253"/>
      <c r="B19" s="186"/>
      <c r="C19" s="10"/>
    </row>
    <row r="20" spans="1:3" ht="18">
      <c r="A20" s="252"/>
      <c r="B20" s="187"/>
      <c r="C20" s="10"/>
    </row>
    <row r="21" spans="1:3" ht="18">
      <c r="A21" s="252"/>
      <c r="B21" s="187"/>
      <c r="C21" s="10"/>
    </row>
    <row r="22" spans="1:3" ht="18">
      <c r="A22" s="252"/>
      <c r="B22" s="187"/>
      <c r="C22" s="11"/>
    </row>
    <row r="23" spans="1:4" ht="27.75">
      <c r="A23" s="252"/>
      <c r="B23" s="186"/>
      <c r="C23" s="12">
        <f>SUM(C14:C22)</f>
        <v>39981626.00223627</v>
      </c>
      <c r="D23" s="13">
        <f>SUM(D16:D22)</f>
        <v>10902937</v>
      </c>
    </row>
    <row r="24" spans="1:4" ht="15.75">
      <c r="A24" s="254"/>
      <c r="B24" s="185"/>
      <c r="C24" s="9"/>
      <c r="D24" s="13">
        <v>10874968</v>
      </c>
    </row>
    <row r="25" spans="2:3" ht="15">
      <c r="B25" s="5"/>
      <c r="C25" s="5"/>
    </row>
    <row r="26" spans="2:4" ht="15">
      <c r="B26" s="5"/>
      <c r="C26" s="5" t="s">
        <v>192</v>
      </c>
      <c r="D26" s="13">
        <f>D23-D24</f>
        <v>27969</v>
      </c>
    </row>
  </sheetData>
  <sheetProtection/>
  <mergeCells count="2">
    <mergeCell ref="B7:C7"/>
    <mergeCell ref="A9:C9"/>
  </mergeCells>
  <printOptions/>
  <pageMargins left="0.7" right="0.7" top="0.75" bottom="0.75" header="0.3" footer="0.3"/>
  <pageSetup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89"/>
  <sheetViews>
    <sheetView tabSelected="1" zoomScalePageLayoutView="0" workbookViewId="0" topLeftCell="A55">
      <selection activeCell="E85" sqref="E85"/>
    </sheetView>
  </sheetViews>
  <sheetFormatPr defaultColWidth="11.421875" defaultRowHeight="15"/>
  <cols>
    <col min="1" max="1" width="7.00390625" style="29" customWidth="1"/>
    <col min="2" max="2" width="8.00390625" style="29" customWidth="1"/>
    <col min="3" max="3" width="52.140625" style="29" customWidth="1"/>
    <col min="4" max="7" width="12.57421875" style="29" customWidth="1"/>
    <col min="8" max="8" width="12.28125" style="29" customWidth="1"/>
    <col min="9" max="9" width="11.8515625" style="184" customWidth="1"/>
    <col min="10" max="10" width="13.28125" style="41" customWidth="1"/>
    <col min="11" max="18" width="11.421875" style="29" customWidth="1"/>
    <col min="19" max="16384" width="11.421875" style="29" customWidth="1"/>
  </cols>
  <sheetData>
    <row r="1" spans="3:13" ht="34.5" customHeight="1">
      <c r="C1" s="506" t="s">
        <v>113</v>
      </c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3:13" ht="26.25" customHeight="1">
      <c r="C2" s="508" t="s">
        <v>112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</row>
    <row r="3" ht="15">
      <c r="A3" s="493"/>
    </row>
    <row r="4" spans="1:13" ht="15.75" thickBot="1">
      <c r="A4" s="507" t="s">
        <v>105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</row>
    <row r="5" spans="1:20" s="195" customFormat="1" ht="12" thickBot="1">
      <c r="A5" s="192" t="s">
        <v>21</v>
      </c>
      <c r="B5" s="192" t="s">
        <v>22</v>
      </c>
      <c r="C5" s="192" t="s">
        <v>20</v>
      </c>
      <c r="D5" s="193" t="s">
        <v>109</v>
      </c>
      <c r="E5" s="197" t="s">
        <v>104</v>
      </c>
      <c r="F5" s="197" t="s">
        <v>106</v>
      </c>
      <c r="G5" s="197" t="s">
        <v>107</v>
      </c>
      <c r="H5" s="194" t="s">
        <v>108</v>
      </c>
      <c r="I5" s="268" t="s">
        <v>33</v>
      </c>
      <c r="J5" s="269" t="s">
        <v>110</v>
      </c>
      <c r="K5" s="269" t="s">
        <v>111</v>
      </c>
      <c r="L5" s="269" t="s">
        <v>175</v>
      </c>
      <c r="M5" s="269" t="s">
        <v>176</v>
      </c>
      <c r="N5" s="269" t="s">
        <v>177</v>
      </c>
      <c r="O5" s="269" t="s">
        <v>178</v>
      </c>
      <c r="P5" s="269" t="s">
        <v>184</v>
      </c>
      <c r="Q5" s="269" t="s">
        <v>186</v>
      </c>
      <c r="R5" s="269" t="s">
        <v>188</v>
      </c>
      <c r="S5" s="269" t="s">
        <v>190</v>
      </c>
      <c r="T5" s="269" t="s">
        <v>191</v>
      </c>
    </row>
    <row r="6" spans="1:20" s="198" customFormat="1" ht="11.25">
      <c r="A6" s="196" t="s">
        <v>41</v>
      </c>
      <c r="B6" s="197"/>
      <c r="C6" s="197"/>
      <c r="D6" s="197"/>
      <c r="E6" s="197"/>
      <c r="F6" s="197"/>
      <c r="G6" s="197"/>
      <c r="H6" s="197"/>
      <c r="I6" s="266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</row>
    <row r="7" spans="1:20" s="198" customFormat="1" ht="12.75">
      <c r="A7" s="199"/>
      <c r="C7" s="200" t="s">
        <v>100</v>
      </c>
      <c r="D7" s="201">
        <v>23450006</v>
      </c>
      <c r="E7" s="201">
        <v>39481162</v>
      </c>
      <c r="F7" s="201">
        <f>D7</f>
        <v>23450006</v>
      </c>
      <c r="G7" s="201">
        <f>SUM(I7:M7)+N7+O7+P7+Q7+R7+S7+T7</f>
        <v>35837396.95</v>
      </c>
      <c r="H7" s="202">
        <f>F7-G7</f>
        <v>-12387390.950000003</v>
      </c>
      <c r="I7" s="212">
        <v>3292282.48</v>
      </c>
      <c r="J7" s="212">
        <v>2729791.09</v>
      </c>
      <c r="K7" s="212">
        <v>2713204.52</v>
      </c>
      <c r="L7" s="212">
        <v>2663674.47</v>
      </c>
      <c r="M7" s="212">
        <v>2672725.49</v>
      </c>
      <c r="N7" s="212">
        <v>2735374.04</v>
      </c>
      <c r="O7" s="212">
        <v>3197580.5</v>
      </c>
      <c r="P7" s="212">
        <v>2651125.78</v>
      </c>
      <c r="Q7" s="212">
        <v>2599236.47</v>
      </c>
      <c r="R7" s="212">
        <v>2487840.05</v>
      </c>
      <c r="S7" s="272">
        <v>4486906.96</v>
      </c>
      <c r="T7" s="272">
        <v>3607655.1</v>
      </c>
    </row>
    <row r="8" spans="1:20" s="198" customFormat="1" ht="13.5" thickBot="1">
      <c r="A8" s="199"/>
      <c r="C8" s="200"/>
      <c r="D8" s="203"/>
      <c r="E8" s="250"/>
      <c r="F8" s="250"/>
      <c r="G8" s="250"/>
      <c r="H8" s="204"/>
      <c r="I8" s="204"/>
      <c r="J8" s="270"/>
      <c r="K8" s="270"/>
      <c r="L8" s="270"/>
      <c r="M8" s="270"/>
      <c r="N8" s="270"/>
      <c r="O8" s="270"/>
      <c r="P8" s="270"/>
      <c r="Q8" s="270"/>
      <c r="R8" s="270"/>
      <c r="S8" s="494"/>
      <c r="T8" s="494"/>
    </row>
    <row r="9" spans="1:20" s="195" customFormat="1" ht="11.25">
      <c r="A9" s="192" t="s">
        <v>21</v>
      </c>
      <c r="B9" s="192" t="s">
        <v>22</v>
      </c>
      <c r="C9" s="192" t="s">
        <v>20</v>
      </c>
      <c r="D9" s="205" t="s">
        <v>109</v>
      </c>
      <c r="E9" s="246" t="s">
        <v>104</v>
      </c>
      <c r="F9" s="246" t="s">
        <v>106</v>
      </c>
      <c r="G9" s="246" t="s">
        <v>107</v>
      </c>
      <c r="H9" s="206" t="s">
        <v>108</v>
      </c>
      <c r="I9" s="256" t="s">
        <v>33</v>
      </c>
      <c r="J9" s="256" t="s">
        <v>110</v>
      </c>
      <c r="K9" s="256" t="s">
        <v>111</v>
      </c>
      <c r="L9" s="256" t="s">
        <v>175</v>
      </c>
      <c r="M9" s="256" t="s">
        <v>176</v>
      </c>
      <c r="N9" s="256" t="s">
        <v>177</v>
      </c>
      <c r="O9" s="256" t="s">
        <v>178</v>
      </c>
      <c r="P9" s="256" t="s">
        <v>184</v>
      </c>
      <c r="Q9" s="256" t="s">
        <v>186</v>
      </c>
      <c r="R9" s="256" t="s">
        <v>188</v>
      </c>
      <c r="S9" s="256" t="s">
        <v>190</v>
      </c>
      <c r="T9" s="256" t="s">
        <v>191</v>
      </c>
    </row>
    <row r="10" spans="1:20" s="198" customFormat="1" ht="11.25">
      <c r="A10" s="196" t="s">
        <v>18</v>
      </c>
      <c r="B10" s="197"/>
      <c r="C10" s="197"/>
      <c r="D10" s="205"/>
      <c r="E10" s="247"/>
      <c r="F10" s="207"/>
      <c r="G10" s="207"/>
      <c r="H10" s="257"/>
      <c r="I10" s="257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</row>
    <row r="11" spans="1:21" s="198" customFormat="1" ht="11.25">
      <c r="A11" s="208"/>
      <c r="B11" s="209">
        <v>21101</v>
      </c>
      <c r="C11" s="210" t="s">
        <v>0</v>
      </c>
      <c r="D11" s="211">
        <v>284988.6</v>
      </c>
      <c r="E11" s="211">
        <v>-42126.78</v>
      </c>
      <c r="F11" s="211">
        <f>SUM(D11:E11)</f>
        <v>242861.81999999998</v>
      </c>
      <c r="G11" s="211">
        <f>SUM(I11:M11)+N11+O11+P11+Q11+R11+S11+T11</f>
        <v>242861.82</v>
      </c>
      <c r="H11" s="212">
        <f>F11-G11</f>
        <v>0</v>
      </c>
      <c r="I11" s="212">
        <v>625.3</v>
      </c>
      <c r="J11" s="272">
        <v>23220.13</v>
      </c>
      <c r="K11" s="272">
        <v>3938.01</v>
      </c>
      <c r="L11" s="272">
        <v>31934.98</v>
      </c>
      <c r="M11" s="272">
        <v>21793.73</v>
      </c>
      <c r="N11" s="272">
        <v>12411.14</v>
      </c>
      <c r="O11" s="272">
        <v>7029.2</v>
      </c>
      <c r="P11" s="272">
        <v>17962.13</v>
      </c>
      <c r="Q11" s="272">
        <v>15978.57</v>
      </c>
      <c r="R11" s="272">
        <v>3546.28</v>
      </c>
      <c r="S11" s="272">
        <v>18535.47</v>
      </c>
      <c r="T11" s="272">
        <v>85886.88</v>
      </c>
      <c r="U11" s="275">
        <f>SUM(R11:T11)</f>
        <v>107968.63</v>
      </c>
    </row>
    <row r="12" spans="1:21" s="198" customFormat="1" ht="11.25">
      <c r="A12" s="208"/>
      <c r="B12" s="213">
        <v>21201</v>
      </c>
      <c r="C12" s="214" t="s">
        <v>2</v>
      </c>
      <c r="D12" s="211">
        <v>164397.58159999998</v>
      </c>
      <c r="E12" s="211">
        <v>118812</v>
      </c>
      <c r="F12" s="211">
        <f>SUM(D12:E12)</f>
        <v>283209.5816</v>
      </c>
      <c r="G12" s="211">
        <f>SUM(I12:M12)+N12+O12+P12+Q12+R12+S12+T12</f>
        <v>283209.58</v>
      </c>
      <c r="H12" s="212">
        <f aca="true" t="shared" si="0" ref="H12:H36">F12-G12</f>
        <v>0.0015999999595806003</v>
      </c>
      <c r="I12" s="212"/>
      <c r="J12" s="273"/>
      <c r="K12" s="273"/>
      <c r="L12" s="273"/>
      <c r="M12" s="273"/>
      <c r="N12" s="273"/>
      <c r="O12" s="273"/>
      <c r="P12" s="273"/>
      <c r="Q12" s="273"/>
      <c r="R12" s="273"/>
      <c r="S12" s="273">
        <v>929.38</v>
      </c>
      <c r="T12" s="273">
        <v>282280.2</v>
      </c>
      <c r="U12" s="275">
        <f>SUM(R12:T12)</f>
        <v>283209.58</v>
      </c>
    </row>
    <row r="13" spans="1:20" s="198" customFormat="1" ht="15" customHeight="1">
      <c r="A13" s="208"/>
      <c r="B13" s="213">
        <v>21401</v>
      </c>
      <c r="C13" s="214" t="s">
        <v>3</v>
      </c>
      <c r="D13" s="211">
        <v>273105</v>
      </c>
      <c r="E13" s="211"/>
      <c r="F13" s="211">
        <f aca="true" t="shared" si="1" ref="F13:F36">SUM(D13:E13)</f>
        <v>273105</v>
      </c>
      <c r="G13" s="211">
        <f>SUM(I13:M13)+N13+O13+P13+Q13+R13+S13+T13</f>
        <v>0</v>
      </c>
      <c r="H13" s="212">
        <f t="shared" si="0"/>
        <v>273105</v>
      </c>
      <c r="I13" s="212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</row>
    <row r="14" spans="1:21" s="198" customFormat="1" ht="14.25" customHeight="1">
      <c r="A14" s="208"/>
      <c r="B14" s="213">
        <v>21501</v>
      </c>
      <c r="C14" s="214" t="s">
        <v>67</v>
      </c>
      <c r="D14" s="211">
        <v>72221</v>
      </c>
      <c r="E14" s="211">
        <v>-58735</v>
      </c>
      <c r="F14" s="211">
        <f t="shared" si="1"/>
        <v>13486</v>
      </c>
      <c r="G14" s="211">
        <f>SUM(I14:M14)+N14+O14+P14+Q14+R14+S14+T14</f>
        <v>13486</v>
      </c>
      <c r="H14" s="212">
        <f t="shared" si="0"/>
        <v>0</v>
      </c>
      <c r="I14" s="212"/>
      <c r="J14" s="273"/>
      <c r="K14" s="273"/>
      <c r="L14" s="273">
        <v>3306</v>
      </c>
      <c r="M14" s="273"/>
      <c r="N14" s="273">
        <v>7850</v>
      </c>
      <c r="O14" s="273"/>
      <c r="P14" s="273"/>
      <c r="Q14" s="273"/>
      <c r="R14" s="273"/>
      <c r="S14" s="273"/>
      <c r="T14" s="273">
        <v>2330</v>
      </c>
      <c r="U14" s="275">
        <f>SUM(R14:T14)</f>
        <v>2330</v>
      </c>
    </row>
    <row r="15" spans="1:21" s="198" customFormat="1" ht="14.25" customHeight="1">
      <c r="A15" s="208"/>
      <c r="B15" s="213">
        <v>21601</v>
      </c>
      <c r="C15" s="214" t="s">
        <v>1</v>
      </c>
      <c r="D15" s="211">
        <v>16824.17</v>
      </c>
      <c r="E15" s="211">
        <v>-13371.66</v>
      </c>
      <c r="F15" s="211">
        <f t="shared" si="1"/>
        <v>3452.5099999999984</v>
      </c>
      <c r="G15" s="211">
        <f aca="true" t="shared" si="2" ref="G15:G25">SUM(I15:M15)+N15+O15+P15+Q15+R15+S15+T15</f>
        <v>3452.51</v>
      </c>
      <c r="H15" s="212">
        <f t="shared" si="0"/>
        <v>0</v>
      </c>
      <c r="I15" s="212"/>
      <c r="J15" s="273">
        <v>1164.64</v>
      </c>
      <c r="K15" s="273">
        <v>274.5</v>
      </c>
      <c r="L15" s="273">
        <v>539.12</v>
      </c>
      <c r="M15" s="273"/>
      <c r="N15" s="273"/>
      <c r="O15" s="273"/>
      <c r="P15" s="273"/>
      <c r="Q15" s="273"/>
      <c r="R15" s="273">
        <v>1474.25</v>
      </c>
      <c r="S15" s="273"/>
      <c r="T15" s="273"/>
      <c r="U15" s="275">
        <f>SUM(R15:T15)</f>
        <v>1474.25</v>
      </c>
    </row>
    <row r="16" spans="1:20" s="198" customFormat="1" ht="15" customHeight="1">
      <c r="A16" s="208"/>
      <c r="B16" s="213">
        <v>21701</v>
      </c>
      <c r="C16" s="214" t="s">
        <v>72</v>
      </c>
      <c r="D16" s="211">
        <v>21732</v>
      </c>
      <c r="E16" s="211">
        <v>-21732</v>
      </c>
      <c r="F16" s="211">
        <f t="shared" si="1"/>
        <v>0</v>
      </c>
      <c r="G16" s="211">
        <f t="shared" si="2"/>
        <v>0</v>
      </c>
      <c r="H16" s="212">
        <f t="shared" si="0"/>
        <v>0</v>
      </c>
      <c r="I16" s="212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</row>
    <row r="17" spans="1:20" s="198" customFormat="1" ht="15" customHeight="1">
      <c r="A17" s="208"/>
      <c r="B17" s="213">
        <v>21801</v>
      </c>
      <c r="C17" s="214" t="s">
        <v>50</v>
      </c>
      <c r="D17" s="211">
        <v>27244</v>
      </c>
      <c r="E17" s="211">
        <v>-8076</v>
      </c>
      <c r="F17" s="211">
        <f t="shared" si="1"/>
        <v>19168</v>
      </c>
      <c r="G17" s="211">
        <f t="shared" si="2"/>
        <v>19168</v>
      </c>
      <c r="H17" s="212">
        <f t="shared" si="0"/>
        <v>0</v>
      </c>
      <c r="I17" s="212"/>
      <c r="J17" s="273"/>
      <c r="K17" s="273"/>
      <c r="L17" s="273">
        <v>19168</v>
      </c>
      <c r="M17" s="273"/>
      <c r="N17" s="273"/>
      <c r="O17" s="273"/>
      <c r="P17" s="273"/>
      <c r="Q17" s="273"/>
      <c r="R17" s="273"/>
      <c r="S17" s="273"/>
      <c r="T17" s="273"/>
    </row>
    <row r="18" spans="1:21" s="198" customFormat="1" ht="11.25">
      <c r="A18" s="208"/>
      <c r="B18" s="213">
        <v>22101</v>
      </c>
      <c r="C18" s="214" t="s">
        <v>31</v>
      </c>
      <c r="D18" s="211">
        <v>129647.89</v>
      </c>
      <c r="E18" s="211"/>
      <c r="F18" s="211">
        <f t="shared" si="1"/>
        <v>129647.89</v>
      </c>
      <c r="G18" s="211">
        <f>SUM(I18:M18)+N18+O18+P18+Q18+R18+S18+T18</f>
        <v>113849.15000000001</v>
      </c>
      <c r="H18" s="212">
        <f>F18-G18</f>
        <v>15798.73999999999</v>
      </c>
      <c r="I18" s="212">
        <v>5665.1</v>
      </c>
      <c r="J18" s="273">
        <v>7604.36</v>
      </c>
      <c r="K18" s="273">
        <v>4742.64</v>
      </c>
      <c r="L18" s="273">
        <v>3059.22</v>
      </c>
      <c r="M18" s="273">
        <v>3529.07</v>
      </c>
      <c r="N18" s="273">
        <v>7235.53</v>
      </c>
      <c r="O18" s="273">
        <v>10526.68</v>
      </c>
      <c r="P18" s="273">
        <v>11467.76</v>
      </c>
      <c r="Q18" s="273">
        <v>11130.87</v>
      </c>
      <c r="R18" s="273">
        <v>17329.85</v>
      </c>
      <c r="S18" s="273">
        <v>15826.94</v>
      </c>
      <c r="T18" s="273">
        <v>15731.13</v>
      </c>
      <c r="U18" s="275">
        <f aca="true" t="shared" si="3" ref="U18:U23">SUM(R18:T18)</f>
        <v>48887.92</v>
      </c>
    </row>
    <row r="19" spans="1:21" s="198" customFormat="1" ht="11.25">
      <c r="A19" s="208"/>
      <c r="B19" s="213">
        <v>22106</v>
      </c>
      <c r="C19" s="214" t="s">
        <v>66</v>
      </c>
      <c r="D19" s="211">
        <v>5000</v>
      </c>
      <c r="E19" s="211">
        <v>-2932.97</v>
      </c>
      <c r="F19" s="211">
        <f t="shared" si="1"/>
        <v>2067.03</v>
      </c>
      <c r="G19" s="211">
        <f t="shared" si="2"/>
        <v>2067.0299999999997</v>
      </c>
      <c r="H19" s="212">
        <f t="shared" si="0"/>
        <v>0</v>
      </c>
      <c r="I19" s="212">
        <v>64.9</v>
      </c>
      <c r="J19" s="273"/>
      <c r="K19" s="273">
        <v>71.5</v>
      </c>
      <c r="L19" s="273">
        <v>214.49</v>
      </c>
      <c r="M19" s="273">
        <v>135.04</v>
      </c>
      <c r="N19" s="273">
        <v>259.52</v>
      </c>
      <c r="O19" s="273">
        <v>394.78</v>
      </c>
      <c r="P19" s="273">
        <v>139.8</v>
      </c>
      <c r="Q19" s="273">
        <v>344.74</v>
      </c>
      <c r="R19" s="273">
        <v>139.8</v>
      </c>
      <c r="S19" s="273">
        <v>302.46</v>
      </c>
      <c r="T19" s="273"/>
      <c r="U19" s="275">
        <f t="shared" si="3"/>
        <v>442.26</v>
      </c>
    </row>
    <row r="20" spans="1:21" s="198" customFormat="1" ht="11.25">
      <c r="A20" s="208"/>
      <c r="B20" s="213">
        <v>22301</v>
      </c>
      <c r="C20" s="214" t="s">
        <v>183</v>
      </c>
      <c r="D20" s="211"/>
      <c r="E20" s="211">
        <v>3915.49</v>
      </c>
      <c r="F20" s="211">
        <f t="shared" si="1"/>
        <v>3915.49</v>
      </c>
      <c r="G20" s="211">
        <f t="shared" si="2"/>
        <v>3915.4900000000002</v>
      </c>
      <c r="H20" s="212">
        <f t="shared" si="0"/>
        <v>0</v>
      </c>
      <c r="I20" s="212"/>
      <c r="J20" s="273"/>
      <c r="K20" s="273"/>
      <c r="L20" s="273">
        <v>226.9</v>
      </c>
      <c r="M20" s="273"/>
      <c r="N20" s="273">
        <v>322.95</v>
      </c>
      <c r="O20" s="273">
        <v>163.27</v>
      </c>
      <c r="P20" s="273">
        <v>250.13</v>
      </c>
      <c r="Q20" s="273">
        <v>1921.47</v>
      </c>
      <c r="R20" s="273">
        <v>214.82</v>
      </c>
      <c r="S20" s="273">
        <v>422.75</v>
      </c>
      <c r="T20" s="273">
        <v>393.2</v>
      </c>
      <c r="U20" s="275">
        <f t="shared" si="3"/>
        <v>1030.77</v>
      </c>
    </row>
    <row r="21" spans="1:21" s="198" customFormat="1" ht="11.25">
      <c r="A21" s="208"/>
      <c r="B21" s="213">
        <v>24901</v>
      </c>
      <c r="C21" s="214" t="s">
        <v>185</v>
      </c>
      <c r="D21" s="211"/>
      <c r="E21" s="211">
        <v>4246.32</v>
      </c>
      <c r="F21" s="211">
        <f t="shared" si="1"/>
        <v>4246.32</v>
      </c>
      <c r="G21" s="211">
        <f t="shared" si="2"/>
        <v>4246.32</v>
      </c>
      <c r="H21" s="212">
        <f t="shared" si="0"/>
        <v>0</v>
      </c>
      <c r="I21" s="212"/>
      <c r="J21" s="273"/>
      <c r="K21" s="273"/>
      <c r="L21" s="273"/>
      <c r="M21" s="273"/>
      <c r="N21" s="273"/>
      <c r="O21" s="273"/>
      <c r="P21" s="273">
        <v>2580.33</v>
      </c>
      <c r="Q21" s="273"/>
      <c r="R21" s="273">
        <v>1665.99</v>
      </c>
      <c r="S21" s="273"/>
      <c r="T21" s="273"/>
      <c r="U21" s="275">
        <f t="shared" si="3"/>
        <v>1665.99</v>
      </c>
    </row>
    <row r="22" spans="1:21" s="198" customFormat="1" ht="11.25">
      <c r="A22" s="208"/>
      <c r="B22" s="213">
        <v>24601</v>
      </c>
      <c r="C22" s="214" t="s">
        <v>5</v>
      </c>
      <c r="D22" s="211">
        <v>61818.479999999996</v>
      </c>
      <c r="E22" s="211"/>
      <c r="F22" s="211">
        <f t="shared" si="1"/>
        <v>61818.479999999996</v>
      </c>
      <c r="G22" s="211">
        <f t="shared" si="2"/>
        <v>462</v>
      </c>
      <c r="H22" s="212">
        <f t="shared" si="0"/>
        <v>61356.479999999996</v>
      </c>
      <c r="I22" s="212"/>
      <c r="J22" s="273"/>
      <c r="K22" s="273"/>
      <c r="L22" s="273"/>
      <c r="M22" s="273"/>
      <c r="N22" s="273"/>
      <c r="O22" s="273"/>
      <c r="P22" s="273"/>
      <c r="Q22" s="273"/>
      <c r="R22" s="273">
        <v>462</v>
      </c>
      <c r="S22" s="273"/>
      <c r="T22" s="273"/>
      <c r="U22" s="275">
        <f t="shared" si="3"/>
        <v>462</v>
      </c>
    </row>
    <row r="23" spans="1:21" s="198" customFormat="1" ht="11.25">
      <c r="A23" s="208"/>
      <c r="B23" s="213">
        <v>24801</v>
      </c>
      <c r="C23" s="214" t="s">
        <v>4</v>
      </c>
      <c r="D23" s="211">
        <v>29500</v>
      </c>
      <c r="E23" s="211"/>
      <c r="F23" s="211">
        <f t="shared" si="1"/>
        <v>29500</v>
      </c>
      <c r="G23" s="211">
        <f t="shared" si="2"/>
        <v>0</v>
      </c>
      <c r="H23" s="212">
        <f t="shared" si="0"/>
        <v>29500</v>
      </c>
      <c r="I23" s="212"/>
      <c r="J23" s="273"/>
      <c r="K23" s="273"/>
      <c r="L23" s="273"/>
      <c r="M23" s="273"/>
      <c r="N23" s="273"/>
      <c r="O23" s="273"/>
      <c r="P23" s="273"/>
      <c r="Q23" s="273">
        <v>800</v>
      </c>
      <c r="R23" s="273">
        <v>-800</v>
      </c>
      <c r="S23" s="273"/>
      <c r="T23" s="273"/>
      <c r="U23" s="275">
        <f t="shared" si="3"/>
        <v>-800</v>
      </c>
    </row>
    <row r="24" spans="1:20" s="198" customFormat="1" ht="11.25">
      <c r="A24" s="208"/>
      <c r="B24" s="213">
        <v>25201</v>
      </c>
      <c r="C24" s="214" t="s">
        <v>187</v>
      </c>
      <c r="D24" s="211"/>
      <c r="E24" s="211">
        <v>1440.03</v>
      </c>
      <c r="F24" s="211">
        <f t="shared" si="1"/>
        <v>1440.03</v>
      </c>
      <c r="G24" s="211">
        <f t="shared" si="2"/>
        <v>1440.03</v>
      </c>
      <c r="H24" s="212"/>
      <c r="I24" s="212"/>
      <c r="J24" s="273"/>
      <c r="K24" s="273"/>
      <c r="L24" s="273"/>
      <c r="M24" s="273"/>
      <c r="N24" s="273"/>
      <c r="O24" s="273"/>
      <c r="P24" s="273"/>
      <c r="Q24" s="273">
        <v>1440.03</v>
      </c>
      <c r="R24" s="273"/>
      <c r="S24" s="273"/>
      <c r="T24" s="273"/>
    </row>
    <row r="25" spans="1:21" s="198" customFormat="1" ht="11.25">
      <c r="A25" s="208"/>
      <c r="B25" s="213">
        <v>25401</v>
      </c>
      <c r="C25" s="214" t="s">
        <v>51</v>
      </c>
      <c r="D25" s="211">
        <v>13000</v>
      </c>
      <c r="E25" s="211">
        <v>-6562</v>
      </c>
      <c r="F25" s="211">
        <f t="shared" si="1"/>
        <v>6438</v>
      </c>
      <c r="G25" s="211">
        <f t="shared" si="2"/>
        <v>6438</v>
      </c>
      <c r="H25" s="212">
        <f t="shared" si="0"/>
        <v>0</v>
      </c>
      <c r="I25" s="212"/>
      <c r="J25" s="273">
        <v>3634.2</v>
      </c>
      <c r="K25" s="273">
        <v>270.02</v>
      </c>
      <c r="L25" s="273"/>
      <c r="M25" s="273">
        <v>2208.98</v>
      </c>
      <c r="N25" s="273"/>
      <c r="O25" s="273"/>
      <c r="P25" s="273"/>
      <c r="Q25" s="273"/>
      <c r="R25" s="273">
        <v>324.8</v>
      </c>
      <c r="S25" s="273"/>
      <c r="T25" s="273"/>
      <c r="U25" s="275">
        <f>SUM(R25:T25)</f>
        <v>324.8</v>
      </c>
    </row>
    <row r="26" spans="1:21" s="198" customFormat="1" ht="11.25">
      <c r="A26" s="208"/>
      <c r="B26" s="213">
        <v>26101</v>
      </c>
      <c r="C26" s="214" t="s">
        <v>6</v>
      </c>
      <c r="D26" s="211">
        <v>150000</v>
      </c>
      <c r="E26" s="211">
        <v>32517.71</v>
      </c>
      <c r="F26" s="211">
        <f t="shared" si="1"/>
        <v>182517.71</v>
      </c>
      <c r="G26" s="211">
        <f>SUM(I26:M26)+N26+O26+P26+Q26+R26+S26+T26</f>
        <v>182517.71</v>
      </c>
      <c r="H26" s="212">
        <f>F26-G26</f>
        <v>0</v>
      </c>
      <c r="I26" s="212">
        <v>13446.64</v>
      </c>
      <c r="J26" s="273">
        <v>7457.54</v>
      </c>
      <c r="K26" s="273">
        <v>12245.42</v>
      </c>
      <c r="L26" s="273">
        <v>16581.79</v>
      </c>
      <c r="M26" s="273">
        <v>24778.63</v>
      </c>
      <c r="N26" s="273">
        <v>19281.75</v>
      </c>
      <c r="O26" s="273">
        <v>10693.05</v>
      </c>
      <c r="P26" s="273">
        <v>19704.4</v>
      </c>
      <c r="Q26" s="273">
        <v>12984.71</v>
      </c>
      <c r="R26" s="273">
        <v>16134.6</v>
      </c>
      <c r="S26" s="273">
        <v>22683.05</v>
      </c>
      <c r="T26" s="273">
        <v>6526.13</v>
      </c>
      <c r="U26" s="275">
        <f>SUM(R26:T26)</f>
        <v>45343.78</v>
      </c>
    </row>
    <row r="27" spans="1:20" s="198" customFormat="1" ht="11.25">
      <c r="A27" s="208"/>
      <c r="B27" s="213">
        <v>26102</v>
      </c>
      <c r="C27" s="214" t="s">
        <v>7</v>
      </c>
      <c r="D27" s="211">
        <v>10000</v>
      </c>
      <c r="E27" s="211">
        <v>-10000</v>
      </c>
      <c r="F27" s="211">
        <f t="shared" si="1"/>
        <v>0</v>
      </c>
      <c r="G27" s="211">
        <f>SUM(I27:M27)+N27+O27+P27+Q27+R27+S27+T27</f>
        <v>0</v>
      </c>
      <c r="H27" s="212">
        <f t="shared" si="0"/>
        <v>0</v>
      </c>
      <c r="I27" s="212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</row>
    <row r="28" spans="1:21" s="198" customFormat="1" ht="11.25">
      <c r="A28" s="208"/>
      <c r="B28" s="213">
        <v>27101</v>
      </c>
      <c r="C28" s="214" t="s">
        <v>52</v>
      </c>
      <c r="D28" s="211">
        <v>28800</v>
      </c>
      <c r="E28" s="211">
        <v>-5784.51</v>
      </c>
      <c r="F28" s="211">
        <f t="shared" si="1"/>
        <v>23015.489999999998</v>
      </c>
      <c r="G28" s="211">
        <f>SUM(I28:M28)+N28+O28+P28+Q28+R28+S28+T28</f>
        <v>23015.489999999998</v>
      </c>
      <c r="H28" s="212">
        <f t="shared" si="0"/>
        <v>0</v>
      </c>
      <c r="I28" s="212"/>
      <c r="J28" s="273"/>
      <c r="K28" s="273"/>
      <c r="L28" s="273">
        <v>2214.96</v>
      </c>
      <c r="M28" s="273"/>
      <c r="N28" s="273">
        <v>2061.12</v>
      </c>
      <c r="O28" s="273">
        <v>323.25</v>
      </c>
      <c r="P28" s="273">
        <v>2436</v>
      </c>
      <c r="Q28" s="273"/>
      <c r="R28" s="273"/>
      <c r="S28" s="273">
        <v>15980.16</v>
      </c>
      <c r="T28" s="273"/>
      <c r="U28" s="275">
        <f>SUM(S28:T28)</f>
        <v>15980.16</v>
      </c>
    </row>
    <row r="29" spans="1:20" s="198" customFormat="1" ht="11.25">
      <c r="A29" s="208"/>
      <c r="B29" s="213">
        <v>27201</v>
      </c>
      <c r="C29" s="214" t="s">
        <v>34</v>
      </c>
      <c r="D29" s="211">
        <v>70000</v>
      </c>
      <c r="E29" s="211"/>
      <c r="F29" s="211">
        <f t="shared" si="1"/>
        <v>70000</v>
      </c>
      <c r="G29" s="211">
        <f aca="true" t="shared" si="4" ref="G29:G35">SUM(I29:M29)+N29+O29+P29+Q29+R29+S29+T29</f>
        <v>230</v>
      </c>
      <c r="H29" s="212">
        <f t="shared" si="0"/>
        <v>69770</v>
      </c>
      <c r="I29" s="212"/>
      <c r="J29" s="273"/>
      <c r="K29" s="273">
        <v>230</v>
      </c>
      <c r="L29" s="273"/>
      <c r="M29" s="273"/>
      <c r="N29" s="273"/>
      <c r="O29" s="273"/>
      <c r="P29" s="273"/>
      <c r="Q29" s="273"/>
      <c r="R29" s="273"/>
      <c r="S29" s="273"/>
      <c r="T29" s="273"/>
    </row>
    <row r="30" spans="1:20" s="503" customFormat="1" ht="11.25">
      <c r="A30" s="498"/>
      <c r="B30" s="499">
        <v>28201</v>
      </c>
      <c r="C30" s="500" t="s">
        <v>73</v>
      </c>
      <c r="D30" s="501">
        <v>15000</v>
      </c>
      <c r="E30" s="501"/>
      <c r="F30" s="501">
        <f t="shared" si="1"/>
        <v>15000</v>
      </c>
      <c r="G30" s="501">
        <f t="shared" si="4"/>
        <v>0</v>
      </c>
      <c r="H30" s="502">
        <f t="shared" si="0"/>
        <v>15000</v>
      </c>
      <c r="I30" s="502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</row>
    <row r="31" spans="1:20" s="198" customFormat="1" ht="11.25">
      <c r="A31" s="208"/>
      <c r="B31" s="213">
        <v>29101</v>
      </c>
      <c r="C31" s="214" t="s">
        <v>88</v>
      </c>
      <c r="D31" s="211">
        <v>12000</v>
      </c>
      <c r="E31" s="211">
        <v>-12000</v>
      </c>
      <c r="F31" s="211">
        <f t="shared" si="1"/>
        <v>0</v>
      </c>
      <c r="G31" s="211">
        <f t="shared" si="4"/>
        <v>0</v>
      </c>
      <c r="H31" s="212">
        <f t="shared" si="0"/>
        <v>0</v>
      </c>
      <c r="I31" s="212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</row>
    <row r="32" spans="1:21" s="198" customFormat="1" ht="11.25">
      <c r="A32" s="208"/>
      <c r="B32" s="213">
        <v>29201</v>
      </c>
      <c r="C32" s="214" t="s">
        <v>55</v>
      </c>
      <c r="D32" s="211">
        <v>25000</v>
      </c>
      <c r="E32" s="211">
        <v>23280.56</v>
      </c>
      <c r="F32" s="211">
        <f t="shared" si="1"/>
        <v>48280.56</v>
      </c>
      <c r="G32" s="211">
        <f t="shared" si="4"/>
        <v>48280.56</v>
      </c>
      <c r="H32" s="212">
        <f t="shared" si="0"/>
        <v>0</v>
      </c>
      <c r="I32" s="212"/>
      <c r="J32" s="273"/>
      <c r="K32" s="273"/>
      <c r="L32" s="273"/>
      <c r="M32" s="273"/>
      <c r="N32" s="273"/>
      <c r="O32" s="273"/>
      <c r="P32" s="273">
        <v>238</v>
      </c>
      <c r="Q32" s="273"/>
      <c r="R32" s="273">
        <v>48042.56</v>
      </c>
      <c r="S32" s="273"/>
      <c r="T32" s="273"/>
      <c r="U32" s="275">
        <f>SUM(R32:T32)</f>
        <v>48042.56</v>
      </c>
    </row>
    <row r="33" spans="1:21" s="198" customFormat="1" ht="11.25">
      <c r="A33" s="208"/>
      <c r="B33" s="213">
        <v>29301</v>
      </c>
      <c r="C33" s="214" t="s">
        <v>90</v>
      </c>
      <c r="D33" s="211">
        <v>10000</v>
      </c>
      <c r="E33" s="211">
        <v>-2034.8</v>
      </c>
      <c r="F33" s="211">
        <f t="shared" si="1"/>
        <v>7965.2</v>
      </c>
      <c r="G33" s="211">
        <f t="shared" si="4"/>
        <v>7965.2</v>
      </c>
      <c r="H33" s="212">
        <f t="shared" si="0"/>
        <v>0</v>
      </c>
      <c r="I33" s="212"/>
      <c r="J33" s="273"/>
      <c r="K33" s="273"/>
      <c r="L33" s="273"/>
      <c r="M33" s="273"/>
      <c r="N33" s="273"/>
      <c r="O33" s="273">
        <v>539</v>
      </c>
      <c r="P33" s="273">
        <v>5955</v>
      </c>
      <c r="Q33" s="273">
        <v>545.2</v>
      </c>
      <c r="R33" s="273">
        <v>926</v>
      </c>
      <c r="S33" s="273"/>
      <c r="T33" s="273"/>
      <c r="U33" s="275">
        <f>SUM(R33:T33)</f>
        <v>926</v>
      </c>
    </row>
    <row r="34" spans="1:21" s="198" customFormat="1" ht="11.25">
      <c r="A34" s="208"/>
      <c r="B34" s="213">
        <v>29401</v>
      </c>
      <c r="C34" s="214" t="s">
        <v>54</v>
      </c>
      <c r="D34" s="211">
        <v>25000</v>
      </c>
      <c r="E34" s="211">
        <v>-856.39</v>
      </c>
      <c r="F34" s="211">
        <f t="shared" si="1"/>
        <v>24143.61</v>
      </c>
      <c r="G34" s="211">
        <f t="shared" si="4"/>
        <v>3385.35</v>
      </c>
      <c r="H34" s="212">
        <f t="shared" si="0"/>
        <v>20758.260000000002</v>
      </c>
      <c r="I34" s="212"/>
      <c r="J34" s="273"/>
      <c r="K34" s="273"/>
      <c r="L34" s="273"/>
      <c r="M34" s="273"/>
      <c r="N34" s="273"/>
      <c r="O34" s="273"/>
      <c r="P34" s="273"/>
      <c r="Q34" s="273"/>
      <c r="R34" s="273">
        <v>3385.35</v>
      </c>
      <c r="S34" s="273"/>
      <c r="T34" s="273"/>
      <c r="U34" s="275">
        <f>SUM(R34:T34)</f>
        <v>3385.35</v>
      </c>
    </row>
    <row r="35" spans="1:20" s="198" customFormat="1" ht="11.25">
      <c r="A35" s="208"/>
      <c r="B35" s="213">
        <v>29601</v>
      </c>
      <c r="C35" s="214" t="s">
        <v>53</v>
      </c>
      <c r="D35" s="211">
        <v>98700</v>
      </c>
      <c r="E35" s="211"/>
      <c r="F35" s="211">
        <f t="shared" si="1"/>
        <v>98700</v>
      </c>
      <c r="G35" s="211">
        <f t="shared" si="4"/>
        <v>2920</v>
      </c>
      <c r="H35" s="212">
        <f t="shared" si="0"/>
        <v>95780</v>
      </c>
      <c r="I35" s="212"/>
      <c r="J35" s="273"/>
      <c r="K35" s="273"/>
      <c r="L35" s="273"/>
      <c r="M35" s="273"/>
      <c r="N35" s="273"/>
      <c r="O35" s="273"/>
      <c r="P35" s="273">
        <v>2920</v>
      </c>
      <c r="Q35" s="273"/>
      <c r="R35" s="273"/>
      <c r="S35" s="273"/>
      <c r="T35" s="273"/>
    </row>
    <row r="36" spans="1:21" s="198" customFormat="1" ht="11.25">
      <c r="A36" s="208"/>
      <c r="B36" s="223">
        <v>29901</v>
      </c>
      <c r="C36" s="214" t="s">
        <v>76</v>
      </c>
      <c r="D36" s="211">
        <v>566599.48</v>
      </c>
      <c r="E36" s="211"/>
      <c r="F36" s="211">
        <f t="shared" si="1"/>
        <v>566599.48</v>
      </c>
      <c r="G36" s="211">
        <f>SUM(I36:M36)+N36+O36+P36+Q36+R36+S36+T36</f>
        <v>102639.49000000002</v>
      </c>
      <c r="H36" s="212">
        <f t="shared" si="0"/>
        <v>463959.99</v>
      </c>
      <c r="I36" s="212">
        <v>2573.73</v>
      </c>
      <c r="J36" s="273"/>
      <c r="K36" s="273"/>
      <c r="L36" s="273"/>
      <c r="M36" s="273"/>
      <c r="N36" s="273">
        <v>909.09</v>
      </c>
      <c r="O36" s="273">
        <v>468.5</v>
      </c>
      <c r="P36" s="273">
        <v>191866.6</v>
      </c>
      <c r="Q36" s="273">
        <v>98688.16</v>
      </c>
      <c r="R36" s="273">
        <v>-191866.59</v>
      </c>
      <c r="S36" s="273"/>
      <c r="T36" s="273"/>
      <c r="U36" s="275">
        <f>SUM(R36:T36)</f>
        <v>-191866.59</v>
      </c>
    </row>
    <row r="37" spans="1:20" s="198" customFormat="1" ht="12" thickBot="1">
      <c r="A37" s="208"/>
      <c r="B37" s="488"/>
      <c r="C37" s="489"/>
      <c r="D37" s="211"/>
      <c r="E37" s="211"/>
      <c r="F37" s="211"/>
      <c r="G37" s="211"/>
      <c r="H37" s="212"/>
      <c r="I37" s="212"/>
      <c r="J37" s="273"/>
      <c r="K37" s="273"/>
      <c r="L37" s="487"/>
      <c r="M37" s="487"/>
      <c r="N37" s="487"/>
      <c r="O37" s="487"/>
      <c r="P37" s="487"/>
      <c r="Q37" s="487"/>
      <c r="R37" s="487"/>
      <c r="S37" s="494"/>
      <c r="T37" s="494"/>
    </row>
    <row r="38" spans="1:21" s="195" customFormat="1" ht="12" thickBot="1">
      <c r="A38" s="490"/>
      <c r="B38" s="491"/>
      <c r="C38" s="492" t="s">
        <v>23</v>
      </c>
      <c r="D38" s="218">
        <f aca="true" t="shared" si="5" ref="D38:K38">SUM(D11:D37)</f>
        <v>2110578.2016000003</v>
      </c>
      <c r="E38" s="248">
        <f>SUM(E11:E37)</f>
        <v>-1.2505552149377763E-12</v>
      </c>
      <c r="F38" s="248">
        <f>SUM(F11:F37)</f>
        <v>2110578.2016000003</v>
      </c>
      <c r="G38" s="248">
        <f>SUM(G11:G37)</f>
        <v>1065549.73</v>
      </c>
      <c r="H38" s="219">
        <f t="shared" si="5"/>
        <v>1045028.4715999999</v>
      </c>
      <c r="I38" s="220">
        <f t="shared" si="5"/>
        <v>22375.67</v>
      </c>
      <c r="J38" s="220">
        <f t="shared" si="5"/>
        <v>43080.87</v>
      </c>
      <c r="K38" s="220">
        <f t="shared" si="5"/>
        <v>21772.090000000004</v>
      </c>
      <c r="L38" s="220">
        <f aca="true" t="shared" si="6" ref="L38:S38">SUM(L11:L37)</f>
        <v>77245.46</v>
      </c>
      <c r="M38" s="220">
        <f t="shared" si="6"/>
        <v>52445.45</v>
      </c>
      <c r="N38" s="220">
        <f t="shared" si="6"/>
        <v>50331.1</v>
      </c>
      <c r="O38" s="220">
        <f t="shared" si="6"/>
        <v>30137.73</v>
      </c>
      <c r="P38" s="220">
        <f t="shared" si="6"/>
        <v>255520.15000000002</v>
      </c>
      <c r="Q38" s="220">
        <f t="shared" si="6"/>
        <v>143833.75</v>
      </c>
      <c r="R38" s="220">
        <f t="shared" si="6"/>
        <v>-99020.29</v>
      </c>
      <c r="S38" s="220">
        <f t="shared" si="6"/>
        <v>74680.21</v>
      </c>
      <c r="T38" s="220">
        <f>SUM(T11:T37)</f>
        <v>393147.54000000004</v>
      </c>
      <c r="U38" s="497">
        <f>SUM(U11:U37)</f>
        <v>368807.45999999996</v>
      </c>
    </row>
    <row r="39" spans="1:20" s="195" customFormat="1" ht="11.25">
      <c r="A39" s="216"/>
      <c r="B39" s="267"/>
      <c r="C39" s="258"/>
      <c r="D39" s="259"/>
      <c r="E39" s="244"/>
      <c r="F39" s="244"/>
      <c r="G39" s="244"/>
      <c r="H39" s="261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</row>
    <row r="40" spans="1:20" s="198" customFormat="1" ht="11.25">
      <c r="A40" s="221" t="s">
        <v>19</v>
      </c>
      <c r="B40" s="192"/>
      <c r="C40" s="192"/>
      <c r="D40" s="205" t="s">
        <v>109</v>
      </c>
      <c r="E40" s="207" t="s">
        <v>104</v>
      </c>
      <c r="F40" s="262" t="s">
        <v>106</v>
      </c>
      <c r="G40" s="262" t="s">
        <v>107</v>
      </c>
      <c r="H40" s="260" t="s">
        <v>108</v>
      </c>
      <c r="I40" s="260" t="s">
        <v>33</v>
      </c>
      <c r="J40" s="260" t="s">
        <v>110</v>
      </c>
      <c r="K40" s="260" t="s">
        <v>111</v>
      </c>
      <c r="L40" s="260" t="s">
        <v>175</v>
      </c>
      <c r="M40" s="260" t="s">
        <v>176</v>
      </c>
      <c r="N40" s="260" t="s">
        <v>177</v>
      </c>
      <c r="O40" s="260" t="s">
        <v>178</v>
      </c>
      <c r="P40" s="260" t="s">
        <v>184</v>
      </c>
      <c r="Q40" s="260" t="s">
        <v>186</v>
      </c>
      <c r="R40" s="260" t="s">
        <v>188</v>
      </c>
      <c r="S40" s="260" t="s">
        <v>190</v>
      </c>
      <c r="T40" s="260" t="s">
        <v>191</v>
      </c>
    </row>
    <row r="41" spans="1:20" s="198" customFormat="1" ht="11.25">
      <c r="A41" s="208"/>
      <c r="B41" s="213">
        <v>31101</v>
      </c>
      <c r="C41" s="214" t="s">
        <v>10</v>
      </c>
      <c r="D41" s="211">
        <v>510311.55923658627</v>
      </c>
      <c r="E41" s="211">
        <v>107261.86</v>
      </c>
      <c r="F41" s="211">
        <f>SUM(D41:E41)</f>
        <v>617573.4192365863</v>
      </c>
      <c r="G41" s="211">
        <f>SUM(I41:P41)+Q41+R41+S41+T41</f>
        <v>617573.4200000002</v>
      </c>
      <c r="H41" s="222">
        <f aca="true" t="shared" si="7" ref="H41:H71">F41-G41</f>
        <v>-0.0007634138455614448</v>
      </c>
      <c r="I41" s="222">
        <v>33202</v>
      </c>
      <c r="J41" s="272">
        <v>35218.43</v>
      </c>
      <c r="K41" s="272">
        <v>35218.43</v>
      </c>
      <c r="L41" s="272">
        <v>48090.6</v>
      </c>
      <c r="M41" s="272">
        <v>50102.57</v>
      </c>
      <c r="N41" s="272">
        <v>70591</v>
      </c>
      <c r="O41" s="272">
        <v>65162.36</v>
      </c>
      <c r="P41" s="272">
        <v>71532</v>
      </c>
      <c r="Q41" s="272">
        <v>68970.18</v>
      </c>
      <c r="R41" s="272">
        <v>59942.37</v>
      </c>
      <c r="S41" s="272">
        <v>44686.29</v>
      </c>
      <c r="T41" s="272">
        <v>34857.19</v>
      </c>
    </row>
    <row r="42" spans="1:20" s="198" customFormat="1" ht="11.25">
      <c r="A42" s="208"/>
      <c r="B42" s="213">
        <v>31301</v>
      </c>
      <c r="C42" s="214" t="s">
        <v>11</v>
      </c>
      <c r="D42" s="211">
        <v>51683.111271155925</v>
      </c>
      <c r="E42" s="211">
        <v>2136.89</v>
      </c>
      <c r="F42" s="211">
        <f aca="true" t="shared" si="8" ref="F42:F70">SUM(D42:E42)</f>
        <v>53820.001271155925</v>
      </c>
      <c r="G42" s="211">
        <f aca="true" t="shared" si="9" ref="G42:G71">SUM(I42:P42)+Q42+R42+S42+T42</f>
        <v>53820</v>
      </c>
      <c r="H42" s="222">
        <f t="shared" si="7"/>
        <v>0.0012711559247691184</v>
      </c>
      <c r="I42" s="222">
        <v>4071</v>
      </c>
      <c r="J42" s="273"/>
      <c r="K42" s="273">
        <v>6214</v>
      </c>
      <c r="L42" s="273">
        <v>6225.04</v>
      </c>
      <c r="M42" s="273">
        <v>3371</v>
      </c>
      <c r="N42" s="273">
        <v>5390</v>
      </c>
      <c r="O42" s="273">
        <v>3894.96</v>
      </c>
      <c r="P42" s="273">
        <v>8264</v>
      </c>
      <c r="Q42" s="273">
        <v>4607</v>
      </c>
      <c r="R42" s="273">
        <v>4689</v>
      </c>
      <c r="S42" s="273">
        <v>4689</v>
      </c>
      <c r="T42" s="496">
        <v>2405</v>
      </c>
    </row>
    <row r="43" spans="1:20" s="198" customFormat="1" ht="11.25">
      <c r="A43" s="208"/>
      <c r="B43" s="213">
        <v>31401</v>
      </c>
      <c r="C43" s="214" t="s">
        <v>9</v>
      </c>
      <c r="D43" s="211">
        <v>159737.91573640623</v>
      </c>
      <c r="E43" s="211">
        <v>-2806.72</v>
      </c>
      <c r="F43" s="211">
        <f t="shared" si="8"/>
        <v>156931.19573640623</v>
      </c>
      <c r="G43" s="211">
        <f t="shared" si="9"/>
        <v>156931.20000000004</v>
      </c>
      <c r="H43" s="222">
        <f t="shared" si="7"/>
        <v>-0.004263593815267086</v>
      </c>
      <c r="I43" s="222">
        <v>13077.6</v>
      </c>
      <c r="J43" s="273">
        <v>13077.6</v>
      </c>
      <c r="K43" s="273">
        <v>13077.6</v>
      </c>
      <c r="L43" s="273">
        <v>13077.6</v>
      </c>
      <c r="M43" s="273">
        <v>13077.6</v>
      </c>
      <c r="N43" s="273">
        <v>13077.6</v>
      </c>
      <c r="O43" s="273">
        <v>13077.6</v>
      </c>
      <c r="P43" s="273">
        <v>13077.6</v>
      </c>
      <c r="Q43" s="273">
        <v>13077.6</v>
      </c>
      <c r="R43" s="273">
        <v>13077.6</v>
      </c>
      <c r="S43" s="273">
        <v>13077.6</v>
      </c>
      <c r="T43" s="273">
        <v>13077.6</v>
      </c>
    </row>
    <row r="44" spans="1:20" s="198" customFormat="1" ht="11.25">
      <c r="A44" s="208"/>
      <c r="B44" s="213">
        <v>31501</v>
      </c>
      <c r="C44" s="214" t="s">
        <v>32</v>
      </c>
      <c r="D44" s="211">
        <v>115477.01836514224</v>
      </c>
      <c r="E44" s="211">
        <v>-93336.02</v>
      </c>
      <c r="F44" s="211">
        <f t="shared" si="8"/>
        <v>22140.998365142237</v>
      </c>
      <c r="G44" s="211">
        <f t="shared" si="9"/>
        <v>22141</v>
      </c>
      <c r="H44" s="222">
        <f t="shared" si="7"/>
        <v>-0.0016348577628377825</v>
      </c>
      <c r="I44" s="222">
        <v>1216</v>
      </c>
      <c r="J44" s="273">
        <v>1214</v>
      </c>
      <c r="K44" s="273">
        <v>4840</v>
      </c>
      <c r="L44" s="273">
        <v>-1191</v>
      </c>
      <c r="M44" s="273">
        <v>1217</v>
      </c>
      <c r="N44" s="273">
        <v>1218</v>
      </c>
      <c r="O44" s="273">
        <v>1217</v>
      </c>
      <c r="P44" s="273"/>
      <c r="Q44" s="273">
        <v>5637</v>
      </c>
      <c r="R44" s="273">
        <v>4341</v>
      </c>
      <c r="S44" s="273">
        <v>1218</v>
      </c>
      <c r="T44" s="273">
        <v>1214</v>
      </c>
    </row>
    <row r="45" spans="1:20" s="198" customFormat="1" ht="11.25">
      <c r="A45" s="208"/>
      <c r="B45" s="213">
        <v>31601</v>
      </c>
      <c r="C45" s="214" t="s">
        <v>77</v>
      </c>
      <c r="D45" s="211">
        <v>82165.52020165646</v>
      </c>
      <c r="E45" s="211"/>
      <c r="F45" s="211">
        <f t="shared" si="8"/>
        <v>82165.52020165646</v>
      </c>
      <c r="G45" s="211">
        <f t="shared" si="9"/>
        <v>67614.03</v>
      </c>
      <c r="H45" s="222">
        <f t="shared" si="7"/>
        <v>14551.49020165646</v>
      </c>
      <c r="I45" s="222">
        <v>10879.82</v>
      </c>
      <c r="J45" s="273">
        <v>3889.8</v>
      </c>
      <c r="K45" s="273">
        <v>3824.74</v>
      </c>
      <c r="L45" s="273">
        <v>3830.53</v>
      </c>
      <c r="M45" s="273">
        <v>7200.4</v>
      </c>
      <c r="N45" s="273">
        <v>3800.16</v>
      </c>
      <c r="O45" s="273">
        <v>3839.79</v>
      </c>
      <c r="P45" s="273">
        <v>7277.84</v>
      </c>
      <c r="Q45" s="273">
        <v>3943.07</v>
      </c>
      <c r="R45" s="273">
        <v>3926.34</v>
      </c>
      <c r="S45" s="273">
        <v>10914.67</v>
      </c>
      <c r="T45" s="273">
        <v>4286.87</v>
      </c>
    </row>
    <row r="46" spans="1:20" s="198" customFormat="1" ht="11.25">
      <c r="A46" s="208"/>
      <c r="B46" s="213">
        <v>31701</v>
      </c>
      <c r="C46" s="214" t="s">
        <v>43</v>
      </c>
      <c r="D46" s="211">
        <v>12000</v>
      </c>
      <c r="E46" s="211">
        <v>-2162</v>
      </c>
      <c r="F46" s="211">
        <f t="shared" si="8"/>
        <v>9838</v>
      </c>
      <c r="G46" s="211">
        <f t="shared" si="9"/>
        <v>9838</v>
      </c>
      <c r="H46" s="222">
        <f t="shared" si="7"/>
        <v>0</v>
      </c>
      <c r="I46" s="222">
        <v>858</v>
      </c>
      <c r="J46" s="273">
        <v>858</v>
      </c>
      <c r="K46" s="273">
        <v>858</v>
      </c>
      <c r="L46" s="273">
        <v>-858</v>
      </c>
      <c r="M46" s="273">
        <v>858</v>
      </c>
      <c r="N46" s="273">
        <v>858</v>
      </c>
      <c r="O46" s="273">
        <v>858</v>
      </c>
      <c r="P46" s="273">
        <v>858</v>
      </c>
      <c r="Q46" s="273">
        <v>1258</v>
      </c>
      <c r="R46" s="273">
        <v>858</v>
      </c>
      <c r="S46" s="273">
        <v>1716</v>
      </c>
      <c r="T46" s="273">
        <v>858</v>
      </c>
    </row>
    <row r="47" spans="1:20" s="198" customFormat="1" ht="11.25">
      <c r="A47" s="208"/>
      <c r="B47" s="213">
        <v>31801</v>
      </c>
      <c r="C47" s="214" t="s">
        <v>8</v>
      </c>
      <c r="D47" s="211">
        <v>202873.8618653223</v>
      </c>
      <c r="E47" s="211">
        <v>17308.46</v>
      </c>
      <c r="F47" s="211">
        <f t="shared" si="8"/>
        <v>220182.3218653223</v>
      </c>
      <c r="G47" s="211">
        <f t="shared" si="9"/>
        <v>220182.32000000004</v>
      </c>
      <c r="H47" s="222">
        <f t="shared" si="7"/>
        <v>0.0018653222650755197</v>
      </c>
      <c r="I47" s="222">
        <v>22375.84</v>
      </c>
      <c r="J47" s="273">
        <v>35067.14</v>
      </c>
      <c r="K47" s="273">
        <v>4730.87</v>
      </c>
      <c r="L47" s="273">
        <v>24373.46</v>
      </c>
      <c r="M47" s="273">
        <v>10253.52</v>
      </c>
      <c r="N47" s="273">
        <v>22769.55</v>
      </c>
      <c r="O47" s="273">
        <v>2339.85</v>
      </c>
      <c r="P47" s="273">
        <v>25451.7</v>
      </c>
      <c r="Q47" s="273">
        <v>25552.34</v>
      </c>
      <c r="R47" s="273">
        <v>10203.91</v>
      </c>
      <c r="S47" s="273">
        <v>32985.79</v>
      </c>
      <c r="T47" s="273">
        <v>4078.35</v>
      </c>
    </row>
    <row r="48" spans="1:20" s="198" customFormat="1" ht="11.25">
      <c r="A48" s="208"/>
      <c r="B48" s="213">
        <v>31901</v>
      </c>
      <c r="C48" s="214" t="s">
        <v>36</v>
      </c>
      <c r="D48" s="211">
        <v>55000</v>
      </c>
      <c r="E48" s="211">
        <v>-55000</v>
      </c>
      <c r="F48" s="211">
        <f t="shared" si="8"/>
        <v>0</v>
      </c>
      <c r="G48" s="211">
        <f t="shared" si="9"/>
        <v>0</v>
      </c>
      <c r="H48" s="222">
        <f t="shared" si="7"/>
        <v>0</v>
      </c>
      <c r="I48" s="222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</row>
    <row r="49" spans="1:20" s="198" customFormat="1" ht="11.25">
      <c r="A49" s="208"/>
      <c r="B49" s="213">
        <v>32301</v>
      </c>
      <c r="C49" s="214" t="s">
        <v>12</v>
      </c>
      <c r="D49" s="211">
        <v>144000</v>
      </c>
      <c r="E49" s="211"/>
      <c r="F49" s="211">
        <f t="shared" si="8"/>
        <v>144000</v>
      </c>
      <c r="G49" s="211">
        <f t="shared" si="9"/>
        <v>126364.4</v>
      </c>
      <c r="H49" s="222">
        <f t="shared" si="7"/>
        <v>17635.600000000006</v>
      </c>
      <c r="I49" s="222">
        <v>12928.62</v>
      </c>
      <c r="J49" s="273">
        <v>9160.75</v>
      </c>
      <c r="K49" s="273">
        <v>12315.86</v>
      </c>
      <c r="L49" s="273">
        <v>12872.94</v>
      </c>
      <c r="M49" s="273">
        <v>10877.09</v>
      </c>
      <c r="N49" s="273">
        <v>12692.26</v>
      </c>
      <c r="O49" s="273">
        <v>7896.54</v>
      </c>
      <c r="P49" s="273">
        <v>9266.27</v>
      </c>
      <c r="Q49" s="273">
        <v>11165.25</v>
      </c>
      <c r="R49" s="273">
        <v>9696.95</v>
      </c>
      <c r="S49" s="273">
        <v>10890.73</v>
      </c>
      <c r="T49" s="273">
        <v>6601.14</v>
      </c>
    </row>
    <row r="50" spans="1:20" s="198" customFormat="1" ht="11.25">
      <c r="A50" s="208"/>
      <c r="B50" s="213">
        <v>32701</v>
      </c>
      <c r="C50" s="214" t="s">
        <v>75</v>
      </c>
      <c r="D50" s="211">
        <v>100000</v>
      </c>
      <c r="E50" s="211">
        <v>29083.96</v>
      </c>
      <c r="F50" s="211">
        <f t="shared" si="8"/>
        <v>129083.95999999999</v>
      </c>
      <c r="G50" s="211">
        <f t="shared" si="9"/>
        <v>129083.95999999999</v>
      </c>
      <c r="H50" s="222">
        <f t="shared" si="7"/>
        <v>0</v>
      </c>
      <c r="I50" s="212">
        <v>43848</v>
      </c>
      <c r="J50" s="273"/>
      <c r="K50" s="273"/>
      <c r="L50" s="273">
        <v>6702.48</v>
      </c>
      <c r="M50" s="273">
        <v>168249.88</v>
      </c>
      <c r="N50" s="273">
        <v>5000</v>
      </c>
      <c r="O50" s="273"/>
      <c r="P50" s="273">
        <v>-95166.4</v>
      </c>
      <c r="Q50" s="273">
        <v>9360.62</v>
      </c>
      <c r="R50" s="273">
        <v>-9360.62</v>
      </c>
      <c r="S50" s="273"/>
      <c r="T50" s="273">
        <v>450</v>
      </c>
    </row>
    <row r="51" spans="1:20" s="198" customFormat="1" ht="11.25">
      <c r="A51" s="208"/>
      <c r="B51" s="213">
        <v>33101</v>
      </c>
      <c r="C51" s="214" t="s">
        <v>38</v>
      </c>
      <c r="D51" s="211">
        <v>214140</v>
      </c>
      <c r="E51" s="211">
        <v>57115.57</v>
      </c>
      <c r="F51" s="211">
        <f t="shared" si="8"/>
        <v>271255.57</v>
      </c>
      <c r="G51" s="211">
        <f t="shared" si="9"/>
        <v>271255.57</v>
      </c>
      <c r="H51" s="222">
        <f t="shared" si="7"/>
        <v>0</v>
      </c>
      <c r="I51" s="222">
        <v>11600</v>
      </c>
      <c r="J51" s="273">
        <v>11600</v>
      </c>
      <c r="K51" s="273">
        <v>61361.25</v>
      </c>
      <c r="L51" s="273">
        <v>492.18</v>
      </c>
      <c r="M51" s="273">
        <v>40136</v>
      </c>
      <c r="N51" s="273">
        <v>5566.14</v>
      </c>
      <c r="O51" s="273">
        <v>16380</v>
      </c>
      <c r="P51" s="273">
        <v>31320</v>
      </c>
      <c r="Q51" s="273">
        <v>31320</v>
      </c>
      <c r="R51" s="273">
        <v>15080</v>
      </c>
      <c r="S51" s="273">
        <v>31320</v>
      </c>
      <c r="T51" s="273">
        <v>15080</v>
      </c>
    </row>
    <row r="52" spans="1:20" s="198" customFormat="1" ht="11.25">
      <c r="A52" s="208"/>
      <c r="B52" s="213">
        <v>33301</v>
      </c>
      <c r="C52" s="214" t="s">
        <v>70</v>
      </c>
      <c r="D52" s="211">
        <v>40000</v>
      </c>
      <c r="E52" s="211"/>
      <c r="F52" s="211">
        <f t="shared" si="8"/>
        <v>40000</v>
      </c>
      <c r="G52" s="211">
        <f t="shared" si="9"/>
        <v>26052.440000000002</v>
      </c>
      <c r="H52" s="222">
        <f t="shared" si="7"/>
        <v>13947.559999999998</v>
      </c>
      <c r="I52" s="212">
        <v>4812.84</v>
      </c>
      <c r="J52" s="273">
        <v>928</v>
      </c>
      <c r="K52" s="273">
        <v>2088</v>
      </c>
      <c r="L52" s="273">
        <v>1160</v>
      </c>
      <c r="M52" s="273"/>
      <c r="N52" s="273">
        <v>2784</v>
      </c>
      <c r="O52" s="273"/>
      <c r="P52" s="273">
        <v>928</v>
      </c>
      <c r="Q52" s="273"/>
      <c r="R52" s="273"/>
      <c r="S52" s="273">
        <v>580</v>
      </c>
      <c r="T52" s="273">
        <v>12771.6</v>
      </c>
    </row>
    <row r="53" spans="1:20" s="198" customFormat="1" ht="15.75" customHeight="1">
      <c r="A53" s="208"/>
      <c r="B53" s="213">
        <v>33302</v>
      </c>
      <c r="C53" s="214" t="s">
        <v>59</v>
      </c>
      <c r="D53" s="211">
        <v>40000</v>
      </c>
      <c r="E53" s="211">
        <v>-38608</v>
      </c>
      <c r="F53" s="211">
        <f t="shared" si="8"/>
        <v>1392</v>
      </c>
      <c r="G53" s="211">
        <f t="shared" si="9"/>
        <v>1392</v>
      </c>
      <c r="H53" s="222">
        <f t="shared" si="7"/>
        <v>0</v>
      </c>
      <c r="I53" s="222"/>
      <c r="J53" s="273"/>
      <c r="K53" s="273"/>
      <c r="L53" s="273"/>
      <c r="M53" s="273"/>
      <c r="N53" s="273"/>
      <c r="O53" s="273">
        <v>1392</v>
      </c>
      <c r="P53" s="273"/>
      <c r="Q53" s="273"/>
      <c r="R53" s="273"/>
      <c r="S53" s="273"/>
      <c r="T53" s="273"/>
    </row>
    <row r="54" spans="1:20" s="198" customFormat="1" ht="11.25">
      <c r="A54" s="208"/>
      <c r="B54" s="213">
        <v>33401</v>
      </c>
      <c r="C54" s="214" t="s">
        <v>13</v>
      </c>
      <c r="D54" s="211">
        <v>239880</v>
      </c>
      <c r="E54" s="211">
        <v>-142809.6</v>
      </c>
      <c r="F54" s="211">
        <f t="shared" si="8"/>
        <v>97070.4</v>
      </c>
      <c r="G54" s="211">
        <f t="shared" si="9"/>
        <v>97070.4</v>
      </c>
      <c r="H54" s="222">
        <f t="shared" si="7"/>
        <v>0</v>
      </c>
      <c r="I54" s="222"/>
      <c r="J54" s="273">
        <v>3600</v>
      </c>
      <c r="K54" s="273">
        <v>5000</v>
      </c>
      <c r="L54" s="273"/>
      <c r="M54" s="273"/>
      <c r="N54" s="273">
        <v>75456</v>
      </c>
      <c r="O54" s="273">
        <v>1600</v>
      </c>
      <c r="P54" s="273">
        <v>8410</v>
      </c>
      <c r="Q54" s="273">
        <v>1856</v>
      </c>
      <c r="R54" s="273"/>
      <c r="S54" s="273">
        <v>1148.4</v>
      </c>
      <c r="T54" s="273"/>
    </row>
    <row r="55" spans="1:20" s="198" customFormat="1" ht="11.25">
      <c r="A55" s="208"/>
      <c r="B55" s="213">
        <v>33605</v>
      </c>
      <c r="C55" s="214" t="s">
        <v>57</v>
      </c>
      <c r="D55" s="211">
        <v>10000</v>
      </c>
      <c r="E55" s="211"/>
      <c r="F55" s="211">
        <f t="shared" si="8"/>
        <v>10000</v>
      </c>
      <c r="G55" s="211">
        <f t="shared" si="9"/>
        <v>0</v>
      </c>
      <c r="H55" s="222">
        <f t="shared" si="7"/>
        <v>10000</v>
      </c>
      <c r="I55" s="222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</row>
    <row r="56" spans="1:20" s="198" customFormat="1" ht="15.75" customHeight="1">
      <c r="A56" s="208"/>
      <c r="B56" s="213">
        <v>33801</v>
      </c>
      <c r="C56" s="214" t="s">
        <v>42</v>
      </c>
      <c r="D56" s="211">
        <v>158200</v>
      </c>
      <c r="E56" s="211">
        <v>225749.19</v>
      </c>
      <c r="F56" s="211">
        <f t="shared" si="8"/>
        <v>383949.19</v>
      </c>
      <c r="G56" s="211">
        <f t="shared" si="9"/>
        <v>383949.19</v>
      </c>
      <c r="H56" s="222">
        <f t="shared" si="7"/>
        <v>0</v>
      </c>
      <c r="I56" s="222">
        <v>18366.66</v>
      </c>
      <c r="J56" s="273"/>
      <c r="K56" s="273">
        <v>68633.34</v>
      </c>
      <c r="L56" s="273">
        <v>1845.19</v>
      </c>
      <c r="M56" s="273">
        <v>36888</v>
      </c>
      <c r="N56" s="273">
        <v>36888</v>
      </c>
      <c r="O56" s="273">
        <v>36888</v>
      </c>
      <c r="P56" s="273">
        <v>36888</v>
      </c>
      <c r="Q56" s="273">
        <v>36888</v>
      </c>
      <c r="R56" s="273">
        <v>36888</v>
      </c>
      <c r="S56" s="273">
        <v>36888</v>
      </c>
      <c r="T56" s="273">
        <v>36888</v>
      </c>
    </row>
    <row r="57" spans="1:20" s="198" customFormat="1" ht="15.75" customHeight="1">
      <c r="A57" s="208"/>
      <c r="B57" s="213">
        <v>34101</v>
      </c>
      <c r="C57" s="214" t="s">
        <v>78</v>
      </c>
      <c r="D57" s="211">
        <v>24000</v>
      </c>
      <c r="E57" s="211">
        <v>-3067.76</v>
      </c>
      <c r="F57" s="211">
        <f t="shared" si="8"/>
        <v>20932.239999999998</v>
      </c>
      <c r="G57" s="211">
        <f t="shared" si="9"/>
        <v>20932.24</v>
      </c>
      <c r="H57" s="222">
        <f t="shared" si="7"/>
        <v>0</v>
      </c>
      <c r="I57" s="222">
        <v>1322.4</v>
      </c>
      <c r="J57" s="273">
        <v>1214.56</v>
      </c>
      <c r="K57" s="273">
        <v>1271.36</v>
      </c>
      <c r="L57" s="273">
        <v>1018.48</v>
      </c>
      <c r="M57" s="273">
        <v>1219.16</v>
      </c>
      <c r="N57" s="273">
        <v>1040.52</v>
      </c>
      <c r="O57" s="273">
        <v>894.36</v>
      </c>
      <c r="P57" s="273">
        <v>1162.32</v>
      </c>
      <c r="Q57" s="273">
        <v>4448.6</v>
      </c>
      <c r="R57" s="273">
        <v>1253.96</v>
      </c>
      <c r="S57" s="273">
        <v>1472.04</v>
      </c>
      <c r="T57" s="273">
        <v>4614.48</v>
      </c>
    </row>
    <row r="58" spans="1:20" s="198" customFormat="1" ht="11.25">
      <c r="A58" s="208"/>
      <c r="B58" s="213">
        <v>34501</v>
      </c>
      <c r="C58" s="214" t="s">
        <v>89</v>
      </c>
      <c r="D58" s="211">
        <v>170000</v>
      </c>
      <c r="E58" s="211">
        <v>-113793.85</v>
      </c>
      <c r="F58" s="211">
        <f t="shared" si="8"/>
        <v>56206.149999999994</v>
      </c>
      <c r="G58" s="211">
        <f t="shared" si="9"/>
        <v>56206.15</v>
      </c>
      <c r="H58" s="222">
        <f t="shared" si="7"/>
        <v>0</v>
      </c>
      <c r="I58" s="222"/>
      <c r="J58" s="273"/>
      <c r="K58" s="273"/>
      <c r="L58" s="273"/>
      <c r="M58" s="273"/>
      <c r="N58" s="273"/>
      <c r="O58" s="273"/>
      <c r="P58" s="273">
        <v>56206.15</v>
      </c>
      <c r="Q58" s="273"/>
      <c r="R58" s="273"/>
      <c r="S58" s="273"/>
      <c r="T58" s="273"/>
    </row>
    <row r="59" spans="1:20" s="198" customFormat="1" ht="11.25">
      <c r="A59" s="208"/>
      <c r="B59" s="213">
        <v>35101</v>
      </c>
      <c r="C59" s="214" t="s">
        <v>68</v>
      </c>
      <c r="D59" s="211">
        <v>206672</v>
      </c>
      <c r="E59" s="211">
        <v>102937.56</v>
      </c>
      <c r="F59" s="211">
        <f t="shared" si="8"/>
        <v>309609.56</v>
      </c>
      <c r="G59" s="211">
        <f t="shared" si="9"/>
        <v>309609.56</v>
      </c>
      <c r="H59" s="222">
        <f t="shared" si="7"/>
        <v>0</v>
      </c>
      <c r="I59" s="222">
        <v>29964.06</v>
      </c>
      <c r="J59" s="273">
        <v>3897.98</v>
      </c>
      <c r="K59" s="273"/>
      <c r="L59" s="273"/>
      <c r="M59" s="273">
        <v>202646.82</v>
      </c>
      <c r="N59" s="273">
        <v>3206.33</v>
      </c>
      <c r="O59" s="273">
        <v>124994.06</v>
      </c>
      <c r="P59" s="273">
        <v>-410.33</v>
      </c>
      <c r="Q59" s="273"/>
      <c r="R59" s="273">
        <v>-54689.36</v>
      </c>
      <c r="S59" s="273"/>
      <c r="T59" s="273"/>
    </row>
    <row r="60" spans="1:20" s="198" customFormat="1" ht="11.25">
      <c r="A60" s="208"/>
      <c r="B60" s="213">
        <v>35201</v>
      </c>
      <c r="C60" s="214" t="s">
        <v>46</v>
      </c>
      <c r="D60" s="211">
        <v>65000</v>
      </c>
      <c r="E60" s="211">
        <v>-958.38</v>
      </c>
      <c r="F60" s="211">
        <f t="shared" si="8"/>
        <v>64041.62</v>
      </c>
      <c r="G60" s="211">
        <f t="shared" si="9"/>
        <v>961.67</v>
      </c>
      <c r="H60" s="222">
        <f t="shared" si="7"/>
        <v>63079.950000000004</v>
      </c>
      <c r="I60" s="212">
        <v>961.67</v>
      </c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</row>
    <row r="61" spans="1:21" s="198" customFormat="1" ht="11.25">
      <c r="A61" s="208"/>
      <c r="B61" s="213">
        <v>35301</v>
      </c>
      <c r="C61" s="214" t="s">
        <v>60</v>
      </c>
      <c r="D61" s="211">
        <v>126700.81396</v>
      </c>
      <c r="E61" s="211">
        <v>-86226.14</v>
      </c>
      <c r="F61" s="211">
        <f t="shared" si="8"/>
        <v>40474.67396</v>
      </c>
      <c r="G61" s="211">
        <f t="shared" si="9"/>
        <v>40474.67</v>
      </c>
      <c r="H61" s="222">
        <f t="shared" si="7"/>
        <v>0.003960000001825392</v>
      </c>
      <c r="I61" s="212"/>
      <c r="J61" s="273"/>
      <c r="K61" s="273"/>
      <c r="L61" s="273">
        <v>7134</v>
      </c>
      <c r="M61" s="273"/>
      <c r="N61" s="273"/>
      <c r="O61" s="273"/>
      <c r="P61" s="273"/>
      <c r="Q61" s="273">
        <v>33002.67</v>
      </c>
      <c r="R61" s="273">
        <v>338</v>
      </c>
      <c r="S61" s="273"/>
      <c r="T61" s="273"/>
      <c r="U61" s="198">
        <v>202857.14</v>
      </c>
    </row>
    <row r="62" spans="1:21" s="198" customFormat="1" ht="11.25">
      <c r="A62" s="208"/>
      <c r="B62" s="213">
        <v>35302</v>
      </c>
      <c r="C62" s="214" t="s">
        <v>39</v>
      </c>
      <c r="D62" s="211">
        <v>199300</v>
      </c>
      <c r="E62" s="211">
        <v>-166016.07</v>
      </c>
      <c r="F62" s="211">
        <f t="shared" si="8"/>
        <v>33283.92999999999</v>
      </c>
      <c r="G62" s="211">
        <f t="shared" si="9"/>
        <v>33283.93</v>
      </c>
      <c r="H62" s="222">
        <f t="shared" si="7"/>
        <v>0</v>
      </c>
      <c r="I62" s="212"/>
      <c r="J62" s="273"/>
      <c r="K62" s="273">
        <v>33283.93</v>
      </c>
      <c r="L62" s="273"/>
      <c r="M62" s="273"/>
      <c r="N62" s="273"/>
      <c r="O62" s="273"/>
      <c r="P62" s="273"/>
      <c r="Q62" s="273"/>
      <c r="R62" s="273"/>
      <c r="S62" s="273"/>
      <c r="T62" s="273"/>
      <c r="U62" s="198">
        <v>21340.17</v>
      </c>
    </row>
    <row r="63" spans="1:21" s="198" customFormat="1" ht="11.25">
      <c r="A63" s="208"/>
      <c r="B63" s="213">
        <v>35501</v>
      </c>
      <c r="C63" s="214" t="s">
        <v>15</v>
      </c>
      <c r="D63" s="211">
        <v>120000</v>
      </c>
      <c r="E63" s="211">
        <v>-81926.86</v>
      </c>
      <c r="F63" s="211">
        <f t="shared" si="8"/>
        <v>38073.14</v>
      </c>
      <c r="G63" s="211">
        <f t="shared" si="9"/>
        <v>38073.14</v>
      </c>
      <c r="H63" s="222">
        <f t="shared" si="7"/>
        <v>0</v>
      </c>
      <c r="I63" s="212">
        <v>79</v>
      </c>
      <c r="J63" s="273">
        <v>1416.99</v>
      </c>
      <c r="K63" s="273">
        <v>23141.78</v>
      </c>
      <c r="L63" s="273">
        <v>784.99</v>
      </c>
      <c r="M63" s="273">
        <v>2267.3</v>
      </c>
      <c r="N63" s="273">
        <v>1279.28</v>
      </c>
      <c r="O63" s="273">
        <v>3110</v>
      </c>
      <c r="P63" s="273">
        <v>-2740</v>
      </c>
      <c r="Q63" s="273">
        <v>1446.54</v>
      </c>
      <c r="R63" s="273"/>
      <c r="S63" s="273">
        <v>7287.26</v>
      </c>
      <c r="T63" s="273"/>
      <c r="U63" s="198">
        <v>3994.55</v>
      </c>
    </row>
    <row r="64" spans="1:21" s="198" customFormat="1" ht="11.25">
      <c r="A64" s="208"/>
      <c r="B64" s="213">
        <v>35701</v>
      </c>
      <c r="C64" s="214" t="s">
        <v>14</v>
      </c>
      <c r="D64" s="211">
        <v>128000</v>
      </c>
      <c r="E64" s="211">
        <v>28085.01</v>
      </c>
      <c r="F64" s="211">
        <f t="shared" si="8"/>
        <v>156085.01</v>
      </c>
      <c r="G64" s="211">
        <f t="shared" si="9"/>
        <v>156085.01</v>
      </c>
      <c r="H64" s="222">
        <f t="shared" si="7"/>
        <v>0</v>
      </c>
      <c r="I64" s="212">
        <v>1740</v>
      </c>
      <c r="J64" s="273"/>
      <c r="K64" s="273"/>
      <c r="L64" s="273">
        <v>35270.73</v>
      </c>
      <c r="M64" s="273">
        <v>1872.52</v>
      </c>
      <c r="N64" s="273"/>
      <c r="O64" s="273">
        <v>11334.36</v>
      </c>
      <c r="P64" s="273">
        <v>105867.4</v>
      </c>
      <c r="Q64" s="273"/>
      <c r="R64" s="273"/>
      <c r="S64" s="273"/>
      <c r="T64" s="273"/>
      <c r="U64" s="273">
        <v>2053.2</v>
      </c>
    </row>
    <row r="65" spans="1:21" s="198" customFormat="1" ht="11.25">
      <c r="A65" s="208"/>
      <c r="B65" s="213">
        <v>35801</v>
      </c>
      <c r="C65" s="214" t="s">
        <v>61</v>
      </c>
      <c r="D65" s="211">
        <v>532440</v>
      </c>
      <c r="E65" s="211">
        <v>124615.9</v>
      </c>
      <c r="F65" s="211">
        <f t="shared" si="8"/>
        <v>657055.9</v>
      </c>
      <c r="G65" s="211">
        <f t="shared" si="9"/>
        <v>657055.9</v>
      </c>
      <c r="H65" s="222">
        <f t="shared" si="7"/>
        <v>0</v>
      </c>
      <c r="I65" s="212">
        <v>49068</v>
      </c>
      <c r="J65" s="273">
        <v>49068</v>
      </c>
      <c r="K65" s="273">
        <v>42686.84</v>
      </c>
      <c r="L65" s="273">
        <v>56697.9</v>
      </c>
      <c r="M65" s="273">
        <v>56840</v>
      </c>
      <c r="N65" s="273">
        <v>56840</v>
      </c>
      <c r="O65" s="273">
        <v>61655.16</v>
      </c>
      <c r="P65" s="273">
        <v>56840</v>
      </c>
      <c r="Q65" s="273">
        <v>56840</v>
      </c>
      <c r="R65" s="273">
        <v>56840</v>
      </c>
      <c r="S65" s="273">
        <v>56840</v>
      </c>
      <c r="T65" s="273">
        <v>56840</v>
      </c>
      <c r="U65" s="198">
        <v>22717.5</v>
      </c>
    </row>
    <row r="66" spans="1:21" s="198" customFormat="1" ht="11.25">
      <c r="A66" s="208"/>
      <c r="B66" s="213">
        <v>37101</v>
      </c>
      <c r="C66" s="214" t="s">
        <v>91</v>
      </c>
      <c r="D66" s="211">
        <v>546700</v>
      </c>
      <c r="E66" s="211">
        <v>88742</v>
      </c>
      <c r="F66" s="211">
        <f t="shared" si="8"/>
        <v>635442</v>
      </c>
      <c r="G66" s="211">
        <f t="shared" si="9"/>
        <v>635442</v>
      </c>
      <c r="H66" s="222">
        <f t="shared" si="7"/>
        <v>0</v>
      </c>
      <c r="I66" s="212">
        <v>52842</v>
      </c>
      <c r="J66" s="273">
        <v>39439</v>
      </c>
      <c r="K66" s="273">
        <v>43948</v>
      </c>
      <c r="L66" s="273">
        <v>19237</v>
      </c>
      <c r="M66" s="273">
        <v>11855</v>
      </c>
      <c r="N66" s="273">
        <v>50082</v>
      </c>
      <c r="O66" s="273">
        <v>13515</v>
      </c>
      <c r="P66" s="273">
        <v>23575</v>
      </c>
      <c r="Q66" s="273">
        <v>91911</v>
      </c>
      <c r="R66" s="273">
        <v>13002</v>
      </c>
      <c r="S66" s="273">
        <v>274667</v>
      </c>
      <c r="T66" s="273">
        <v>1369</v>
      </c>
      <c r="U66" s="198">
        <v>2700</v>
      </c>
    </row>
    <row r="67" spans="1:21" s="198" customFormat="1" ht="11.25">
      <c r="A67" s="208"/>
      <c r="B67" s="213">
        <v>37383</v>
      </c>
      <c r="C67" s="214" t="s">
        <v>94</v>
      </c>
      <c r="D67" s="211">
        <v>49000</v>
      </c>
      <c r="E67" s="211">
        <v>-49000</v>
      </c>
      <c r="F67" s="211">
        <f t="shared" si="8"/>
        <v>0</v>
      </c>
      <c r="G67" s="211">
        <f t="shared" si="9"/>
        <v>0</v>
      </c>
      <c r="H67" s="222">
        <f t="shared" si="7"/>
        <v>0</v>
      </c>
      <c r="I67" s="212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198">
        <v>11066.4</v>
      </c>
    </row>
    <row r="68" spans="1:20" s="198" customFormat="1" ht="11.25">
      <c r="A68" s="208"/>
      <c r="B68" s="213">
        <v>37501</v>
      </c>
      <c r="C68" s="214" t="s">
        <v>16</v>
      </c>
      <c r="D68" s="211">
        <v>535520</v>
      </c>
      <c r="E68" s="211">
        <v>67691</v>
      </c>
      <c r="F68" s="211">
        <f t="shared" si="8"/>
        <v>603211</v>
      </c>
      <c r="G68" s="211">
        <f t="shared" si="9"/>
        <v>603211.09</v>
      </c>
      <c r="H68" s="222">
        <f t="shared" si="7"/>
        <v>-0.08999999996740371</v>
      </c>
      <c r="I68" s="212">
        <v>17600</v>
      </c>
      <c r="J68" s="273">
        <v>34031</v>
      </c>
      <c r="K68" s="273">
        <v>75200</v>
      </c>
      <c r="L68" s="273">
        <v>23500</v>
      </c>
      <c r="M68" s="273">
        <v>32327</v>
      </c>
      <c r="N68" s="273">
        <v>20530</v>
      </c>
      <c r="O68" s="273">
        <v>72608.09</v>
      </c>
      <c r="P68" s="273">
        <v>49631.5</v>
      </c>
      <c r="Q68" s="273">
        <v>41500</v>
      </c>
      <c r="R68" s="273">
        <v>50845</v>
      </c>
      <c r="S68" s="273">
        <v>29588.5</v>
      </c>
      <c r="T68" s="273">
        <v>155850</v>
      </c>
    </row>
    <row r="69" spans="1:21" s="198" customFormat="1" ht="11.25">
      <c r="A69" s="208"/>
      <c r="B69" s="213">
        <v>37502</v>
      </c>
      <c r="C69" s="214" t="s">
        <v>17</v>
      </c>
      <c r="D69" s="211">
        <v>16632</v>
      </c>
      <c r="E69" s="211">
        <v>-5200</v>
      </c>
      <c r="F69" s="211">
        <f t="shared" si="8"/>
        <v>11432</v>
      </c>
      <c r="G69" s="211">
        <f t="shared" si="9"/>
        <v>11432</v>
      </c>
      <c r="H69" s="222">
        <f t="shared" si="7"/>
        <v>0</v>
      </c>
      <c r="I69" s="222">
        <v>900</v>
      </c>
      <c r="J69" s="273"/>
      <c r="K69" s="273">
        <v>7132</v>
      </c>
      <c r="L69" s="273">
        <v>600</v>
      </c>
      <c r="M69" s="273">
        <v>600</v>
      </c>
      <c r="N69" s="273">
        <v>400</v>
      </c>
      <c r="O69" s="273">
        <v>300</v>
      </c>
      <c r="P69" s="273"/>
      <c r="Q69" s="273">
        <v>1200</v>
      </c>
      <c r="R69" s="273"/>
      <c r="S69" s="273">
        <v>300</v>
      </c>
      <c r="T69" s="273"/>
      <c r="U69" s="198">
        <v>58962.72000000067</v>
      </c>
    </row>
    <row r="70" spans="1:20" s="198" customFormat="1" ht="11.25">
      <c r="A70" s="208"/>
      <c r="B70" s="223">
        <v>37901</v>
      </c>
      <c r="C70" s="215" t="s">
        <v>74</v>
      </c>
      <c r="D70" s="211">
        <v>12000</v>
      </c>
      <c r="E70" s="211">
        <v>-9816</v>
      </c>
      <c r="F70" s="211">
        <f t="shared" si="8"/>
        <v>2184</v>
      </c>
      <c r="G70" s="211">
        <f t="shared" si="9"/>
        <v>2184</v>
      </c>
      <c r="H70" s="222">
        <f t="shared" si="7"/>
        <v>0</v>
      </c>
      <c r="I70" s="212">
        <v>316</v>
      </c>
      <c r="J70" s="273"/>
      <c r="K70" s="273">
        <v>130</v>
      </c>
      <c r="L70" s="273">
        <v>360</v>
      </c>
      <c r="M70" s="273">
        <v>468</v>
      </c>
      <c r="N70" s="273"/>
      <c r="O70" s="273"/>
      <c r="P70" s="273"/>
      <c r="Q70" s="273">
        <v>180</v>
      </c>
      <c r="R70" s="273">
        <v>130</v>
      </c>
      <c r="S70" s="273"/>
      <c r="T70" s="273">
        <v>600</v>
      </c>
    </row>
    <row r="71" spans="1:20" s="195" customFormat="1" ht="12" thickBot="1">
      <c r="A71" s="224"/>
      <c r="B71" s="225">
        <v>39903</v>
      </c>
      <c r="C71" s="226" t="s">
        <v>58</v>
      </c>
      <c r="D71" s="211">
        <v>4000000</v>
      </c>
      <c r="E71" s="211"/>
      <c r="F71" s="211">
        <v>4500000</v>
      </c>
      <c r="G71" s="211">
        <f t="shared" si="9"/>
        <v>4415224.75</v>
      </c>
      <c r="H71" s="222">
        <f t="shared" si="7"/>
        <v>84775.25</v>
      </c>
      <c r="I71" s="222">
        <v>261529.05</v>
      </c>
      <c r="J71" s="274">
        <v>255949.21</v>
      </c>
      <c r="K71" s="274">
        <v>370890.92</v>
      </c>
      <c r="L71" s="274">
        <v>384480.24</v>
      </c>
      <c r="M71" s="274">
        <v>347551.09</v>
      </c>
      <c r="N71" s="274">
        <v>448833.57</v>
      </c>
      <c r="O71" s="274">
        <v>258225.42</v>
      </c>
      <c r="P71" s="274">
        <v>406185.04</v>
      </c>
      <c r="Q71" s="274">
        <v>385530.64</v>
      </c>
      <c r="R71" s="274">
        <v>636222.28</v>
      </c>
      <c r="S71" s="495">
        <v>448419.44</v>
      </c>
      <c r="T71" s="495">
        <v>211407.85</v>
      </c>
    </row>
    <row r="72" spans="1:22" s="195" customFormat="1" ht="12" thickBot="1">
      <c r="A72" s="216"/>
      <c r="B72" s="216"/>
      <c r="C72" s="227" t="s">
        <v>24</v>
      </c>
      <c r="D72" s="220">
        <f aca="true" t="shared" si="10" ref="D72:K72">SUM(D41:D71)</f>
        <v>8867433.80063627</v>
      </c>
      <c r="E72" s="220">
        <f t="shared" si="10"/>
        <v>-2.9103830456733704E-11</v>
      </c>
      <c r="F72" s="220">
        <f t="shared" si="10"/>
        <v>9367433.80063627</v>
      </c>
      <c r="G72" s="220">
        <f t="shared" si="10"/>
        <v>9163444.040000001</v>
      </c>
      <c r="H72" s="263">
        <f t="shared" si="10"/>
        <v>203989.76063626926</v>
      </c>
      <c r="I72" s="220">
        <f t="shared" si="10"/>
        <v>593558.56</v>
      </c>
      <c r="J72" s="220">
        <f t="shared" si="10"/>
        <v>499630.45999999996</v>
      </c>
      <c r="K72" s="220">
        <f t="shared" si="10"/>
        <v>815846.9199999999</v>
      </c>
      <c r="L72" s="220">
        <f aca="true" t="shared" si="11" ref="L72:S72">SUM(L41:L71)</f>
        <v>645704.36</v>
      </c>
      <c r="M72" s="220">
        <f t="shared" si="11"/>
        <v>999877.9500000002</v>
      </c>
      <c r="N72" s="220">
        <f t="shared" si="11"/>
        <v>838302.4099999999</v>
      </c>
      <c r="O72" s="220">
        <f t="shared" si="11"/>
        <v>701182.55</v>
      </c>
      <c r="P72" s="220">
        <f t="shared" si="11"/>
        <v>814424.0900000001</v>
      </c>
      <c r="Q72" s="220">
        <f t="shared" si="11"/>
        <v>829694.51</v>
      </c>
      <c r="R72" s="220">
        <f t="shared" si="11"/>
        <v>853284.4299999999</v>
      </c>
      <c r="S72" s="220">
        <f t="shared" si="11"/>
        <v>1008688.72</v>
      </c>
      <c r="T72" s="220">
        <f>SUM(T41:T71)</f>
        <v>563249.08</v>
      </c>
      <c r="U72" s="195">
        <f>SUM(U61:U71)</f>
        <v>325691.6800000007</v>
      </c>
      <c r="V72" s="195">
        <v>287594.19</v>
      </c>
    </row>
    <row r="73" spans="1:21" s="198" customFormat="1" ht="11.25">
      <c r="A73" s="221" t="s">
        <v>48</v>
      </c>
      <c r="B73" s="192"/>
      <c r="C73" s="228"/>
      <c r="D73" s="264" t="s">
        <v>109</v>
      </c>
      <c r="E73" s="264" t="s">
        <v>104</v>
      </c>
      <c r="F73" s="264" t="s">
        <v>106</v>
      </c>
      <c r="G73" s="264" t="s">
        <v>107</v>
      </c>
      <c r="H73" s="265" t="s">
        <v>108</v>
      </c>
      <c r="I73" s="265" t="s">
        <v>33</v>
      </c>
      <c r="J73" s="265" t="s">
        <v>110</v>
      </c>
      <c r="K73" s="265" t="s">
        <v>111</v>
      </c>
      <c r="L73" s="265" t="s">
        <v>175</v>
      </c>
      <c r="M73" s="265" t="s">
        <v>176</v>
      </c>
      <c r="N73" s="265" t="s">
        <v>177</v>
      </c>
      <c r="O73" s="265" t="s">
        <v>178</v>
      </c>
      <c r="P73" s="265" t="s">
        <v>184</v>
      </c>
      <c r="Q73" s="265" t="s">
        <v>186</v>
      </c>
      <c r="R73" s="265" t="s">
        <v>188</v>
      </c>
      <c r="S73" s="265" t="s">
        <v>190</v>
      </c>
      <c r="T73" s="265" t="s">
        <v>191</v>
      </c>
      <c r="U73" s="198">
        <f>U72-V72</f>
        <v>38097.49000000069</v>
      </c>
    </row>
    <row r="74" spans="1:20" s="198" customFormat="1" ht="11.25">
      <c r="A74" s="192"/>
      <c r="B74" s="230">
        <v>51101</v>
      </c>
      <c r="C74" s="231" t="s">
        <v>49</v>
      </c>
      <c r="D74" s="211">
        <v>360000</v>
      </c>
      <c r="E74" s="211"/>
      <c r="F74" s="211">
        <f aca="true" t="shared" si="12" ref="F74:F79">SUM(D74:E74)</f>
        <v>360000</v>
      </c>
      <c r="G74" s="211">
        <f>M74+N74+O74+P74+Q74+R74</f>
        <v>202857.14</v>
      </c>
      <c r="H74" s="212">
        <f aca="true" t="shared" si="13" ref="H74:H82">F74-G74</f>
        <v>157142.86</v>
      </c>
      <c r="I74" s="212"/>
      <c r="J74" s="272"/>
      <c r="K74" s="272"/>
      <c r="L74" s="272"/>
      <c r="M74" s="272">
        <v>7497</v>
      </c>
      <c r="N74" s="272">
        <v>3646.5</v>
      </c>
      <c r="O74" s="272">
        <v>73404.8</v>
      </c>
      <c r="P74" s="272">
        <v>71306.96</v>
      </c>
      <c r="Q74" s="272">
        <v>14752.88</v>
      </c>
      <c r="R74" s="272">
        <v>32249</v>
      </c>
      <c r="S74" s="272"/>
      <c r="T74" s="272"/>
    </row>
    <row r="75" spans="1:21" s="198" customFormat="1" ht="11.25">
      <c r="A75" s="232"/>
      <c r="B75" s="233">
        <v>51501</v>
      </c>
      <c r="C75" s="234" t="s">
        <v>64</v>
      </c>
      <c r="D75" s="211">
        <v>1600000</v>
      </c>
      <c r="E75" s="211">
        <v>3428502</v>
      </c>
      <c r="F75" s="211">
        <f t="shared" si="12"/>
        <v>5028502</v>
      </c>
      <c r="G75" s="211">
        <f>M75+N75+O75+P75+Q75+R75+T75</f>
        <v>3428501.5500000003</v>
      </c>
      <c r="H75" s="212">
        <f t="shared" si="13"/>
        <v>1600000.4499999997</v>
      </c>
      <c r="I75" s="212"/>
      <c r="J75" s="273"/>
      <c r="K75" s="273"/>
      <c r="L75" s="273"/>
      <c r="M75" s="273"/>
      <c r="N75" s="273"/>
      <c r="O75" s="273"/>
      <c r="P75" s="273">
        <v>2053.2</v>
      </c>
      <c r="Q75" s="273"/>
      <c r="R75" s="273"/>
      <c r="S75" s="273"/>
      <c r="T75" s="273">
        <v>3426448.35</v>
      </c>
      <c r="U75" s="275">
        <f>SUM(T75)</f>
        <v>3426448.35</v>
      </c>
    </row>
    <row r="76" spans="1:21" s="198" customFormat="1" ht="11.25">
      <c r="A76" s="232"/>
      <c r="B76" s="233">
        <v>51901</v>
      </c>
      <c r="C76" s="234" t="s">
        <v>40</v>
      </c>
      <c r="D76" s="211">
        <v>63608</v>
      </c>
      <c r="E76" s="211">
        <v>2475255</v>
      </c>
      <c r="F76" s="211">
        <f t="shared" si="12"/>
        <v>2538863</v>
      </c>
      <c r="G76" s="211">
        <f>SUM(I76:S76)</f>
        <v>2568235.45</v>
      </c>
      <c r="H76" s="212">
        <f t="shared" si="13"/>
        <v>-29372.450000000186</v>
      </c>
      <c r="I76" s="212"/>
      <c r="J76" s="273">
        <v>3994.55</v>
      </c>
      <c r="K76" s="273"/>
      <c r="L76" s="273"/>
      <c r="M76" s="273"/>
      <c r="N76" s="273">
        <v>971774.4</v>
      </c>
      <c r="O76" s="273"/>
      <c r="P76" s="273">
        <v>984480.31</v>
      </c>
      <c r="Q76" s="273"/>
      <c r="R76" s="273">
        <v>607986.19</v>
      </c>
      <c r="S76" s="273"/>
      <c r="T76" s="273"/>
      <c r="U76" s="275">
        <f>SUM(N76:T76)</f>
        <v>2564240.9</v>
      </c>
    </row>
    <row r="77" spans="1:20" s="198" customFormat="1" ht="11.25">
      <c r="A77" s="232"/>
      <c r="B77" s="233">
        <v>52101</v>
      </c>
      <c r="C77" s="234" t="s">
        <v>35</v>
      </c>
      <c r="D77" s="211">
        <v>1800000</v>
      </c>
      <c r="E77" s="211">
        <v>0</v>
      </c>
      <c r="F77" s="211">
        <f t="shared" si="12"/>
        <v>1800000</v>
      </c>
      <c r="G77" s="211">
        <f aca="true" t="shared" si="14" ref="G77:G83">M77+N77+O77+P77+Q77+R77</f>
        <v>0</v>
      </c>
      <c r="H77" s="212">
        <f t="shared" si="13"/>
        <v>1800000</v>
      </c>
      <c r="I77" s="212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</row>
    <row r="78" spans="1:22" s="198" customFormat="1" ht="11.25">
      <c r="A78" s="213"/>
      <c r="B78" s="233">
        <v>52301</v>
      </c>
      <c r="C78" s="234" t="s">
        <v>65</v>
      </c>
      <c r="D78" s="211">
        <v>530000</v>
      </c>
      <c r="E78" s="211">
        <v>0</v>
      </c>
      <c r="F78" s="211">
        <f t="shared" si="12"/>
        <v>530000</v>
      </c>
      <c r="G78" s="211">
        <f t="shared" si="14"/>
        <v>21340.17</v>
      </c>
      <c r="H78" s="212">
        <f t="shared" si="13"/>
        <v>508659.83</v>
      </c>
      <c r="I78" s="212"/>
      <c r="J78" s="273"/>
      <c r="K78" s="273"/>
      <c r="L78" s="273"/>
      <c r="M78" s="273"/>
      <c r="N78" s="273"/>
      <c r="O78" s="273"/>
      <c r="P78" s="273">
        <v>21340.17</v>
      </c>
      <c r="Q78" s="273"/>
      <c r="R78" s="273"/>
      <c r="S78" s="273"/>
      <c r="T78" s="273"/>
      <c r="V78" s="198">
        <v>6102937.1</v>
      </c>
    </row>
    <row r="79" spans="1:20" s="198" customFormat="1" ht="11.25">
      <c r="A79" s="213"/>
      <c r="B79" s="233">
        <v>53201</v>
      </c>
      <c r="C79" s="234" t="s">
        <v>62</v>
      </c>
      <c r="D79" s="211">
        <v>250000</v>
      </c>
      <c r="E79" s="211">
        <v>0</v>
      </c>
      <c r="F79" s="211">
        <f t="shared" si="12"/>
        <v>250000</v>
      </c>
      <c r="G79" s="211">
        <f t="shared" si="14"/>
        <v>25417.5</v>
      </c>
      <c r="H79" s="212">
        <f>F79-G79</f>
        <v>224582.5</v>
      </c>
      <c r="I79" s="212"/>
      <c r="J79" s="273"/>
      <c r="K79" s="273"/>
      <c r="L79" s="273"/>
      <c r="M79" s="273">
        <v>22717.5</v>
      </c>
      <c r="N79" s="273"/>
      <c r="O79" s="273">
        <v>2700</v>
      </c>
      <c r="P79" s="273"/>
      <c r="Q79" s="273"/>
      <c r="R79" s="273"/>
      <c r="S79" s="273"/>
      <c r="T79" s="273"/>
    </row>
    <row r="80" spans="1:20" s="198" customFormat="1" ht="11.25">
      <c r="A80" s="213"/>
      <c r="B80" s="233">
        <v>54101</v>
      </c>
      <c r="C80" s="234" t="s">
        <v>69</v>
      </c>
      <c r="D80" s="211"/>
      <c r="E80" s="211"/>
      <c r="F80" s="211"/>
      <c r="G80" s="211">
        <f t="shared" si="14"/>
        <v>0</v>
      </c>
      <c r="H80" s="212"/>
      <c r="I80" s="212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</row>
    <row r="81" spans="1:20" s="198" customFormat="1" ht="15" customHeight="1">
      <c r="A81" s="213"/>
      <c r="B81" s="233">
        <v>56401</v>
      </c>
      <c r="C81" s="234" t="s">
        <v>63</v>
      </c>
      <c r="D81" s="211"/>
      <c r="E81" s="211">
        <v>53258.67</v>
      </c>
      <c r="F81" s="211">
        <f>SUM(D81:E81)</f>
        <v>53258.67</v>
      </c>
      <c r="G81" s="211">
        <f t="shared" si="14"/>
        <v>53258.67</v>
      </c>
      <c r="H81" s="212">
        <f>F81-G81</f>
        <v>0</v>
      </c>
      <c r="I81" s="212"/>
      <c r="J81" s="273"/>
      <c r="K81" s="273"/>
      <c r="L81" s="273"/>
      <c r="M81" s="273"/>
      <c r="N81" s="273">
        <v>53258.67</v>
      </c>
      <c r="O81" s="273"/>
      <c r="P81" s="273"/>
      <c r="Q81" s="273"/>
      <c r="R81" s="273"/>
      <c r="S81" s="273"/>
      <c r="T81" s="273"/>
    </row>
    <row r="82" spans="1:22" s="198" customFormat="1" ht="15" customHeight="1">
      <c r="A82" s="223"/>
      <c r="B82" s="233">
        <v>56501</v>
      </c>
      <c r="C82" s="234" t="s">
        <v>37</v>
      </c>
      <c r="D82" s="211"/>
      <c r="E82" s="211">
        <v>171211</v>
      </c>
      <c r="F82" s="211">
        <f>SUM(D82:E82)</f>
        <v>171211</v>
      </c>
      <c r="G82" s="211">
        <f>SUM(I82:S82)</f>
        <v>182276.96999999997</v>
      </c>
      <c r="H82" s="212">
        <f t="shared" si="13"/>
        <v>-11065.969999999972</v>
      </c>
      <c r="I82" s="212"/>
      <c r="J82" s="273"/>
      <c r="K82" s="273"/>
      <c r="L82" s="273">
        <v>11066.4</v>
      </c>
      <c r="M82" s="273"/>
      <c r="N82" s="273">
        <v>89313.83</v>
      </c>
      <c r="O82" s="273"/>
      <c r="P82" s="273">
        <f>7467.73+74429.01</f>
        <v>81896.73999999999</v>
      </c>
      <c r="Q82" s="273"/>
      <c r="R82" s="273"/>
      <c r="S82" s="273"/>
      <c r="T82" s="273"/>
      <c r="U82" s="275">
        <f>SUM(N82:T82)</f>
        <v>171210.57</v>
      </c>
      <c r="V82" s="275">
        <f>U84-V78</f>
        <v>58962.72000000067</v>
      </c>
    </row>
    <row r="83" spans="1:20" s="198" customFormat="1" ht="13.5" customHeight="1">
      <c r="A83" s="223"/>
      <c r="B83" s="235">
        <v>59101</v>
      </c>
      <c r="C83" s="236" t="s">
        <v>44</v>
      </c>
      <c r="D83" s="211">
        <v>450000</v>
      </c>
      <c r="E83" s="211">
        <v>0</v>
      </c>
      <c r="F83" s="211">
        <f>SUM(D83:E83)</f>
        <v>450000</v>
      </c>
      <c r="G83" s="211">
        <f t="shared" si="14"/>
        <v>9360.62</v>
      </c>
      <c r="H83" s="212">
        <f>F83-G83</f>
        <v>440639.38</v>
      </c>
      <c r="I83" s="212"/>
      <c r="J83" s="273"/>
      <c r="K83" s="273"/>
      <c r="L83" s="273"/>
      <c r="M83" s="273"/>
      <c r="N83" s="273"/>
      <c r="O83" s="273"/>
      <c r="P83" s="273"/>
      <c r="Q83" s="273"/>
      <c r="R83" s="273">
        <v>9360.62</v>
      </c>
      <c r="S83" s="273"/>
      <c r="T83" s="273"/>
    </row>
    <row r="84" spans="1:21" s="198" customFormat="1" ht="13.5" customHeight="1">
      <c r="A84" s="235"/>
      <c r="B84" s="233">
        <v>61203</v>
      </c>
      <c r="C84" s="234" t="s">
        <v>189</v>
      </c>
      <c r="D84" s="211"/>
      <c r="E84" s="211">
        <v>246741</v>
      </c>
      <c r="F84" s="211">
        <v>246741</v>
      </c>
      <c r="G84" s="211">
        <f>SUM(I84:S84)</f>
        <v>246555.95</v>
      </c>
      <c r="H84" s="212">
        <f>F84-G84</f>
        <v>185.04999999998836</v>
      </c>
      <c r="I84" s="212"/>
      <c r="J84" s="273"/>
      <c r="K84" s="273"/>
      <c r="L84" s="273"/>
      <c r="M84" s="273"/>
      <c r="N84" s="273">
        <v>142573</v>
      </c>
      <c r="O84" s="273"/>
      <c r="P84" s="487">
        <v>81896.95</v>
      </c>
      <c r="Q84" s="487"/>
      <c r="R84" s="487">
        <v>22086</v>
      </c>
      <c r="S84" s="487"/>
      <c r="T84" s="487"/>
      <c r="U84" s="275">
        <f>SUM(U75:U83)</f>
        <v>6161899.82</v>
      </c>
    </row>
    <row r="85" spans="1:20" s="198" customFormat="1" ht="18.75" customHeight="1">
      <c r="A85" s="237"/>
      <c r="B85" s="238"/>
      <c r="C85" s="432" t="s">
        <v>47</v>
      </c>
      <c r="D85" s="433">
        <f>SUM(D74:D83)</f>
        <v>5053608</v>
      </c>
      <c r="E85" s="433">
        <f>SUM(E74:E84)</f>
        <v>6374967.67</v>
      </c>
      <c r="F85" s="433">
        <f>SUM(F74:F84)</f>
        <v>11428575.67</v>
      </c>
      <c r="G85" s="433">
        <f>SUM(G74:G84)</f>
        <v>6737804.0200000005</v>
      </c>
      <c r="H85" s="271">
        <f>SUM(H74:H83)</f>
        <v>4690586.6</v>
      </c>
      <c r="I85" s="271">
        <v>0</v>
      </c>
      <c r="J85" s="434">
        <f>SUM(J74:J83)</f>
        <v>3994.55</v>
      </c>
      <c r="K85" s="434">
        <v>0</v>
      </c>
      <c r="L85" s="434">
        <f aca="true" t="shared" si="15" ref="L85:Q85">SUM(L74:L83)</f>
        <v>11066.4</v>
      </c>
      <c r="M85" s="434">
        <f t="shared" si="15"/>
        <v>30214.5</v>
      </c>
      <c r="N85" s="434">
        <f t="shared" si="15"/>
        <v>1117993.4000000001</v>
      </c>
      <c r="O85" s="434">
        <f t="shared" si="15"/>
        <v>76104.8</v>
      </c>
      <c r="P85" s="434">
        <f t="shared" si="15"/>
        <v>1161077.38</v>
      </c>
      <c r="Q85" s="434">
        <f t="shared" si="15"/>
        <v>14752.88</v>
      </c>
      <c r="R85" s="434">
        <f>SUM(R74:R84)</f>
        <v>671681.8099999999</v>
      </c>
      <c r="S85" s="434">
        <f>SUM(S74:S84)</f>
        <v>0</v>
      </c>
      <c r="T85" s="434">
        <f>SUM(T74:T84)</f>
        <v>3426448.35</v>
      </c>
    </row>
    <row r="86" spans="1:20" s="198" customFormat="1" ht="15.75" customHeight="1" thickBot="1">
      <c r="A86" s="239"/>
      <c r="B86" s="239"/>
      <c r="C86" s="217" t="s">
        <v>179</v>
      </c>
      <c r="D86" s="240">
        <f>D38+D72+D85</f>
        <v>16031620.00223627</v>
      </c>
      <c r="E86" s="240">
        <f>E38+E72+E85</f>
        <v>6374967.67</v>
      </c>
      <c r="F86" s="240">
        <f>F38+F72+F85</f>
        <v>22906587.67223627</v>
      </c>
      <c r="G86" s="240">
        <f>G38+G72+G85</f>
        <v>16966797.790000003</v>
      </c>
      <c r="H86" s="240">
        <f aca="true" t="shared" si="16" ref="H86:R86">H38+H72+H85</f>
        <v>5939604.832236269</v>
      </c>
      <c r="I86" s="240">
        <f>I38+I72+I85</f>
        <v>615934.2300000001</v>
      </c>
      <c r="J86" s="240">
        <f>J38+J72+J85</f>
        <v>546705.88</v>
      </c>
      <c r="K86" s="240">
        <f>K38+K72+K85</f>
        <v>837619.0099999999</v>
      </c>
      <c r="L86" s="240">
        <f>L38+L72+L85</f>
        <v>734016.22</v>
      </c>
      <c r="M86" s="240">
        <f>M38+M72+M85</f>
        <v>1082537.9000000001</v>
      </c>
      <c r="N86" s="240">
        <f t="shared" si="16"/>
        <v>2006626.9100000001</v>
      </c>
      <c r="O86" s="240">
        <f t="shared" si="16"/>
        <v>807425.0800000001</v>
      </c>
      <c r="P86" s="240">
        <f>P38+P72+P85</f>
        <v>2231021.62</v>
      </c>
      <c r="Q86" s="240">
        <f t="shared" si="16"/>
        <v>988281.14</v>
      </c>
      <c r="R86" s="240">
        <f t="shared" si="16"/>
        <v>1425945.9499999997</v>
      </c>
      <c r="S86" s="240">
        <f>S38+S72+S85</f>
        <v>1083368.93</v>
      </c>
      <c r="T86" s="240">
        <f>T38+T72+T85</f>
        <v>4382844.97</v>
      </c>
    </row>
    <row r="87" spans="1:20" s="198" customFormat="1" ht="18" customHeight="1" thickBot="1">
      <c r="A87" s="216"/>
      <c r="B87" s="216"/>
      <c r="C87" s="435" t="s">
        <v>180</v>
      </c>
      <c r="D87" s="241">
        <f>D7+D86</f>
        <v>39481626.00223627</v>
      </c>
      <c r="E87" s="249">
        <f>E38+E72+E85</f>
        <v>6374967.67</v>
      </c>
      <c r="F87" s="241">
        <f>F7+F86</f>
        <v>46356593.67223627</v>
      </c>
      <c r="G87" s="241">
        <f>G86+G7</f>
        <v>52804194.74000001</v>
      </c>
      <c r="H87" s="242">
        <f>H7+H86</f>
        <v>-6447786.117763734</v>
      </c>
      <c r="I87" s="243">
        <f aca="true" t="shared" si="17" ref="I87:R87">I86+I7</f>
        <v>3908216.71</v>
      </c>
      <c r="J87" s="243">
        <f t="shared" si="17"/>
        <v>3276496.9699999997</v>
      </c>
      <c r="K87" s="243">
        <f t="shared" si="17"/>
        <v>3550823.53</v>
      </c>
      <c r="L87" s="243">
        <f t="shared" si="17"/>
        <v>3397690.6900000004</v>
      </c>
      <c r="M87" s="243">
        <f t="shared" si="17"/>
        <v>3755263.3900000006</v>
      </c>
      <c r="N87" s="243">
        <f t="shared" si="17"/>
        <v>4742000.95</v>
      </c>
      <c r="O87" s="243">
        <f t="shared" si="17"/>
        <v>4005005.58</v>
      </c>
      <c r="P87" s="243">
        <f t="shared" si="17"/>
        <v>4882147.4</v>
      </c>
      <c r="Q87" s="243">
        <f t="shared" si="17"/>
        <v>3587517.6100000003</v>
      </c>
      <c r="R87" s="243">
        <f t="shared" si="17"/>
        <v>3913785.9999999995</v>
      </c>
      <c r="S87" s="243">
        <f>S86+S7</f>
        <v>5570275.89</v>
      </c>
      <c r="T87" s="243">
        <f>T86+T7</f>
        <v>7990500.07</v>
      </c>
    </row>
    <row r="88" spans="1:10" s="198" customFormat="1" ht="11.25">
      <c r="A88" s="216"/>
      <c r="B88" s="216"/>
      <c r="C88" s="216"/>
      <c r="D88" s="244"/>
      <c r="E88" s="244"/>
      <c r="F88" s="244"/>
      <c r="G88" s="244"/>
      <c r="H88" s="229"/>
      <c r="I88" s="229"/>
      <c r="J88" s="275"/>
    </row>
    <row r="89" spans="4:18" s="198" customFormat="1" ht="19.5" customHeight="1">
      <c r="D89" s="275"/>
      <c r="F89" s="198">
        <v>3417308.99</v>
      </c>
      <c r="H89" s="275"/>
      <c r="I89" s="245"/>
      <c r="J89" s="275"/>
      <c r="R89" s="275"/>
    </row>
  </sheetData>
  <sheetProtection/>
  <mergeCells count="3">
    <mergeCell ref="C1:M1"/>
    <mergeCell ref="A4:M4"/>
    <mergeCell ref="C2:M2"/>
  </mergeCells>
  <printOptions/>
  <pageMargins left="0.11811023622047245" right="0" top="0.15748031496062992" bottom="0.15748031496062992" header="0" footer="0"/>
  <pageSetup horizontalDpi="600" verticalDpi="600" orientation="landscape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104"/>
  <sheetViews>
    <sheetView zoomScalePageLayoutView="0" workbookViewId="0" topLeftCell="D1">
      <selection activeCell="G21" sqref="G21"/>
    </sheetView>
  </sheetViews>
  <sheetFormatPr defaultColWidth="11.421875" defaultRowHeight="15"/>
  <cols>
    <col min="1" max="1" width="3.140625" style="14" customWidth="1"/>
    <col min="2" max="2" width="8.28125" style="14" customWidth="1"/>
    <col min="3" max="3" width="43.00390625" style="14" customWidth="1"/>
    <col min="4" max="4" width="16.7109375" style="29" customWidth="1"/>
    <col min="5" max="5" width="14.7109375" style="184" customWidth="1"/>
    <col min="6" max="6" width="12.8515625" style="184" customWidth="1"/>
    <col min="7" max="7" width="13.57421875" style="184" customWidth="1"/>
    <col min="8" max="8" width="12.7109375" style="184" customWidth="1"/>
    <col min="9" max="9" width="14.28125" style="184" customWidth="1"/>
    <col min="10" max="10" width="13.28125" style="29" customWidth="1"/>
    <col min="11" max="11" width="14.421875" style="29" customWidth="1"/>
    <col min="12" max="12" width="15.00390625" style="29" customWidth="1"/>
    <col min="13" max="14" width="15.140625" style="29" customWidth="1"/>
    <col min="15" max="15" width="14.28125" style="29" customWidth="1"/>
    <col min="16" max="16" width="17.57421875" style="14" customWidth="1"/>
    <col min="17" max="17" width="21.00390625" style="14" customWidth="1"/>
    <col min="18" max="16384" width="11.421875" style="14" customWidth="1"/>
  </cols>
  <sheetData>
    <row r="1" spans="4:11" ht="22.5" customHeight="1">
      <c r="D1" s="509" t="s">
        <v>25</v>
      </c>
      <c r="E1" s="509"/>
      <c r="F1" s="509"/>
      <c r="G1" s="509"/>
      <c r="H1" s="509"/>
      <c r="I1" s="509"/>
      <c r="J1" s="509"/>
      <c r="K1" s="509"/>
    </row>
    <row r="2" spans="4:11" ht="18">
      <c r="D2" s="510" t="s">
        <v>97</v>
      </c>
      <c r="E2" s="510"/>
      <c r="F2" s="510"/>
      <c r="G2" s="510"/>
      <c r="H2" s="510"/>
      <c r="I2" s="510"/>
      <c r="J2" s="510"/>
      <c r="K2" s="510"/>
    </row>
    <row r="3" spans="1:7" ht="15">
      <c r="A3" s="17"/>
      <c r="G3" s="440"/>
    </row>
    <row r="4" ht="15.75" thickBot="1">
      <c r="A4" s="24" t="s">
        <v>93</v>
      </c>
    </row>
    <row r="5" spans="1:15" s="18" customFormat="1" ht="33.75" customHeight="1" thickBot="1">
      <c r="A5" s="164" t="s">
        <v>21</v>
      </c>
      <c r="B5" s="164" t="s">
        <v>22</v>
      </c>
      <c r="C5" s="164" t="s">
        <v>20</v>
      </c>
      <c r="D5" s="164" t="s">
        <v>98</v>
      </c>
      <c r="E5" s="441" t="s">
        <v>79</v>
      </c>
      <c r="F5" s="442" t="s">
        <v>80</v>
      </c>
      <c r="G5" s="442" t="s">
        <v>81</v>
      </c>
      <c r="H5" s="442" t="s">
        <v>82</v>
      </c>
      <c r="I5" s="443" t="s">
        <v>83</v>
      </c>
      <c r="J5" s="441" t="s">
        <v>103</v>
      </c>
      <c r="K5" s="442" t="s">
        <v>84</v>
      </c>
      <c r="L5" s="444" t="s">
        <v>87</v>
      </c>
      <c r="M5" s="444" t="s">
        <v>85</v>
      </c>
      <c r="N5" s="444" t="s">
        <v>114</v>
      </c>
      <c r="O5" s="444" t="s">
        <v>92</v>
      </c>
    </row>
    <row r="6" spans="1:15" ht="15">
      <c r="A6" s="276" t="s">
        <v>41</v>
      </c>
      <c r="B6" s="277"/>
      <c r="C6" s="277"/>
      <c r="D6" s="277"/>
      <c r="E6" s="445"/>
      <c r="F6" s="446"/>
      <c r="G6" s="446"/>
      <c r="H6" s="446"/>
      <c r="I6" s="445"/>
      <c r="J6" s="447"/>
      <c r="K6" s="446"/>
      <c r="L6" s="448"/>
      <c r="M6" s="449"/>
      <c r="N6" s="449"/>
      <c r="O6" s="449"/>
    </row>
    <row r="7" spans="1:15" s="105" customFormat="1" ht="15.75">
      <c r="A7" s="17"/>
      <c r="B7" s="278"/>
      <c r="C7" s="279" t="s">
        <v>100</v>
      </c>
      <c r="D7" s="280">
        <v>23450006</v>
      </c>
      <c r="E7" s="281"/>
      <c r="F7" s="450"/>
      <c r="G7" s="281"/>
      <c r="H7" s="450"/>
      <c r="I7" s="281"/>
      <c r="J7" s="450"/>
      <c r="K7" s="281"/>
      <c r="L7" s="450"/>
      <c r="M7" s="451"/>
      <c r="N7" s="452"/>
      <c r="O7" s="453"/>
    </row>
    <row r="8" spans="1:15" s="77" customFormat="1" ht="16.5" thickBot="1">
      <c r="A8" s="287"/>
      <c r="B8" s="288"/>
      <c r="C8" s="289" t="s">
        <v>99</v>
      </c>
      <c r="D8" s="290">
        <f>SUM(E8:O8)</f>
        <v>100</v>
      </c>
      <c r="E8" s="291">
        <v>1.5</v>
      </c>
      <c r="F8" s="454">
        <v>13</v>
      </c>
      <c r="G8" s="291">
        <v>18</v>
      </c>
      <c r="H8" s="454">
        <v>15</v>
      </c>
      <c r="I8" s="291">
        <v>7</v>
      </c>
      <c r="J8" s="454">
        <v>17</v>
      </c>
      <c r="K8" s="291">
        <v>3</v>
      </c>
      <c r="L8" s="455">
        <v>5</v>
      </c>
      <c r="M8" s="456">
        <v>8</v>
      </c>
      <c r="N8" s="457">
        <v>11.5</v>
      </c>
      <c r="O8" s="458">
        <v>1</v>
      </c>
    </row>
    <row r="9" spans="1:15" s="18" customFormat="1" ht="24" customHeight="1" thickBot="1">
      <c r="A9" s="164" t="s">
        <v>21</v>
      </c>
      <c r="B9" s="164" t="s">
        <v>22</v>
      </c>
      <c r="C9" s="164" t="s">
        <v>20</v>
      </c>
      <c r="D9" s="164" t="s">
        <v>98</v>
      </c>
      <c r="E9" s="441" t="s">
        <v>79</v>
      </c>
      <c r="F9" s="442" t="s">
        <v>80</v>
      </c>
      <c r="G9" s="442" t="s">
        <v>81</v>
      </c>
      <c r="H9" s="442" t="s">
        <v>82</v>
      </c>
      <c r="I9" s="443" t="s">
        <v>83</v>
      </c>
      <c r="J9" s="459" t="s">
        <v>86</v>
      </c>
      <c r="K9" s="442" t="s">
        <v>84</v>
      </c>
      <c r="L9" s="444" t="s">
        <v>87</v>
      </c>
      <c r="M9" s="444" t="s">
        <v>85</v>
      </c>
      <c r="N9" s="444" t="s">
        <v>114</v>
      </c>
      <c r="O9" s="444" t="s">
        <v>92</v>
      </c>
    </row>
    <row r="10" spans="1:15" ht="15.75" customHeight="1">
      <c r="A10" s="276" t="s">
        <v>18</v>
      </c>
      <c r="B10" s="277"/>
      <c r="C10" s="277"/>
      <c r="D10" s="298"/>
      <c r="E10" s="460"/>
      <c r="F10" s="460"/>
      <c r="G10" s="460"/>
      <c r="H10" s="460"/>
      <c r="I10" s="461"/>
      <c r="J10" s="462"/>
      <c r="K10" s="460"/>
      <c r="L10" s="460"/>
      <c r="M10" s="460"/>
      <c r="N10" s="460"/>
      <c r="O10" s="463"/>
    </row>
    <row r="11" spans="1:15" s="29" customFormat="1" ht="15">
      <c r="A11" s="299"/>
      <c r="B11" s="300">
        <v>21101</v>
      </c>
      <c r="C11" s="301" t="s">
        <v>0</v>
      </c>
      <c r="D11" s="302">
        <v>284988.6</v>
      </c>
      <c r="E11" s="281">
        <v>23162.7</v>
      </c>
      <c r="F11" s="464">
        <v>50000</v>
      </c>
      <c r="G11" s="465">
        <v>41480.2</v>
      </c>
      <c r="H11" s="464">
        <v>55428.57</v>
      </c>
      <c r="I11" s="466">
        <v>26234.19</v>
      </c>
      <c r="J11" s="466">
        <v>25583.29</v>
      </c>
      <c r="K11" s="465">
        <v>8590.65</v>
      </c>
      <c r="L11" s="464">
        <v>25000</v>
      </c>
      <c r="M11" s="467"/>
      <c r="N11" s="467">
        <v>25000</v>
      </c>
      <c r="O11" s="453">
        <v>4509</v>
      </c>
    </row>
    <row r="12" spans="1:15" ht="15.75" customHeight="1">
      <c r="A12" s="303"/>
      <c r="B12" s="304">
        <v>21201</v>
      </c>
      <c r="C12" s="305" t="s">
        <v>2</v>
      </c>
      <c r="D12" s="306">
        <v>164397.58159999998</v>
      </c>
      <c r="E12" s="464"/>
      <c r="F12" s="464">
        <v>18080.061599999997</v>
      </c>
      <c r="G12" s="465"/>
      <c r="H12" s="464"/>
      <c r="I12" s="466">
        <v>39313.92</v>
      </c>
      <c r="J12" s="466"/>
      <c r="K12" s="465"/>
      <c r="L12" s="464">
        <v>99713.59999999998</v>
      </c>
      <c r="M12" s="467"/>
      <c r="N12" s="467"/>
      <c r="O12" s="453">
        <v>7290</v>
      </c>
    </row>
    <row r="13" spans="1:15" ht="15.75" customHeight="1">
      <c r="A13" s="303"/>
      <c r="B13" s="304">
        <v>21401</v>
      </c>
      <c r="C13" s="305" t="s">
        <v>3</v>
      </c>
      <c r="D13" s="306">
        <v>273105</v>
      </c>
      <c r="E13" s="464">
        <v>24561.67</v>
      </c>
      <c r="F13" s="464">
        <v>42984.972</v>
      </c>
      <c r="G13" s="465">
        <v>85881.65</v>
      </c>
      <c r="H13" s="464">
        <v>57300</v>
      </c>
      <c r="I13" s="466"/>
      <c r="J13" s="466">
        <v>34117.83</v>
      </c>
      <c r="K13" s="465"/>
      <c r="L13" s="464">
        <v>28259.800000000003</v>
      </c>
      <c r="M13" s="467"/>
      <c r="N13" s="467"/>
      <c r="O13" s="453"/>
    </row>
    <row r="14" spans="1:15" ht="15.75" customHeight="1">
      <c r="A14" s="303"/>
      <c r="B14" s="304">
        <v>21501</v>
      </c>
      <c r="C14" s="305" t="s">
        <v>67</v>
      </c>
      <c r="D14" s="306">
        <v>72221</v>
      </c>
      <c r="E14" s="464"/>
      <c r="F14" s="464"/>
      <c r="G14" s="465">
        <v>15776</v>
      </c>
      <c r="H14" s="464">
        <v>53245</v>
      </c>
      <c r="I14" s="466"/>
      <c r="J14" s="466"/>
      <c r="K14" s="465"/>
      <c r="L14" s="464"/>
      <c r="M14" s="467"/>
      <c r="N14" s="467"/>
      <c r="O14" s="453">
        <v>3200</v>
      </c>
    </row>
    <row r="15" spans="1:15" ht="15.75" customHeight="1">
      <c r="A15" s="303"/>
      <c r="B15" s="304">
        <v>21601</v>
      </c>
      <c r="C15" s="305" t="s">
        <v>1</v>
      </c>
      <c r="D15" s="306">
        <v>16824.17</v>
      </c>
      <c r="E15" s="464"/>
      <c r="F15" s="464">
        <v>15000</v>
      </c>
      <c r="G15" s="465"/>
      <c r="H15" s="464"/>
      <c r="I15" s="466">
        <v>1824.92</v>
      </c>
      <c r="J15" s="466"/>
      <c r="K15" s="465"/>
      <c r="L15" s="464"/>
      <c r="M15" s="452"/>
      <c r="N15" s="452"/>
      <c r="O15" s="453"/>
    </row>
    <row r="16" spans="1:15" ht="15.75" customHeight="1">
      <c r="A16" s="303"/>
      <c r="B16" s="304">
        <v>21701</v>
      </c>
      <c r="C16" s="305" t="s">
        <v>72</v>
      </c>
      <c r="D16" s="306">
        <v>21732</v>
      </c>
      <c r="E16" s="464"/>
      <c r="F16" s="464"/>
      <c r="G16" s="465"/>
      <c r="H16" s="464">
        <v>21500</v>
      </c>
      <c r="I16" s="466"/>
      <c r="J16" s="466">
        <v>232</v>
      </c>
      <c r="K16" s="465"/>
      <c r="L16" s="464"/>
      <c r="M16" s="452"/>
      <c r="N16" s="452"/>
      <c r="O16" s="453"/>
    </row>
    <row r="17" spans="1:15" s="29" customFormat="1" ht="15.75" customHeight="1">
      <c r="A17" s="299"/>
      <c r="B17" s="304">
        <v>21801</v>
      </c>
      <c r="C17" s="305" t="s">
        <v>50</v>
      </c>
      <c r="D17" s="306">
        <v>27244</v>
      </c>
      <c r="E17" s="464"/>
      <c r="F17" s="464">
        <v>3000</v>
      </c>
      <c r="G17" s="465"/>
      <c r="H17" s="464"/>
      <c r="I17" s="466"/>
      <c r="J17" s="466">
        <v>24244</v>
      </c>
      <c r="K17" s="465"/>
      <c r="L17" s="464"/>
      <c r="M17" s="452"/>
      <c r="N17" s="452"/>
      <c r="O17" s="453"/>
    </row>
    <row r="18" spans="1:15" s="29" customFormat="1" ht="15.75" customHeight="1">
      <c r="A18" s="299"/>
      <c r="B18" s="304">
        <v>22101</v>
      </c>
      <c r="C18" s="305" t="s">
        <v>31</v>
      </c>
      <c r="D18" s="306">
        <v>129647.89</v>
      </c>
      <c r="E18" s="464"/>
      <c r="F18" s="464">
        <v>25000</v>
      </c>
      <c r="G18" s="465">
        <v>10500</v>
      </c>
      <c r="H18" s="464">
        <v>10500</v>
      </c>
      <c r="I18" s="466">
        <v>20180</v>
      </c>
      <c r="J18" s="466">
        <v>30167.89</v>
      </c>
      <c r="K18" s="465"/>
      <c r="L18" s="464"/>
      <c r="M18" s="452">
        <v>30000</v>
      </c>
      <c r="N18" s="452"/>
      <c r="O18" s="453">
        <v>3300</v>
      </c>
    </row>
    <row r="19" spans="1:15" s="29" customFormat="1" ht="15.75" customHeight="1">
      <c r="A19" s="299"/>
      <c r="B19" s="304">
        <v>22106</v>
      </c>
      <c r="C19" s="305" t="s">
        <v>66</v>
      </c>
      <c r="D19" s="306">
        <v>5000</v>
      </c>
      <c r="E19" s="464"/>
      <c r="F19" s="464">
        <v>5000</v>
      </c>
      <c r="G19" s="465"/>
      <c r="H19" s="464"/>
      <c r="I19" s="466"/>
      <c r="J19" s="466"/>
      <c r="K19" s="465"/>
      <c r="L19" s="464"/>
      <c r="M19" s="452"/>
      <c r="N19" s="452"/>
      <c r="O19" s="453"/>
    </row>
    <row r="20" spans="1:15" s="29" customFormat="1" ht="15.75" customHeight="1">
      <c r="A20" s="299"/>
      <c r="B20" s="304">
        <v>24601</v>
      </c>
      <c r="C20" s="305" t="s">
        <v>5</v>
      </c>
      <c r="D20" s="306">
        <v>61818.479999999996</v>
      </c>
      <c r="E20" s="464"/>
      <c r="F20" s="464"/>
      <c r="G20" s="465"/>
      <c r="H20" s="464"/>
      <c r="I20" s="466"/>
      <c r="J20" s="466"/>
      <c r="K20" s="465"/>
      <c r="L20" s="464">
        <v>61818.479999999996</v>
      </c>
      <c r="M20" s="452"/>
      <c r="N20" s="452"/>
      <c r="O20" s="453"/>
    </row>
    <row r="21" spans="1:15" s="29" customFormat="1" ht="15.75" customHeight="1">
      <c r="A21" s="299"/>
      <c r="B21" s="304">
        <v>24801</v>
      </c>
      <c r="C21" s="305" t="s">
        <v>4</v>
      </c>
      <c r="D21" s="306">
        <v>29500</v>
      </c>
      <c r="E21" s="464"/>
      <c r="F21" s="464"/>
      <c r="G21" s="465"/>
      <c r="H21" s="464"/>
      <c r="I21" s="466">
        <v>29500</v>
      </c>
      <c r="J21" s="466"/>
      <c r="K21" s="465"/>
      <c r="L21" s="464"/>
      <c r="M21" s="452"/>
      <c r="N21" s="452"/>
      <c r="O21" s="453"/>
    </row>
    <row r="22" spans="1:15" s="29" customFormat="1" ht="15.75" customHeight="1">
      <c r="A22" s="299"/>
      <c r="B22" s="304">
        <v>25401</v>
      </c>
      <c r="C22" s="305" t="s">
        <v>51</v>
      </c>
      <c r="D22" s="306">
        <v>13000</v>
      </c>
      <c r="E22" s="464"/>
      <c r="F22" s="464">
        <v>6500</v>
      </c>
      <c r="G22" s="465"/>
      <c r="H22" s="464"/>
      <c r="I22" s="466">
        <v>6500</v>
      </c>
      <c r="J22" s="466"/>
      <c r="K22" s="465"/>
      <c r="L22" s="464"/>
      <c r="M22" s="452"/>
      <c r="N22" s="452"/>
      <c r="O22" s="453"/>
    </row>
    <row r="23" spans="1:15" s="29" customFormat="1" ht="15.75" customHeight="1">
      <c r="A23" s="299"/>
      <c r="B23" s="304">
        <v>26101</v>
      </c>
      <c r="C23" s="305" t="s">
        <v>6</v>
      </c>
      <c r="D23" s="306">
        <v>150000</v>
      </c>
      <c r="E23" s="464"/>
      <c r="F23" s="464">
        <v>25000</v>
      </c>
      <c r="G23" s="465"/>
      <c r="H23" s="464"/>
      <c r="I23" s="466"/>
      <c r="J23" s="466">
        <v>125000</v>
      </c>
      <c r="K23" s="465"/>
      <c r="L23" s="464"/>
      <c r="M23" s="452"/>
      <c r="N23" s="452"/>
      <c r="O23" s="453"/>
    </row>
    <row r="24" spans="1:15" s="29" customFormat="1" ht="15.75" customHeight="1">
      <c r="A24" s="299"/>
      <c r="B24" s="304">
        <v>26102</v>
      </c>
      <c r="C24" s="305" t="s">
        <v>7</v>
      </c>
      <c r="D24" s="306">
        <v>10000</v>
      </c>
      <c r="E24" s="464"/>
      <c r="F24" s="464">
        <v>2000</v>
      </c>
      <c r="G24" s="465"/>
      <c r="H24" s="464"/>
      <c r="I24" s="466"/>
      <c r="J24" s="466">
        <v>8000</v>
      </c>
      <c r="K24" s="465"/>
      <c r="L24" s="464"/>
      <c r="M24" s="452"/>
      <c r="N24" s="452"/>
      <c r="O24" s="453"/>
    </row>
    <row r="25" spans="1:15" s="29" customFormat="1" ht="15.75" customHeight="1">
      <c r="A25" s="299"/>
      <c r="B25" s="304">
        <v>27101</v>
      </c>
      <c r="C25" s="305" t="s">
        <v>52</v>
      </c>
      <c r="D25" s="306">
        <v>28800</v>
      </c>
      <c r="E25" s="464"/>
      <c r="F25" s="464"/>
      <c r="G25" s="465"/>
      <c r="H25" s="464">
        <v>13800</v>
      </c>
      <c r="I25" s="466">
        <v>15000</v>
      </c>
      <c r="J25" s="466"/>
      <c r="K25" s="465"/>
      <c r="L25" s="464"/>
      <c r="M25" s="452"/>
      <c r="N25" s="452"/>
      <c r="O25" s="453"/>
    </row>
    <row r="26" spans="1:15" s="29" customFormat="1" ht="15.75" customHeight="1">
      <c r="A26" s="299"/>
      <c r="B26" s="304">
        <v>27201</v>
      </c>
      <c r="C26" s="305" t="s">
        <v>34</v>
      </c>
      <c r="D26" s="306">
        <v>70000</v>
      </c>
      <c r="E26" s="464"/>
      <c r="F26" s="464">
        <v>70000</v>
      </c>
      <c r="G26" s="465"/>
      <c r="H26" s="464"/>
      <c r="I26" s="466"/>
      <c r="J26" s="466"/>
      <c r="K26" s="465"/>
      <c r="L26" s="464"/>
      <c r="M26" s="452"/>
      <c r="N26" s="452"/>
      <c r="O26" s="453"/>
    </row>
    <row r="27" spans="1:15" s="29" customFormat="1" ht="15.75" customHeight="1">
      <c r="A27" s="299"/>
      <c r="B27" s="304">
        <v>28201</v>
      </c>
      <c r="C27" s="305" t="s">
        <v>73</v>
      </c>
      <c r="D27" s="306">
        <v>15000</v>
      </c>
      <c r="E27" s="464"/>
      <c r="F27" s="464">
        <v>15000</v>
      </c>
      <c r="G27" s="465"/>
      <c r="H27" s="464"/>
      <c r="I27" s="466"/>
      <c r="J27" s="466"/>
      <c r="K27" s="465"/>
      <c r="L27" s="464"/>
      <c r="M27" s="452"/>
      <c r="N27" s="452"/>
      <c r="O27" s="453"/>
    </row>
    <row r="28" spans="1:15" s="29" customFormat="1" ht="15.75" customHeight="1">
      <c r="A28" s="299"/>
      <c r="B28" s="304">
        <v>29101</v>
      </c>
      <c r="C28" s="305" t="s">
        <v>88</v>
      </c>
      <c r="D28" s="306">
        <v>12000</v>
      </c>
      <c r="E28" s="464"/>
      <c r="F28" s="464">
        <v>12000</v>
      </c>
      <c r="G28" s="465"/>
      <c r="H28" s="464"/>
      <c r="I28" s="466"/>
      <c r="J28" s="466"/>
      <c r="K28" s="465"/>
      <c r="L28" s="464"/>
      <c r="M28" s="452"/>
      <c r="N28" s="452"/>
      <c r="O28" s="453"/>
    </row>
    <row r="29" spans="1:15" ht="15.75" customHeight="1">
      <c r="A29" s="303"/>
      <c r="B29" s="304">
        <v>29201</v>
      </c>
      <c r="C29" s="305" t="s">
        <v>55</v>
      </c>
      <c r="D29" s="306">
        <v>25000</v>
      </c>
      <c r="E29" s="464"/>
      <c r="F29" s="464">
        <v>25000</v>
      </c>
      <c r="G29" s="465"/>
      <c r="H29" s="464"/>
      <c r="I29" s="466"/>
      <c r="J29" s="466"/>
      <c r="K29" s="465"/>
      <c r="L29" s="464"/>
      <c r="M29" s="452"/>
      <c r="N29" s="452"/>
      <c r="O29" s="453"/>
    </row>
    <row r="30" spans="1:15" ht="15.75" customHeight="1">
      <c r="A30" s="303"/>
      <c r="B30" s="304">
        <v>29301</v>
      </c>
      <c r="C30" s="305" t="s">
        <v>90</v>
      </c>
      <c r="D30" s="306">
        <v>10000</v>
      </c>
      <c r="E30" s="464"/>
      <c r="F30" s="464">
        <v>10000</v>
      </c>
      <c r="G30" s="465"/>
      <c r="H30" s="464"/>
      <c r="I30" s="466"/>
      <c r="J30" s="466"/>
      <c r="K30" s="465"/>
      <c r="L30" s="464"/>
      <c r="M30" s="452"/>
      <c r="N30" s="452"/>
      <c r="O30" s="453"/>
    </row>
    <row r="31" spans="1:15" ht="15.75" customHeight="1">
      <c r="A31" s="307"/>
      <c r="B31" s="304">
        <v>29401</v>
      </c>
      <c r="C31" s="305" t="s">
        <v>54</v>
      </c>
      <c r="D31" s="306">
        <v>25000</v>
      </c>
      <c r="E31" s="465"/>
      <c r="F31" s="464"/>
      <c r="G31" s="465"/>
      <c r="H31" s="464"/>
      <c r="I31" s="466"/>
      <c r="J31" s="466"/>
      <c r="K31" s="465"/>
      <c r="L31" s="464">
        <v>25000</v>
      </c>
      <c r="M31" s="452"/>
      <c r="N31" s="452"/>
      <c r="O31" s="453"/>
    </row>
    <row r="32" spans="1:15" ht="15.75" customHeight="1">
      <c r="A32" s="307"/>
      <c r="B32" s="308">
        <v>29601</v>
      </c>
      <c r="C32" s="309" t="s">
        <v>53</v>
      </c>
      <c r="D32" s="306">
        <v>98700</v>
      </c>
      <c r="E32" s="465"/>
      <c r="F32" s="464">
        <v>18000</v>
      </c>
      <c r="G32" s="465"/>
      <c r="H32" s="464"/>
      <c r="I32" s="466"/>
      <c r="J32" s="466">
        <v>80000</v>
      </c>
      <c r="K32" s="465"/>
      <c r="L32" s="464">
        <v>700</v>
      </c>
      <c r="M32" s="452"/>
      <c r="N32" s="452"/>
      <c r="O32" s="453"/>
    </row>
    <row r="33" spans="1:15" ht="15.75" customHeight="1" thickBot="1">
      <c r="A33" s="307"/>
      <c r="B33" s="310">
        <v>29901</v>
      </c>
      <c r="C33" s="311" t="s">
        <v>76</v>
      </c>
      <c r="D33" s="312">
        <v>566599.48</v>
      </c>
      <c r="E33" s="465"/>
      <c r="F33" s="464"/>
      <c r="G33" s="465"/>
      <c r="H33" s="464"/>
      <c r="I33" s="466"/>
      <c r="J33" s="466"/>
      <c r="K33" s="465"/>
      <c r="L33" s="464">
        <v>566599.48</v>
      </c>
      <c r="M33" s="452"/>
      <c r="N33" s="452"/>
      <c r="O33" s="453"/>
    </row>
    <row r="34" spans="1:16" s="18" customFormat="1" ht="15.75" thickBot="1">
      <c r="A34" s="313"/>
      <c r="B34" s="313"/>
      <c r="C34" s="314" t="s">
        <v>23</v>
      </c>
      <c r="D34" s="315">
        <f>SUM(D11:D33)</f>
        <v>2110578.2016000003</v>
      </c>
      <c r="E34" s="468">
        <f>SUM(E11:E30)</f>
        <v>47724.369999999995</v>
      </c>
      <c r="F34" s="436">
        <f>SUM(F11:F33)</f>
        <v>342565.03359999997</v>
      </c>
      <c r="G34" s="468">
        <f>SUM(G11:G30)</f>
        <v>153637.84999999998</v>
      </c>
      <c r="H34" s="469">
        <f>SUM(H11:H30)</f>
        <v>211773.57</v>
      </c>
      <c r="I34" s="470">
        <f>SUM(I11:I30)</f>
        <v>138553.03</v>
      </c>
      <c r="J34" s="470">
        <f>SUM(J11:J33)</f>
        <v>327345.01</v>
      </c>
      <c r="K34" s="468">
        <f>SUM(K11:K30)</f>
        <v>8590.65</v>
      </c>
      <c r="L34" s="469">
        <f>SUM(L11:L33)</f>
        <v>807091.3599999999</v>
      </c>
      <c r="M34" s="471">
        <f>SUM(M11:M30)</f>
        <v>30000</v>
      </c>
      <c r="N34" s="437">
        <f>SUM(N11:N33)</f>
        <v>25000</v>
      </c>
      <c r="O34" s="471">
        <f>SUM(O11:O30)</f>
        <v>18299</v>
      </c>
      <c r="P34" s="52"/>
    </row>
    <row r="35" spans="1:15" ht="36" customHeight="1" thickBot="1">
      <c r="A35" s="276" t="s">
        <v>19</v>
      </c>
      <c r="B35" s="277"/>
      <c r="C35" s="277"/>
      <c r="D35" s="164" t="s">
        <v>98</v>
      </c>
      <c r="E35" s="472" t="s">
        <v>79</v>
      </c>
      <c r="F35" s="441" t="s">
        <v>80</v>
      </c>
      <c r="G35" s="442" t="s">
        <v>81</v>
      </c>
      <c r="H35" s="442" t="s">
        <v>82</v>
      </c>
      <c r="I35" s="443" t="s">
        <v>83</v>
      </c>
      <c r="J35" s="459" t="s">
        <v>86</v>
      </c>
      <c r="K35" s="442" t="s">
        <v>84</v>
      </c>
      <c r="L35" s="444" t="s">
        <v>87</v>
      </c>
      <c r="M35" s="444" t="s">
        <v>85</v>
      </c>
      <c r="N35" s="444" t="s">
        <v>114</v>
      </c>
      <c r="O35" s="444" t="s">
        <v>92</v>
      </c>
    </row>
    <row r="36" spans="1:15" ht="15.75" customHeight="1">
      <c r="A36" s="303"/>
      <c r="B36" s="300">
        <v>31101</v>
      </c>
      <c r="C36" s="301" t="s">
        <v>10</v>
      </c>
      <c r="D36" s="306">
        <v>510311.55923658627</v>
      </c>
      <c r="E36" s="473">
        <f>D36/D8*E8</f>
        <v>7654.673388548794</v>
      </c>
      <c r="F36" s="464">
        <f>E36/E8*F8</f>
        <v>66340.50270075622</v>
      </c>
      <c r="G36" s="465">
        <f aca="true" t="shared" si="0" ref="G36:N36">F36/F8*G8</f>
        <v>91856.08066258553</v>
      </c>
      <c r="H36" s="464">
        <f t="shared" si="0"/>
        <v>76546.73388548793</v>
      </c>
      <c r="I36" s="466">
        <f t="shared" si="0"/>
        <v>35721.809146561034</v>
      </c>
      <c r="J36" s="466">
        <f t="shared" si="0"/>
        <v>86752.96507021965</v>
      </c>
      <c r="K36" s="465">
        <f t="shared" si="0"/>
        <v>15309.346777097584</v>
      </c>
      <c r="L36" s="464">
        <f t="shared" si="0"/>
        <v>25515.57796182931</v>
      </c>
      <c r="M36" s="452">
        <f t="shared" si="0"/>
        <v>40824.92473892689</v>
      </c>
      <c r="N36" s="452">
        <f t="shared" si="0"/>
        <v>58685.82931220741</v>
      </c>
      <c r="O36" s="453">
        <f>M36/M8*O8</f>
        <v>5103.115592365862</v>
      </c>
    </row>
    <row r="37" spans="1:15" ht="15.75" customHeight="1">
      <c r="A37" s="303"/>
      <c r="B37" s="304">
        <v>31301</v>
      </c>
      <c r="C37" s="305" t="s">
        <v>11</v>
      </c>
      <c r="D37" s="306">
        <v>51683.111271155925</v>
      </c>
      <c r="E37" s="473">
        <f>D37/D8*E8</f>
        <v>775.2466690673389</v>
      </c>
      <c r="F37" s="464">
        <f aca="true" t="shared" si="1" ref="F37:N37">E37/E8*F8</f>
        <v>6718.80446525027</v>
      </c>
      <c r="G37" s="465">
        <f t="shared" si="1"/>
        <v>9302.960028808067</v>
      </c>
      <c r="H37" s="464">
        <f t="shared" si="1"/>
        <v>7752.466690673389</v>
      </c>
      <c r="I37" s="466">
        <f t="shared" si="1"/>
        <v>3617.817788980915</v>
      </c>
      <c r="J37" s="466">
        <f t="shared" si="1"/>
        <v>8786.128916096508</v>
      </c>
      <c r="K37" s="465">
        <f t="shared" si="1"/>
        <v>1550.4933381346777</v>
      </c>
      <c r="L37" s="464">
        <f t="shared" si="1"/>
        <v>2584.1555635577965</v>
      </c>
      <c r="M37" s="452">
        <f t="shared" si="1"/>
        <v>4134.648901692474</v>
      </c>
      <c r="N37" s="452">
        <f t="shared" si="1"/>
        <v>5943.557796182932</v>
      </c>
      <c r="O37" s="453">
        <f>M37/M8*O8</f>
        <v>516.8311127115593</v>
      </c>
    </row>
    <row r="38" spans="1:15" ht="15.75" customHeight="1">
      <c r="A38" s="303"/>
      <c r="B38" s="304">
        <v>31401</v>
      </c>
      <c r="C38" s="305" t="s">
        <v>9</v>
      </c>
      <c r="D38" s="306">
        <v>159737.91573640623</v>
      </c>
      <c r="E38" s="473">
        <f>D38/D8*E8</f>
        <v>2396.0687360460934</v>
      </c>
      <c r="F38" s="464">
        <f aca="true" t="shared" si="2" ref="F38:N38">E38/E8*F8</f>
        <v>20765.92904573281</v>
      </c>
      <c r="G38" s="465">
        <f t="shared" si="2"/>
        <v>28752.824832553124</v>
      </c>
      <c r="H38" s="464">
        <f t="shared" si="2"/>
        <v>23960.687360460935</v>
      </c>
      <c r="I38" s="466">
        <f t="shared" si="2"/>
        <v>11181.654101548436</v>
      </c>
      <c r="J38" s="466">
        <f t="shared" si="2"/>
        <v>27155.44567518906</v>
      </c>
      <c r="K38" s="465">
        <f t="shared" si="2"/>
        <v>4792.137472092187</v>
      </c>
      <c r="L38" s="464">
        <f t="shared" si="2"/>
        <v>7986.895786820311</v>
      </c>
      <c r="M38" s="452">
        <f t="shared" si="2"/>
        <v>12779.033258912497</v>
      </c>
      <c r="N38" s="452">
        <f t="shared" si="2"/>
        <v>18369.860309686715</v>
      </c>
      <c r="O38" s="453">
        <f>M38/M8*O8</f>
        <v>1597.3791573640622</v>
      </c>
    </row>
    <row r="39" spans="1:15" ht="15.75" customHeight="1">
      <c r="A39" s="303"/>
      <c r="B39" s="304">
        <v>31501</v>
      </c>
      <c r="C39" s="305" t="s">
        <v>32</v>
      </c>
      <c r="D39" s="306">
        <v>115477.01836514224</v>
      </c>
      <c r="E39" s="473"/>
      <c r="F39" s="464"/>
      <c r="G39" s="465"/>
      <c r="H39" s="464"/>
      <c r="I39" s="466"/>
      <c r="J39" s="466">
        <v>115477.01836514224</v>
      </c>
      <c r="K39" s="465"/>
      <c r="L39" s="464"/>
      <c r="M39" s="452"/>
      <c r="N39" s="452"/>
      <c r="O39" s="453"/>
    </row>
    <row r="40" spans="1:15" ht="15.75" customHeight="1">
      <c r="A40" s="303"/>
      <c r="B40" s="304">
        <v>31601</v>
      </c>
      <c r="C40" s="305" t="s">
        <v>77</v>
      </c>
      <c r="D40" s="306">
        <v>82165.52020165646</v>
      </c>
      <c r="E40" s="473"/>
      <c r="F40" s="464"/>
      <c r="G40" s="465"/>
      <c r="H40" s="464"/>
      <c r="I40" s="466"/>
      <c r="J40" s="466">
        <v>82165.52</v>
      </c>
      <c r="K40" s="465"/>
      <c r="L40" s="464"/>
      <c r="M40" s="452"/>
      <c r="N40" s="452"/>
      <c r="O40" s="453"/>
    </row>
    <row r="41" spans="1:15" ht="15.75" customHeight="1">
      <c r="A41" s="303"/>
      <c r="B41" s="304">
        <v>31701</v>
      </c>
      <c r="C41" s="305" t="s">
        <v>43</v>
      </c>
      <c r="D41" s="306">
        <v>12000</v>
      </c>
      <c r="E41" s="473">
        <v>6000</v>
      </c>
      <c r="F41" s="464"/>
      <c r="G41" s="465"/>
      <c r="H41" s="464"/>
      <c r="I41" s="466"/>
      <c r="J41" s="466"/>
      <c r="K41" s="465"/>
      <c r="L41" s="464"/>
      <c r="M41" s="452">
        <v>6000</v>
      </c>
      <c r="N41" s="452"/>
      <c r="O41" s="453"/>
    </row>
    <row r="42" spans="1:15" ht="15.75" customHeight="1">
      <c r="A42" s="303"/>
      <c r="B42" s="304">
        <v>31801</v>
      </c>
      <c r="C42" s="305" t="s">
        <v>8</v>
      </c>
      <c r="D42" s="306">
        <v>202873.8618653223</v>
      </c>
      <c r="E42" s="473">
        <v>31717.72</v>
      </c>
      <c r="F42" s="464">
        <v>41654.788</v>
      </c>
      <c r="G42" s="465"/>
      <c r="H42" s="464"/>
      <c r="I42" s="466">
        <v>22272</v>
      </c>
      <c r="J42" s="466">
        <v>7229.35</v>
      </c>
      <c r="K42" s="465"/>
      <c r="L42" s="464"/>
      <c r="M42" s="452">
        <v>100000</v>
      </c>
      <c r="N42" s="452"/>
      <c r="O42" s="453"/>
    </row>
    <row r="43" spans="1:15" ht="15.75" customHeight="1">
      <c r="A43" s="303"/>
      <c r="B43" s="304">
        <v>31901</v>
      </c>
      <c r="C43" s="305" t="s">
        <v>36</v>
      </c>
      <c r="D43" s="306">
        <v>55000</v>
      </c>
      <c r="E43" s="473">
        <f>D43/D8*E8</f>
        <v>825</v>
      </c>
      <c r="F43" s="464">
        <f aca="true" t="shared" si="3" ref="F43:N43">E43/E8*F8</f>
        <v>7150</v>
      </c>
      <c r="G43" s="465">
        <f t="shared" si="3"/>
        <v>9900</v>
      </c>
      <c r="H43" s="464">
        <f t="shared" si="3"/>
        <v>8250</v>
      </c>
      <c r="I43" s="466">
        <f t="shared" si="3"/>
        <v>3850</v>
      </c>
      <c r="J43" s="466">
        <f t="shared" si="3"/>
        <v>9350</v>
      </c>
      <c r="K43" s="465">
        <f t="shared" si="3"/>
        <v>1650</v>
      </c>
      <c r="L43" s="464">
        <f t="shared" si="3"/>
        <v>2750</v>
      </c>
      <c r="M43" s="452">
        <f t="shared" si="3"/>
        <v>4400</v>
      </c>
      <c r="N43" s="452">
        <f t="shared" si="3"/>
        <v>6325</v>
      </c>
      <c r="O43" s="453">
        <f>M43/M8*O8</f>
        <v>550</v>
      </c>
    </row>
    <row r="44" spans="1:15" ht="15.75" customHeight="1">
      <c r="A44" s="303"/>
      <c r="B44" s="304">
        <v>32301</v>
      </c>
      <c r="C44" s="305" t="s">
        <v>12</v>
      </c>
      <c r="D44" s="306">
        <v>144000</v>
      </c>
      <c r="E44" s="473">
        <f>D44/D8*E8</f>
        <v>2160</v>
      </c>
      <c r="F44" s="464">
        <f aca="true" t="shared" si="4" ref="F44:N44">E44/E8*F8</f>
        <v>18720</v>
      </c>
      <c r="G44" s="465">
        <f t="shared" si="4"/>
        <v>25920</v>
      </c>
      <c r="H44" s="464">
        <f t="shared" si="4"/>
        <v>21600</v>
      </c>
      <c r="I44" s="466">
        <f t="shared" si="4"/>
        <v>10080</v>
      </c>
      <c r="J44" s="466">
        <f t="shared" si="4"/>
        <v>24480</v>
      </c>
      <c r="K44" s="465">
        <f t="shared" si="4"/>
        <v>4320</v>
      </c>
      <c r="L44" s="464">
        <f t="shared" si="4"/>
        <v>7200</v>
      </c>
      <c r="M44" s="452">
        <f t="shared" si="4"/>
        <v>11520</v>
      </c>
      <c r="N44" s="452">
        <f t="shared" si="4"/>
        <v>16560</v>
      </c>
      <c r="O44" s="453">
        <f>M44/M8*O8</f>
        <v>1440</v>
      </c>
    </row>
    <row r="45" spans="1:15" ht="15.75" customHeight="1">
      <c r="A45" s="303"/>
      <c r="B45" s="304">
        <v>32701</v>
      </c>
      <c r="C45" s="305" t="s">
        <v>75</v>
      </c>
      <c r="D45" s="306">
        <v>100000</v>
      </c>
      <c r="E45" s="473"/>
      <c r="F45" s="464"/>
      <c r="G45" s="465"/>
      <c r="H45" s="464"/>
      <c r="I45" s="466"/>
      <c r="J45" s="466"/>
      <c r="K45" s="465"/>
      <c r="L45" s="464"/>
      <c r="M45" s="452"/>
      <c r="N45" s="452"/>
      <c r="O45" s="453"/>
    </row>
    <row r="46" spans="1:15" ht="19.5" customHeight="1">
      <c r="A46" s="303"/>
      <c r="B46" s="304">
        <v>33101</v>
      </c>
      <c r="C46" s="305" t="s">
        <v>38</v>
      </c>
      <c r="D46" s="306">
        <v>214140</v>
      </c>
      <c r="E46" s="473"/>
      <c r="F46" s="464">
        <v>74940</v>
      </c>
      <c r="G46" s="465"/>
      <c r="H46" s="464"/>
      <c r="I46" s="466"/>
      <c r="J46" s="466"/>
      <c r="K46" s="465">
        <v>139200</v>
      </c>
      <c r="L46" s="464"/>
      <c r="M46" s="452"/>
      <c r="N46" s="452"/>
      <c r="O46" s="453"/>
    </row>
    <row r="47" spans="1:15" ht="15.75" customHeight="1">
      <c r="A47" s="303"/>
      <c r="B47" s="304">
        <v>33301</v>
      </c>
      <c r="C47" s="305" t="s">
        <v>70</v>
      </c>
      <c r="D47" s="306">
        <v>40000</v>
      </c>
      <c r="E47" s="473"/>
      <c r="F47" s="464"/>
      <c r="G47" s="465"/>
      <c r="H47" s="464"/>
      <c r="I47" s="466"/>
      <c r="J47" s="466"/>
      <c r="K47" s="465"/>
      <c r="L47" s="464"/>
      <c r="M47" s="452"/>
      <c r="N47" s="452"/>
      <c r="O47" s="453"/>
    </row>
    <row r="48" spans="1:15" ht="15.75" customHeight="1">
      <c r="A48" s="303"/>
      <c r="B48" s="304">
        <v>33302</v>
      </c>
      <c r="C48" s="305" t="s">
        <v>59</v>
      </c>
      <c r="D48" s="306">
        <v>40000</v>
      </c>
      <c r="E48" s="473"/>
      <c r="F48" s="464"/>
      <c r="G48" s="465"/>
      <c r="H48" s="464">
        <v>80000</v>
      </c>
      <c r="I48" s="466"/>
      <c r="J48" s="466"/>
      <c r="K48" s="465"/>
      <c r="L48" s="464"/>
      <c r="M48" s="452"/>
      <c r="N48" s="452"/>
      <c r="O48" s="453"/>
    </row>
    <row r="49" spans="1:15" s="29" customFormat="1" ht="15.75" customHeight="1">
      <c r="A49" s="299"/>
      <c r="B49" s="304">
        <v>33401</v>
      </c>
      <c r="C49" s="305" t="s">
        <v>13</v>
      </c>
      <c r="D49" s="316">
        <v>239880</v>
      </c>
      <c r="E49" s="473"/>
      <c r="F49" s="464"/>
      <c r="G49" s="465">
        <v>81880</v>
      </c>
      <c r="H49" s="464">
        <v>90000</v>
      </c>
      <c r="I49" s="466"/>
      <c r="J49" s="466"/>
      <c r="K49" s="465"/>
      <c r="L49" s="464">
        <v>50000</v>
      </c>
      <c r="M49" s="452"/>
      <c r="N49" s="452"/>
      <c r="O49" s="453">
        <v>18000</v>
      </c>
    </row>
    <row r="50" spans="1:15" ht="15.75" customHeight="1">
      <c r="A50" s="303"/>
      <c r="B50" s="304">
        <v>33605</v>
      </c>
      <c r="C50" s="305" t="s">
        <v>57</v>
      </c>
      <c r="D50" s="306">
        <v>10000</v>
      </c>
      <c r="E50" s="473"/>
      <c r="F50" s="464">
        <v>10000</v>
      </c>
      <c r="G50" s="465"/>
      <c r="H50" s="464"/>
      <c r="I50" s="466"/>
      <c r="J50" s="466"/>
      <c r="K50" s="465"/>
      <c r="L50" s="464"/>
      <c r="M50" s="452"/>
      <c r="N50" s="452"/>
      <c r="O50" s="453"/>
    </row>
    <row r="51" spans="1:15" ht="15.75" customHeight="1">
      <c r="A51" s="303"/>
      <c r="B51" s="304">
        <v>33801</v>
      </c>
      <c r="C51" s="305" t="s">
        <v>42</v>
      </c>
      <c r="D51" s="306">
        <v>158200</v>
      </c>
      <c r="E51" s="473">
        <f>D51/D8*E8</f>
        <v>2373</v>
      </c>
      <c r="F51" s="464">
        <f aca="true" t="shared" si="5" ref="F51:N51">E51/E8*F8</f>
        <v>20566</v>
      </c>
      <c r="G51" s="465">
        <f t="shared" si="5"/>
        <v>28476</v>
      </c>
      <c r="H51" s="464">
        <f t="shared" si="5"/>
        <v>23730</v>
      </c>
      <c r="I51" s="466">
        <f t="shared" si="5"/>
        <v>11074</v>
      </c>
      <c r="J51" s="466">
        <f t="shared" si="5"/>
        <v>26894</v>
      </c>
      <c r="K51" s="465">
        <f t="shared" si="5"/>
        <v>4746</v>
      </c>
      <c r="L51" s="464">
        <f t="shared" si="5"/>
        <v>7910</v>
      </c>
      <c r="M51" s="452">
        <f t="shared" si="5"/>
        <v>12656</v>
      </c>
      <c r="N51" s="452">
        <f t="shared" si="5"/>
        <v>18193</v>
      </c>
      <c r="O51" s="453">
        <f>M51/M8*O8</f>
        <v>1582</v>
      </c>
    </row>
    <row r="52" spans="1:15" ht="15.75" customHeight="1">
      <c r="A52" s="303"/>
      <c r="B52" s="304">
        <v>34101</v>
      </c>
      <c r="C52" s="305" t="s">
        <v>78</v>
      </c>
      <c r="D52" s="306">
        <v>24000</v>
      </c>
      <c r="E52" s="473"/>
      <c r="F52" s="464">
        <v>24000</v>
      </c>
      <c r="G52" s="465"/>
      <c r="H52" s="464"/>
      <c r="I52" s="466"/>
      <c r="J52" s="466"/>
      <c r="K52" s="465"/>
      <c r="L52" s="464"/>
      <c r="M52" s="452"/>
      <c r="N52" s="452"/>
      <c r="O52" s="453"/>
    </row>
    <row r="53" spans="1:15" ht="15.75" customHeight="1">
      <c r="A53" s="303"/>
      <c r="B53" s="304">
        <v>34401</v>
      </c>
      <c r="C53" s="305" t="s">
        <v>56</v>
      </c>
      <c r="D53" s="306"/>
      <c r="E53" s="473"/>
      <c r="F53" s="464"/>
      <c r="G53" s="465"/>
      <c r="H53" s="464"/>
      <c r="I53" s="466"/>
      <c r="J53" s="466"/>
      <c r="K53" s="465"/>
      <c r="L53" s="464"/>
      <c r="M53" s="452"/>
      <c r="N53" s="452"/>
      <c r="O53" s="453"/>
    </row>
    <row r="54" spans="1:15" ht="15.75" customHeight="1">
      <c r="A54" s="303"/>
      <c r="B54" s="304">
        <v>34501</v>
      </c>
      <c r="C54" s="305" t="s">
        <v>89</v>
      </c>
      <c r="D54" s="306">
        <v>170000</v>
      </c>
      <c r="E54" s="473"/>
      <c r="F54" s="464">
        <v>20000</v>
      </c>
      <c r="G54" s="465"/>
      <c r="H54" s="464"/>
      <c r="I54" s="466"/>
      <c r="J54" s="466">
        <v>150000</v>
      </c>
      <c r="K54" s="465"/>
      <c r="L54" s="464"/>
      <c r="M54" s="452"/>
      <c r="N54" s="452"/>
      <c r="O54" s="453"/>
    </row>
    <row r="55" spans="1:15" ht="20.25" customHeight="1">
      <c r="A55" s="303"/>
      <c r="B55" s="304">
        <v>35101</v>
      </c>
      <c r="C55" s="305" t="s">
        <v>68</v>
      </c>
      <c r="D55" s="316">
        <v>206672</v>
      </c>
      <c r="E55" s="473">
        <f>D55/D8*E8</f>
        <v>3100.08</v>
      </c>
      <c r="F55" s="473">
        <f aca="true" t="shared" si="6" ref="F55:O55">E55/E8*F8</f>
        <v>26867.359999999997</v>
      </c>
      <c r="G55" s="473">
        <f t="shared" si="6"/>
        <v>37200.96</v>
      </c>
      <c r="H55" s="473">
        <f t="shared" si="6"/>
        <v>31000.799999999996</v>
      </c>
      <c r="I55" s="473">
        <f t="shared" si="6"/>
        <v>14467.039999999999</v>
      </c>
      <c r="J55" s="473">
        <f t="shared" si="6"/>
        <v>35134.24</v>
      </c>
      <c r="K55" s="473">
        <f t="shared" si="6"/>
        <v>6200.16</v>
      </c>
      <c r="L55" s="473">
        <f t="shared" si="6"/>
        <v>10333.599999999999</v>
      </c>
      <c r="M55" s="473">
        <f t="shared" si="6"/>
        <v>16533.76</v>
      </c>
      <c r="N55" s="473">
        <f t="shared" si="6"/>
        <v>23767.28</v>
      </c>
      <c r="O55" s="473">
        <f t="shared" si="6"/>
        <v>2066.72</v>
      </c>
    </row>
    <row r="56" spans="1:15" ht="24" customHeight="1">
      <c r="A56" s="303"/>
      <c r="B56" s="304">
        <v>35201</v>
      </c>
      <c r="C56" s="305" t="s">
        <v>46</v>
      </c>
      <c r="D56" s="306">
        <v>65000</v>
      </c>
      <c r="E56" s="473">
        <f>D56/D8*E8</f>
        <v>975</v>
      </c>
      <c r="F56" s="464">
        <f aca="true" t="shared" si="7" ref="F56:N56">E56/E8*F8</f>
        <v>8450</v>
      </c>
      <c r="G56" s="465">
        <f t="shared" si="7"/>
        <v>11700</v>
      </c>
      <c r="H56" s="464">
        <f t="shared" si="7"/>
        <v>9750</v>
      </c>
      <c r="I56" s="466">
        <f t="shared" si="7"/>
        <v>4550</v>
      </c>
      <c r="J56" s="466">
        <f t="shared" si="7"/>
        <v>11050</v>
      </c>
      <c r="K56" s="465">
        <f t="shared" si="7"/>
        <v>1950</v>
      </c>
      <c r="L56" s="464">
        <f t="shared" si="7"/>
        <v>3250</v>
      </c>
      <c r="M56" s="452">
        <f t="shared" si="7"/>
        <v>5200</v>
      </c>
      <c r="N56" s="452">
        <f t="shared" si="7"/>
        <v>7475</v>
      </c>
      <c r="O56" s="453">
        <f>M56/M8*O8</f>
        <v>650</v>
      </c>
    </row>
    <row r="57" spans="1:15" ht="24.75" customHeight="1">
      <c r="A57" s="303"/>
      <c r="B57" s="304">
        <v>35301</v>
      </c>
      <c r="C57" s="305" t="s">
        <v>60</v>
      </c>
      <c r="D57" s="316">
        <v>126700.81396</v>
      </c>
      <c r="E57" s="473"/>
      <c r="F57" s="464"/>
      <c r="G57" s="465"/>
      <c r="H57" s="464"/>
      <c r="I57" s="466"/>
      <c r="J57" s="466"/>
      <c r="K57" s="465"/>
      <c r="L57" s="464">
        <v>226700.81</v>
      </c>
      <c r="M57" s="452"/>
      <c r="N57" s="452"/>
      <c r="O57" s="453"/>
    </row>
    <row r="58" spans="1:15" ht="27.75" customHeight="1">
      <c r="A58" s="303"/>
      <c r="B58" s="304">
        <v>35302</v>
      </c>
      <c r="C58" s="305" t="s">
        <v>39</v>
      </c>
      <c r="D58" s="316">
        <v>199300</v>
      </c>
      <c r="E58" s="473"/>
      <c r="F58" s="464"/>
      <c r="G58" s="465"/>
      <c r="H58" s="464"/>
      <c r="I58" s="466"/>
      <c r="J58" s="466"/>
      <c r="K58" s="465"/>
      <c r="L58" s="464">
        <v>199300</v>
      </c>
      <c r="M58" s="452"/>
      <c r="N58" s="452"/>
      <c r="O58" s="453"/>
    </row>
    <row r="59" spans="1:15" ht="25.5" customHeight="1">
      <c r="A59" s="303"/>
      <c r="B59" s="304">
        <v>35501</v>
      </c>
      <c r="C59" s="305" t="s">
        <v>15</v>
      </c>
      <c r="D59" s="306">
        <v>120000</v>
      </c>
      <c r="E59" s="473"/>
      <c r="F59" s="464">
        <v>20000</v>
      </c>
      <c r="G59" s="465"/>
      <c r="H59" s="464"/>
      <c r="I59" s="466"/>
      <c r="J59" s="466">
        <v>100000</v>
      </c>
      <c r="K59" s="465"/>
      <c r="L59" s="464"/>
      <c r="M59" s="452"/>
      <c r="N59" s="452"/>
      <c r="O59" s="453"/>
    </row>
    <row r="60" spans="1:15" ht="24" customHeight="1">
      <c r="A60" s="303"/>
      <c r="B60" s="304">
        <v>35701</v>
      </c>
      <c r="C60" s="305" t="s">
        <v>14</v>
      </c>
      <c r="D60" s="306">
        <v>128000</v>
      </c>
      <c r="E60" s="473">
        <f>D60/D8*E8</f>
        <v>1920</v>
      </c>
      <c r="F60" s="464">
        <f aca="true" t="shared" si="8" ref="F60:N60">E60/E8*F8</f>
        <v>16640</v>
      </c>
      <c r="G60" s="465">
        <f t="shared" si="8"/>
        <v>23040</v>
      </c>
      <c r="H60" s="464">
        <f t="shared" si="8"/>
        <v>19200</v>
      </c>
      <c r="I60" s="466">
        <f t="shared" si="8"/>
        <v>8960</v>
      </c>
      <c r="J60" s="466">
        <f t="shared" si="8"/>
        <v>21760</v>
      </c>
      <c r="K60" s="465">
        <f t="shared" si="8"/>
        <v>3840</v>
      </c>
      <c r="L60" s="464">
        <f t="shared" si="8"/>
        <v>6400</v>
      </c>
      <c r="M60" s="452">
        <f t="shared" si="8"/>
        <v>10240</v>
      </c>
      <c r="N60" s="452">
        <f t="shared" si="8"/>
        <v>14720</v>
      </c>
      <c r="O60" s="453">
        <f>M60/M8*O8</f>
        <v>1280</v>
      </c>
    </row>
    <row r="61" spans="1:15" ht="15.75" customHeight="1">
      <c r="A61" s="303"/>
      <c r="B61" s="304">
        <v>35801</v>
      </c>
      <c r="C61" s="305" t="s">
        <v>61</v>
      </c>
      <c r="D61" s="306">
        <v>532440</v>
      </c>
      <c r="E61" s="473">
        <f>D61/D8*E8</f>
        <v>7986.599999999999</v>
      </c>
      <c r="F61" s="464">
        <f aca="true" t="shared" si="9" ref="F61:N61">E61/E8*F8</f>
        <v>69217.2</v>
      </c>
      <c r="G61" s="465">
        <f t="shared" si="9"/>
        <v>95839.2</v>
      </c>
      <c r="H61" s="464">
        <f t="shared" si="9"/>
        <v>79866</v>
      </c>
      <c r="I61" s="466">
        <f t="shared" si="9"/>
        <v>37270.799999999996</v>
      </c>
      <c r="J61" s="466">
        <f t="shared" si="9"/>
        <v>90514.79999999999</v>
      </c>
      <c r="K61" s="465">
        <f t="shared" si="9"/>
        <v>15973.199999999999</v>
      </c>
      <c r="L61" s="464">
        <f t="shared" si="9"/>
        <v>26622</v>
      </c>
      <c r="M61" s="452">
        <f t="shared" si="9"/>
        <v>42595.2</v>
      </c>
      <c r="N61" s="452">
        <f t="shared" si="9"/>
        <v>61230.6</v>
      </c>
      <c r="O61" s="453">
        <f>M61/M8*O8</f>
        <v>5324.4</v>
      </c>
    </row>
    <row r="62" spans="1:15" ht="15.75" customHeight="1">
      <c r="A62" s="303"/>
      <c r="B62" s="304">
        <v>37101</v>
      </c>
      <c r="C62" s="305" t="s">
        <v>91</v>
      </c>
      <c r="D62" s="316">
        <v>546700</v>
      </c>
      <c r="E62" s="473">
        <v>40000</v>
      </c>
      <c r="F62" s="464">
        <v>48720</v>
      </c>
      <c r="G62" s="465">
        <v>131920</v>
      </c>
      <c r="H62" s="464">
        <v>102500</v>
      </c>
      <c r="I62" s="466">
        <v>81360</v>
      </c>
      <c r="J62" s="466">
        <v>107200</v>
      </c>
      <c r="K62" s="465"/>
      <c r="L62" s="464"/>
      <c r="M62" s="452"/>
      <c r="N62" s="452">
        <v>20000</v>
      </c>
      <c r="O62" s="453">
        <v>15000</v>
      </c>
    </row>
    <row r="63" spans="1:15" ht="15.75" customHeight="1">
      <c r="A63" s="303"/>
      <c r="B63" s="304">
        <v>37383</v>
      </c>
      <c r="C63" s="305" t="s">
        <v>94</v>
      </c>
      <c r="D63" s="306">
        <v>49000</v>
      </c>
      <c r="E63" s="473"/>
      <c r="F63" s="464"/>
      <c r="G63" s="465"/>
      <c r="H63" s="464">
        <v>30000</v>
      </c>
      <c r="I63" s="466"/>
      <c r="J63" s="466"/>
      <c r="K63" s="465"/>
      <c r="L63" s="464"/>
      <c r="M63" s="452"/>
      <c r="N63" s="452"/>
      <c r="O63" s="453">
        <v>19000</v>
      </c>
    </row>
    <row r="64" spans="1:15" ht="15.75" customHeight="1">
      <c r="A64" s="303"/>
      <c r="B64" s="304">
        <v>37501</v>
      </c>
      <c r="C64" s="305" t="s">
        <v>16</v>
      </c>
      <c r="D64" s="316">
        <v>535520</v>
      </c>
      <c r="E64" s="473">
        <v>31800</v>
      </c>
      <c r="F64" s="464">
        <v>45680</v>
      </c>
      <c r="G64" s="465">
        <v>98440</v>
      </c>
      <c r="H64" s="464">
        <v>85000</v>
      </c>
      <c r="I64" s="466">
        <v>69000</v>
      </c>
      <c r="J64" s="466">
        <v>86000</v>
      </c>
      <c r="K64" s="465"/>
      <c r="L64" s="464"/>
      <c r="M64" s="452"/>
      <c r="N64" s="452">
        <v>110000</v>
      </c>
      <c r="O64" s="453">
        <v>9600</v>
      </c>
    </row>
    <row r="65" spans="1:15" ht="15.75" customHeight="1">
      <c r="A65" s="303"/>
      <c r="B65" s="304">
        <v>37502</v>
      </c>
      <c r="C65" s="305" t="s">
        <v>17</v>
      </c>
      <c r="D65" s="306">
        <v>16632</v>
      </c>
      <c r="E65" s="473"/>
      <c r="F65" s="464"/>
      <c r="G65" s="465"/>
      <c r="H65" s="464"/>
      <c r="I65" s="466"/>
      <c r="J65" s="466">
        <v>11832</v>
      </c>
      <c r="K65" s="465"/>
      <c r="L65" s="464"/>
      <c r="M65" s="452"/>
      <c r="N65" s="452"/>
      <c r="O65" s="453">
        <v>4800</v>
      </c>
    </row>
    <row r="66" spans="1:15" s="18" customFormat="1" ht="15.75" customHeight="1">
      <c r="A66" s="317"/>
      <c r="B66" s="318">
        <v>37901</v>
      </c>
      <c r="C66" s="319" t="s">
        <v>74</v>
      </c>
      <c r="D66" s="306">
        <v>12000</v>
      </c>
      <c r="E66" s="473"/>
      <c r="F66" s="464"/>
      <c r="G66" s="465"/>
      <c r="H66" s="464"/>
      <c r="I66" s="466"/>
      <c r="J66" s="466">
        <v>12000</v>
      </c>
      <c r="K66" s="465"/>
      <c r="L66" s="474"/>
      <c r="M66" s="475"/>
      <c r="N66" s="475"/>
      <c r="O66" s="476"/>
    </row>
    <row r="67" spans="1:15" s="18" customFormat="1" ht="15.75" customHeight="1" thickBot="1">
      <c r="A67" s="307"/>
      <c r="B67" s="320">
        <v>39903</v>
      </c>
      <c r="C67" s="321" t="s">
        <v>58</v>
      </c>
      <c r="D67" s="316">
        <v>4000000</v>
      </c>
      <c r="E67" s="473"/>
      <c r="F67" s="464"/>
      <c r="G67" s="465"/>
      <c r="H67" s="464"/>
      <c r="I67" s="466">
        <v>4000000</v>
      </c>
      <c r="J67" s="466"/>
      <c r="K67" s="465"/>
      <c r="L67" s="474"/>
      <c r="M67" s="475"/>
      <c r="N67" s="475"/>
      <c r="O67" s="476"/>
    </row>
    <row r="68" spans="1:16" s="18" customFormat="1" ht="15.75" thickBot="1">
      <c r="A68" s="313"/>
      <c r="B68" s="313"/>
      <c r="C68" s="322" t="s">
        <v>24</v>
      </c>
      <c r="D68" s="323">
        <f aca="true" t="shared" si="10" ref="D68:O68">SUM(D36:D67)</f>
        <v>8867433.80063627</v>
      </c>
      <c r="E68" s="469">
        <f t="shared" si="10"/>
        <v>139683.38879366225</v>
      </c>
      <c r="F68" s="469">
        <f t="shared" si="10"/>
        <v>546430.5842117392</v>
      </c>
      <c r="G68" s="468">
        <f t="shared" si="10"/>
        <v>674228.0255239467</v>
      </c>
      <c r="H68" s="469">
        <f t="shared" si="10"/>
        <v>689156.6879366222</v>
      </c>
      <c r="I68" s="470">
        <f t="shared" si="10"/>
        <v>4313405.12103709</v>
      </c>
      <c r="J68" s="470">
        <f t="shared" si="10"/>
        <v>1013781.4680266476</v>
      </c>
      <c r="K68" s="468">
        <f t="shared" si="10"/>
        <v>199531.33758732447</v>
      </c>
      <c r="L68" s="469">
        <f t="shared" si="10"/>
        <v>576553.0393122074</v>
      </c>
      <c r="M68" s="471">
        <f t="shared" si="10"/>
        <v>266883.56689953187</v>
      </c>
      <c r="N68" s="471">
        <f>SUM(N36:N67)</f>
        <v>361270.1274180771</v>
      </c>
      <c r="O68" s="471">
        <f t="shared" si="10"/>
        <v>86510.44586244148</v>
      </c>
      <c r="P68" s="52"/>
    </row>
    <row r="69" spans="1:15" ht="36" customHeight="1" thickBot="1">
      <c r="A69" s="324" t="s">
        <v>48</v>
      </c>
      <c r="B69" s="164"/>
      <c r="C69" s="325"/>
      <c r="D69" s="164" t="s">
        <v>98</v>
      </c>
      <c r="E69" s="441" t="s">
        <v>79</v>
      </c>
      <c r="F69" s="442" t="s">
        <v>80</v>
      </c>
      <c r="G69" s="442" t="s">
        <v>81</v>
      </c>
      <c r="H69" s="442" t="s">
        <v>82</v>
      </c>
      <c r="I69" s="443" t="s">
        <v>83</v>
      </c>
      <c r="J69" s="459" t="s">
        <v>86</v>
      </c>
      <c r="K69" s="442" t="s">
        <v>84</v>
      </c>
      <c r="L69" s="444" t="s">
        <v>87</v>
      </c>
      <c r="M69" s="444" t="s">
        <v>85</v>
      </c>
      <c r="N69" s="444" t="s">
        <v>114</v>
      </c>
      <c r="O69" s="444" t="s">
        <v>92</v>
      </c>
    </row>
    <row r="70" spans="1:15" ht="19.5" customHeight="1">
      <c r="A70" s="326"/>
      <c r="B70" s="327">
        <v>51101</v>
      </c>
      <c r="C70" s="328" t="s">
        <v>49</v>
      </c>
      <c r="D70" s="306">
        <v>360000</v>
      </c>
      <c r="E70" s="464">
        <v>12000</v>
      </c>
      <c r="F70" s="464">
        <v>226360</v>
      </c>
      <c r="G70" s="465"/>
      <c r="H70" s="464">
        <v>58000</v>
      </c>
      <c r="I70" s="466"/>
      <c r="J70" s="466">
        <v>30740</v>
      </c>
      <c r="K70" s="465"/>
      <c r="L70" s="464">
        <v>32900</v>
      </c>
      <c r="M70" s="452"/>
      <c r="N70" s="452"/>
      <c r="O70" s="453"/>
    </row>
    <row r="71" spans="1:15" ht="30.75" customHeight="1">
      <c r="A71" s="329"/>
      <c r="B71" s="330">
        <v>51501</v>
      </c>
      <c r="C71" s="331" t="s">
        <v>64</v>
      </c>
      <c r="D71" s="306">
        <v>1600000</v>
      </c>
      <c r="E71" s="464"/>
      <c r="F71" s="464"/>
      <c r="G71" s="465"/>
      <c r="H71" s="464"/>
      <c r="I71" s="466"/>
      <c r="J71" s="466"/>
      <c r="K71" s="465"/>
      <c r="L71" s="477">
        <v>1600000</v>
      </c>
      <c r="M71" s="452"/>
      <c r="N71" s="452"/>
      <c r="O71" s="453"/>
    </row>
    <row r="72" spans="1:15" ht="15.75" customHeight="1">
      <c r="A72" s="329"/>
      <c r="B72" s="330">
        <v>51901</v>
      </c>
      <c r="C72" s="331" t="s">
        <v>40</v>
      </c>
      <c r="D72" s="306">
        <v>63608</v>
      </c>
      <c r="E72" s="464"/>
      <c r="F72" s="464">
        <v>63608</v>
      </c>
      <c r="G72" s="465"/>
      <c r="H72" s="464"/>
      <c r="I72" s="466"/>
      <c r="J72" s="466"/>
      <c r="K72" s="465"/>
      <c r="L72" s="477"/>
      <c r="M72" s="452"/>
      <c r="N72" s="452"/>
      <c r="O72" s="453"/>
    </row>
    <row r="73" spans="1:15" ht="15.75" customHeight="1">
      <c r="A73" s="329"/>
      <c r="B73" s="330">
        <v>52101</v>
      </c>
      <c r="C73" s="331" t="s">
        <v>35</v>
      </c>
      <c r="D73" s="306">
        <v>1800000</v>
      </c>
      <c r="E73" s="464"/>
      <c r="F73" s="464"/>
      <c r="G73" s="465"/>
      <c r="H73" s="464"/>
      <c r="I73" s="466"/>
      <c r="J73" s="466"/>
      <c r="K73" s="465"/>
      <c r="L73" s="477">
        <v>1800000</v>
      </c>
      <c r="M73" s="452"/>
      <c r="N73" s="452"/>
      <c r="O73" s="453"/>
    </row>
    <row r="74" spans="1:15" ht="15.75" customHeight="1">
      <c r="A74" s="304"/>
      <c r="B74" s="330">
        <v>52301</v>
      </c>
      <c r="C74" s="331" t="s">
        <v>65</v>
      </c>
      <c r="D74" s="306">
        <v>530000</v>
      </c>
      <c r="E74" s="464"/>
      <c r="F74" s="464"/>
      <c r="G74" s="465"/>
      <c r="H74" s="464"/>
      <c r="I74" s="466"/>
      <c r="J74" s="466"/>
      <c r="K74" s="465"/>
      <c r="L74" s="477">
        <v>530000</v>
      </c>
      <c r="M74" s="452"/>
      <c r="N74" s="452"/>
      <c r="O74" s="453"/>
    </row>
    <row r="75" spans="1:15" ht="15.75" customHeight="1">
      <c r="A75" s="304"/>
      <c r="B75" s="330">
        <v>53201</v>
      </c>
      <c r="C75" s="331" t="s">
        <v>62</v>
      </c>
      <c r="D75" s="306">
        <v>250000</v>
      </c>
      <c r="E75" s="464"/>
      <c r="F75" s="464"/>
      <c r="G75" s="465"/>
      <c r="H75" s="464"/>
      <c r="I75" s="465">
        <v>250000</v>
      </c>
      <c r="J75" s="466"/>
      <c r="K75" s="465"/>
      <c r="L75" s="477"/>
      <c r="M75" s="452"/>
      <c r="N75" s="452"/>
      <c r="O75" s="453"/>
    </row>
    <row r="76" spans="1:15" ht="15.75" customHeight="1">
      <c r="A76" s="304"/>
      <c r="B76" s="330">
        <v>54101</v>
      </c>
      <c r="C76" s="331" t="s">
        <v>69</v>
      </c>
      <c r="D76" s="306"/>
      <c r="E76" s="464"/>
      <c r="F76" s="464"/>
      <c r="G76" s="465"/>
      <c r="H76" s="464"/>
      <c r="I76" s="466"/>
      <c r="J76" s="466"/>
      <c r="K76" s="465"/>
      <c r="L76" s="477"/>
      <c r="M76" s="452"/>
      <c r="N76" s="452"/>
      <c r="O76" s="453"/>
    </row>
    <row r="77" spans="1:15" ht="21.75" customHeight="1">
      <c r="A77" s="304"/>
      <c r="B77" s="330">
        <v>56401</v>
      </c>
      <c r="C77" s="331" t="s">
        <v>63</v>
      </c>
      <c r="D77" s="306"/>
      <c r="E77" s="464"/>
      <c r="F77" s="464"/>
      <c r="G77" s="465"/>
      <c r="H77" s="464"/>
      <c r="I77" s="466"/>
      <c r="J77" s="466"/>
      <c r="K77" s="465"/>
      <c r="L77" s="477"/>
      <c r="M77" s="452"/>
      <c r="N77" s="452"/>
      <c r="O77" s="453"/>
    </row>
    <row r="78" spans="1:15" s="29" customFormat="1" ht="15.75" customHeight="1">
      <c r="A78" s="308"/>
      <c r="B78" s="330">
        <v>56501</v>
      </c>
      <c r="C78" s="331" t="s">
        <v>37</v>
      </c>
      <c r="D78" s="306"/>
      <c r="E78" s="464"/>
      <c r="F78" s="464"/>
      <c r="G78" s="465"/>
      <c r="H78" s="464"/>
      <c r="I78" s="466"/>
      <c r="J78" s="466"/>
      <c r="K78" s="465"/>
      <c r="L78" s="477"/>
      <c r="M78" s="452"/>
      <c r="N78" s="452"/>
      <c r="O78" s="453"/>
    </row>
    <row r="79" spans="1:15" ht="15.75" customHeight="1">
      <c r="A79" s="332"/>
      <c r="B79" s="333">
        <v>59101</v>
      </c>
      <c r="C79" s="334" t="s">
        <v>44</v>
      </c>
      <c r="D79" s="306">
        <v>450000</v>
      </c>
      <c r="E79" s="464"/>
      <c r="F79" s="464"/>
      <c r="G79" s="465"/>
      <c r="H79" s="464">
        <v>15000</v>
      </c>
      <c r="I79" s="466"/>
      <c r="J79" s="466"/>
      <c r="K79" s="465"/>
      <c r="L79" s="478">
        <v>435000</v>
      </c>
      <c r="M79" s="467"/>
      <c r="N79" s="467"/>
      <c r="O79" s="453"/>
    </row>
    <row r="80" spans="1:15" ht="15">
      <c r="A80" s="320"/>
      <c r="B80" s="320"/>
      <c r="C80" s="335" t="s">
        <v>47</v>
      </c>
      <c r="D80" s="336">
        <f>SUM(D70:D79)</f>
        <v>5053608</v>
      </c>
      <c r="E80" s="479">
        <f aca="true" t="shared" si="11" ref="E80:O80">SUM(E70:E79)</f>
        <v>12000</v>
      </c>
      <c r="F80" s="479">
        <f t="shared" si="11"/>
        <v>289968</v>
      </c>
      <c r="G80" s="479">
        <f t="shared" si="11"/>
        <v>0</v>
      </c>
      <c r="H80" s="479">
        <f t="shared" si="11"/>
        <v>73000</v>
      </c>
      <c r="I80" s="479">
        <f t="shared" si="11"/>
        <v>250000</v>
      </c>
      <c r="J80" s="480">
        <f t="shared" si="11"/>
        <v>30740</v>
      </c>
      <c r="K80" s="479">
        <f t="shared" si="11"/>
        <v>0</v>
      </c>
      <c r="L80" s="479">
        <f>SUM(L70:L79)</f>
        <v>4397900</v>
      </c>
      <c r="M80" s="479">
        <f t="shared" si="11"/>
        <v>0</v>
      </c>
      <c r="N80" s="479">
        <v>0</v>
      </c>
      <c r="O80" s="479">
        <f t="shared" si="11"/>
        <v>0</v>
      </c>
    </row>
    <row r="81" spans="1:15" ht="15.75" thickBot="1">
      <c r="A81" s="313"/>
      <c r="B81" s="313"/>
      <c r="C81" s="438" t="s">
        <v>181</v>
      </c>
      <c r="D81" s="337">
        <f>D34+D68+D80</f>
        <v>16031620.00223627</v>
      </c>
      <c r="E81" s="481">
        <f aca="true" t="shared" si="12" ref="E81:O81">E68+E34+E80+E7</f>
        <v>199407.75879366224</v>
      </c>
      <c r="F81" s="482">
        <f t="shared" si="12"/>
        <v>1178963.6178117392</v>
      </c>
      <c r="G81" s="482">
        <f t="shared" si="12"/>
        <v>827865.8755239467</v>
      </c>
      <c r="H81" s="482">
        <f t="shared" si="12"/>
        <v>973930.2579366222</v>
      </c>
      <c r="I81" s="482">
        <f t="shared" si="12"/>
        <v>4701958.15103709</v>
      </c>
      <c r="J81" s="483">
        <f t="shared" si="12"/>
        <v>1371866.4780266476</v>
      </c>
      <c r="K81" s="482">
        <f t="shared" si="12"/>
        <v>208121.98758732446</v>
      </c>
      <c r="L81" s="482">
        <f t="shared" si="12"/>
        <v>5781544.3993122075</v>
      </c>
      <c r="M81" s="482">
        <f t="shared" si="12"/>
        <v>296883.56689953187</v>
      </c>
      <c r="N81" s="482">
        <f>N7+N34+N68+N80</f>
        <v>386270.1274180771</v>
      </c>
      <c r="O81" s="482">
        <f t="shared" si="12"/>
        <v>104809.44586244148</v>
      </c>
    </row>
    <row r="82" spans="1:15" ht="15">
      <c r="A82" s="313"/>
      <c r="B82" s="313"/>
      <c r="C82" s="338" t="s">
        <v>180</v>
      </c>
      <c r="D82" s="339">
        <f>D7+D81</f>
        <v>39481626.00223627</v>
      </c>
      <c r="E82" s="484"/>
      <c r="F82" s="485"/>
      <c r="G82" s="485"/>
      <c r="H82" s="485"/>
      <c r="I82" s="485"/>
      <c r="J82" s="485"/>
      <c r="K82" s="485"/>
      <c r="L82" s="485"/>
      <c r="M82" s="485"/>
      <c r="N82" s="485"/>
      <c r="O82" s="485"/>
    </row>
    <row r="83" spans="2:17" ht="15.75">
      <c r="B83" s="105"/>
      <c r="C83" s="156" t="s">
        <v>101</v>
      </c>
      <c r="D83" s="157"/>
      <c r="E83" s="158"/>
      <c r="F83" s="158"/>
      <c r="G83" s="158"/>
      <c r="H83" s="158"/>
      <c r="I83" s="158"/>
      <c r="J83" s="157"/>
      <c r="K83" s="157"/>
      <c r="L83" s="157"/>
      <c r="M83" s="157"/>
      <c r="N83" s="157"/>
      <c r="O83" s="157"/>
      <c r="P83" s="161"/>
      <c r="Q83" s="161"/>
    </row>
    <row r="84" spans="2:20" ht="15.75">
      <c r="B84" s="105"/>
      <c r="C84" s="55" t="s">
        <v>95</v>
      </c>
      <c r="D84" s="140">
        <f>SUM(E84:Q84)</f>
        <v>4620</v>
      </c>
      <c r="E84" s="486">
        <v>440</v>
      </c>
      <c r="F84" s="56">
        <v>380</v>
      </c>
      <c r="G84" s="56">
        <v>360</v>
      </c>
      <c r="H84" s="56">
        <v>440</v>
      </c>
      <c r="I84" s="56">
        <v>400</v>
      </c>
      <c r="J84" s="154">
        <v>440</v>
      </c>
      <c r="K84" s="56">
        <v>260</v>
      </c>
      <c r="L84" s="154">
        <v>420</v>
      </c>
      <c r="M84" s="154">
        <v>400</v>
      </c>
      <c r="N84" s="154"/>
      <c r="O84" s="154">
        <v>460</v>
      </c>
      <c r="P84" s="58">
        <v>380</v>
      </c>
      <c r="Q84" s="58">
        <v>240</v>
      </c>
      <c r="S84" s="14">
        <v>875</v>
      </c>
      <c r="T84" s="14">
        <f>R83*0.05</f>
        <v>0</v>
      </c>
    </row>
    <row r="85" spans="3:19" ht="15">
      <c r="C85" s="55" t="s">
        <v>96</v>
      </c>
      <c r="D85" s="140">
        <f>SUM(E85:Q85)</f>
        <v>924</v>
      </c>
      <c r="E85" s="56">
        <v>88</v>
      </c>
      <c r="F85" s="56">
        <v>76</v>
      </c>
      <c r="G85" s="56">
        <v>72</v>
      </c>
      <c r="H85" s="56">
        <v>88</v>
      </c>
      <c r="I85" s="56">
        <v>80</v>
      </c>
      <c r="J85" s="154">
        <v>88</v>
      </c>
      <c r="K85" s="154">
        <v>52</v>
      </c>
      <c r="L85" s="154">
        <v>84</v>
      </c>
      <c r="M85" s="154">
        <v>80</v>
      </c>
      <c r="N85" s="154"/>
      <c r="O85" s="154">
        <v>92</v>
      </c>
      <c r="P85" s="154">
        <v>76</v>
      </c>
      <c r="Q85" s="154">
        <v>48</v>
      </c>
      <c r="S85" s="14">
        <v>1131</v>
      </c>
    </row>
    <row r="86" spans="3:18" ht="15">
      <c r="C86" s="18"/>
      <c r="D86" s="163">
        <f>SUM(E86:Q86)</f>
        <v>4042500</v>
      </c>
      <c r="E86" s="153">
        <f>E84*S84</f>
        <v>385000</v>
      </c>
      <c r="F86" s="153">
        <f>F84*S84</f>
        <v>332500</v>
      </c>
      <c r="G86" s="153">
        <f>G84*S84</f>
        <v>315000</v>
      </c>
      <c r="H86" s="153">
        <f>H84*S84</f>
        <v>385000</v>
      </c>
      <c r="I86" s="153">
        <f>I84*S84</f>
        <v>350000</v>
      </c>
      <c r="J86" s="163">
        <f>J84*S84</f>
        <v>385000</v>
      </c>
      <c r="K86" s="163">
        <f>K84*S84</f>
        <v>227500</v>
      </c>
      <c r="L86" s="163">
        <f>L84*S84</f>
        <v>367500</v>
      </c>
      <c r="M86" s="163">
        <f>M84*S84</f>
        <v>350000</v>
      </c>
      <c r="N86" s="163"/>
      <c r="O86" s="163">
        <f>O84*S84</f>
        <v>402500</v>
      </c>
      <c r="P86" s="163">
        <f>P84*S84</f>
        <v>332500</v>
      </c>
      <c r="Q86" s="163">
        <f>Q84*S84</f>
        <v>210000</v>
      </c>
      <c r="R86" s="36"/>
    </row>
    <row r="87" spans="3:18" ht="15">
      <c r="C87" s="18"/>
      <c r="D87" s="163">
        <f>SUM(E87:Q87)</f>
        <v>1045044</v>
      </c>
      <c r="E87" s="153">
        <f>E85*S85</f>
        <v>99528</v>
      </c>
      <c r="F87" s="153">
        <f>F85*S85</f>
        <v>85956</v>
      </c>
      <c r="G87" s="153">
        <f>G85*S85</f>
        <v>81432</v>
      </c>
      <c r="H87" s="153">
        <f>H85*S85</f>
        <v>99528</v>
      </c>
      <c r="I87" s="153">
        <f>I85*S85</f>
        <v>90480</v>
      </c>
      <c r="J87" s="163">
        <f>J85*S85</f>
        <v>99528</v>
      </c>
      <c r="K87" s="163">
        <f>K85*S85</f>
        <v>58812</v>
      </c>
      <c r="L87" s="163">
        <f>L85*S85</f>
        <v>95004</v>
      </c>
      <c r="M87" s="163">
        <f>M85*S85</f>
        <v>90480</v>
      </c>
      <c r="N87" s="163"/>
      <c r="O87" s="163">
        <f>O85*S85</f>
        <v>104052</v>
      </c>
      <c r="P87" s="163">
        <f>P85*S85</f>
        <v>85956</v>
      </c>
      <c r="Q87" s="163">
        <f>Q85*S85</f>
        <v>54288</v>
      </c>
      <c r="R87" s="36"/>
    </row>
    <row r="88" spans="3:18" ht="15">
      <c r="C88" s="18"/>
      <c r="D88" s="163">
        <f aca="true" t="shared" si="13" ref="D88:Q88">SUM(D86:D87)</f>
        <v>5087544</v>
      </c>
      <c r="E88" s="153">
        <f t="shared" si="13"/>
        <v>484528</v>
      </c>
      <c r="F88" s="153">
        <f t="shared" si="13"/>
        <v>418456</v>
      </c>
      <c r="G88" s="153">
        <f t="shared" si="13"/>
        <v>396432</v>
      </c>
      <c r="H88" s="153">
        <f t="shared" si="13"/>
        <v>484528</v>
      </c>
      <c r="I88" s="153">
        <f t="shared" si="13"/>
        <v>440480</v>
      </c>
      <c r="J88" s="163">
        <f t="shared" si="13"/>
        <v>484528</v>
      </c>
      <c r="K88" s="163">
        <f t="shared" si="13"/>
        <v>286312</v>
      </c>
      <c r="L88" s="163">
        <f t="shared" si="13"/>
        <v>462504</v>
      </c>
      <c r="M88" s="163">
        <f t="shared" si="13"/>
        <v>440480</v>
      </c>
      <c r="N88" s="163"/>
      <c r="O88" s="163">
        <f t="shared" si="13"/>
        <v>506552</v>
      </c>
      <c r="P88" s="163">
        <f t="shared" si="13"/>
        <v>418456</v>
      </c>
      <c r="Q88" s="163">
        <f t="shared" si="13"/>
        <v>264288</v>
      </c>
      <c r="R88" s="36"/>
    </row>
    <row r="89" spans="4:18" ht="15">
      <c r="D89" s="41"/>
      <c r="E89" s="50"/>
      <c r="F89" s="50"/>
      <c r="G89" s="50"/>
      <c r="H89" s="50"/>
      <c r="I89" s="50"/>
      <c r="J89" s="41"/>
      <c r="K89" s="41"/>
      <c r="L89" s="41"/>
      <c r="M89" s="41"/>
      <c r="N89" s="41"/>
      <c r="O89" s="41"/>
      <c r="P89" s="41"/>
      <c r="Q89" s="41"/>
      <c r="R89" s="36"/>
    </row>
    <row r="90" spans="4:18" ht="15">
      <c r="D90" s="41"/>
      <c r="E90" s="50"/>
      <c r="F90" s="50"/>
      <c r="G90" s="50"/>
      <c r="H90" s="50"/>
      <c r="I90" s="50"/>
      <c r="J90" s="41"/>
      <c r="K90" s="41"/>
      <c r="L90" s="41"/>
      <c r="M90" s="41"/>
      <c r="N90" s="41"/>
      <c r="O90" s="41"/>
      <c r="P90" s="41"/>
      <c r="Q90" s="41"/>
      <c r="R90" s="36"/>
    </row>
    <row r="91" spans="3:17" ht="15">
      <c r="C91" s="53"/>
      <c r="D91" s="41"/>
      <c r="E91" s="50"/>
      <c r="F91" s="50"/>
      <c r="G91" s="50"/>
      <c r="H91" s="50"/>
      <c r="I91" s="50"/>
      <c r="J91" s="41"/>
      <c r="K91" s="41"/>
      <c r="L91" s="41"/>
      <c r="M91" s="41"/>
      <c r="N91" s="41"/>
      <c r="O91" s="41"/>
      <c r="P91" s="41"/>
      <c r="Q91" s="41"/>
    </row>
    <row r="92" spans="3:17" ht="15">
      <c r="C92" s="53"/>
      <c r="D92" s="41"/>
      <c r="E92" s="50"/>
      <c r="F92" s="50"/>
      <c r="G92" s="50"/>
      <c r="H92" s="50"/>
      <c r="I92" s="50"/>
      <c r="J92" s="41"/>
      <c r="K92" s="41"/>
      <c r="L92" s="41"/>
      <c r="M92" s="41"/>
      <c r="N92" s="41"/>
      <c r="O92" s="41"/>
      <c r="P92" s="41"/>
      <c r="Q92" s="41"/>
    </row>
    <row r="93" spans="3:17" ht="15">
      <c r="C93" s="53"/>
      <c r="D93" s="41"/>
      <c r="E93" s="50"/>
      <c r="F93" s="50"/>
      <c r="G93" s="50"/>
      <c r="H93" s="50"/>
      <c r="I93" s="50"/>
      <c r="J93" s="41"/>
      <c r="K93" s="41"/>
      <c r="L93" s="41"/>
      <c r="M93" s="41"/>
      <c r="N93" s="41"/>
      <c r="O93" s="41"/>
      <c r="P93" s="29"/>
      <c r="Q93" s="29"/>
    </row>
    <row r="94" spans="3:17" ht="15">
      <c r="C94" s="53"/>
      <c r="D94" s="41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3:17" ht="12.75" customHeight="1">
      <c r="C95" s="53"/>
      <c r="D95" s="41"/>
      <c r="E95" s="50"/>
      <c r="F95" s="50"/>
      <c r="G95" s="50"/>
      <c r="H95" s="50"/>
      <c r="I95" s="50"/>
      <c r="J95" s="41"/>
      <c r="K95" s="41"/>
      <c r="L95" s="41"/>
      <c r="M95" s="41"/>
      <c r="N95" s="41"/>
      <c r="O95" s="41"/>
      <c r="P95" s="29"/>
      <c r="Q95" s="29"/>
    </row>
    <row r="96" spans="3:17" ht="15">
      <c r="C96" s="53"/>
      <c r="D96" s="41"/>
      <c r="E96" s="50"/>
      <c r="F96" s="50"/>
      <c r="G96" s="50"/>
      <c r="H96" s="50"/>
      <c r="I96" s="50"/>
      <c r="J96" s="41"/>
      <c r="K96" s="41"/>
      <c r="L96" s="41"/>
      <c r="M96" s="41"/>
      <c r="N96" s="41"/>
      <c r="O96" s="41"/>
      <c r="P96" s="41"/>
      <c r="Q96" s="41"/>
    </row>
    <row r="97" spans="3:17" ht="15">
      <c r="C97" s="53"/>
      <c r="E97" s="54"/>
      <c r="F97" s="54"/>
      <c r="G97" s="50"/>
      <c r="H97" s="54"/>
      <c r="I97" s="54"/>
      <c r="J97" s="152"/>
      <c r="K97" s="152"/>
      <c r="L97" s="152"/>
      <c r="M97" s="152"/>
      <c r="N97" s="152"/>
      <c r="O97" s="152"/>
      <c r="P97" s="152"/>
      <c r="Q97" s="152"/>
    </row>
    <row r="98" spans="3:17" ht="15">
      <c r="C98" s="53"/>
      <c r="E98" s="56"/>
      <c r="F98" s="56"/>
      <c r="G98" s="153"/>
      <c r="H98" s="56"/>
      <c r="I98" s="56"/>
      <c r="J98" s="154"/>
      <c r="K98" s="152"/>
      <c r="L98" s="152"/>
      <c r="M98" s="152"/>
      <c r="N98" s="152"/>
      <c r="O98" s="152"/>
      <c r="P98" s="152"/>
      <c r="Q98" s="152"/>
    </row>
    <row r="99" ht="15">
      <c r="G99" s="50"/>
    </row>
    <row r="100" spans="3:7" ht="15">
      <c r="C100" s="53"/>
      <c r="G100" s="50"/>
    </row>
    <row r="101" ht="15">
      <c r="G101" s="50"/>
    </row>
    <row r="102" ht="15">
      <c r="C102" s="53"/>
    </row>
    <row r="104" ht="15">
      <c r="C104" s="55"/>
    </row>
  </sheetData>
  <sheetProtection/>
  <mergeCells count="2">
    <mergeCell ref="D1:K1"/>
    <mergeCell ref="D2:K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scale="59" r:id="rId2"/>
  <rowBreaks count="2" manualBreakCount="2">
    <brk id="34" max="15" man="1"/>
    <brk id="82" max="255" man="1"/>
  </rowBreaks>
  <colBreaks count="1" manualBreakCount="1">
    <brk id="15" max="8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9"/>
  <sheetViews>
    <sheetView view="pageBreakPreview" zoomScale="60" zoomScalePageLayoutView="0" workbookViewId="0" topLeftCell="A1">
      <selection activeCell="D4" sqref="D1:E16384"/>
    </sheetView>
  </sheetViews>
  <sheetFormatPr defaultColWidth="11.421875" defaultRowHeight="15"/>
  <cols>
    <col min="1" max="1" width="11.421875" style="3" customWidth="1"/>
    <col min="2" max="2" width="50.28125" style="3" customWidth="1"/>
    <col min="3" max="3" width="13.7109375" style="13" customWidth="1"/>
    <col min="4" max="4" width="10.00390625" style="13" hidden="1" customWidth="1"/>
    <col min="5" max="5" width="12.140625" style="13" hidden="1" customWidth="1"/>
    <col min="6" max="6" width="13.28125" style="13" customWidth="1"/>
    <col min="7" max="7" width="12.8515625" style="13" customWidth="1"/>
    <col min="8" max="8" width="13.140625" style="13" hidden="1" customWidth="1"/>
    <col min="9" max="9" width="11.8515625" style="13" hidden="1" customWidth="1"/>
    <col min="10" max="10" width="12.140625" style="13" hidden="1" customWidth="1"/>
    <col min="11" max="13" width="11.421875" style="13" hidden="1" customWidth="1"/>
    <col min="14" max="15" width="0" style="13" hidden="1" customWidth="1"/>
    <col min="16" max="16" width="0" style="3" hidden="1" customWidth="1"/>
    <col min="17" max="19" width="11.421875" style="3" customWidth="1"/>
    <col min="20" max="20" width="12.00390625" style="3" customWidth="1"/>
    <col min="21" max="16384" width="11.421875" style="3" customWidth="1"/>
  </cols>
  <sheetData>
    <row r="1" spans="1:11" ht="19.5" customHeight="1">
      <c r="A1" s="14"/>
      <c r="B1" s="14"/>
      <c r="C1" s="36"/>
      <c r="D1" s="511" t="s">
        <v>25</v>
      </c>
      <c r="E1" s="511"/>
      <c r="F1" s="511"/>
      <c r="G1" s="511"/>
      <c r="H1" s="511"/>
      <c r="I1" s="511"/>
      <c r="J1" s="511"/>
      <c r="K1" s="511"/>
    </row>
    <row r="2" spans="1:11" ht="18">
      <c r="A2" s="14"/>
      <c r="B2" s="14"/>
      <c r="C2" s="36"/>
      <c r="D2" s="512" t="s">
        <v>97</v>
      </c>
      <c r="E2" s="512"/>
      <c r="F2" s="512"/>
      <c r="G2" s="512"/>
      <c r="H2" s="512"/>
      <c r="I2" s="512"/>
      <c r="J2" s="512"/>
      <c r="K2" s="512"/>
    </row>
    <row r="3" spans="1:11" ht="15">
      <c r="A3" s="17"/>
      <c r="B3" s="14"/>
      <c r="C3" s="36"/>
      <c r="D3" s="513" t="s">
        <v>174</v>
      </c>
      <c r="E3" s="513"/>
      <c r="F3" s="513"/>
      <c r="G3" s="513"/>
      <c r="H3" s="513"/>
      <c r="I3" s="513"/>
      <c r="J3" s="513"/>
      <c r="K3" s="513"/>
    </row>
    <row r="4" spans="2:11" ht="15">
      <c r="B4" s="14"/>
      <c r="C4" s="36"/>
      <c r="D4" s="41"/>
      <c r="E4" s="50"/>
      <c r="G4" s="35"/>
      <c r="H4" s="35"/>
      <c r="I4" s="35"/>
      <c r="J4" s="36"/>
      <c r="K4" s="36"/>
    </row>
    <row r="6" spans="1:20" s="340" customFormat="1" ht="15" customHeight="1">
      <c r="A6" s="192" t="s">
        <v>22</v>
      </c>
      <c r="B6" s="192" t="s">
        <v>20</v>
      </c>
      <c r="C6" s="205" t="s">
        <v>109</v>
      </c>
      <c r="D6" s="205" t="s">
        <v>104</v>
      </c>
      <c r="E6" s="205" t="s">
        <v>106</v>
      </c>
      <c r="F6" s="205" t="s">
        <v>107</v>
      </c>
      <c r="G6" s="205" t="s">
        <v>108</v>
      </c>
      <c r="H6" s="205" t="s">
        <v>33</v>
      </c>
      <c r="I6" s="205" t="s">
        <v>110</v>
      </c>
      <c r="J6" s="205" t="s">
        <v>111</v>
      </c>
      <c r="K6" s="205" t="s">
        <v>175</v>
      </c>
      <c r="L6" s="205" t="s">
        <v>176</v>
      </c>
      <c r="M6" s="205" t="s">
        <v>177</v>
      </c>
      <c r="N6" s="205" t="s">
        <v>178</v>
      </c>
      <c r="O6" s="205" t="s">
        <v>184</v>
      </c>
      <c r="P6" s="205" t="s">
        <v>186</v>
      </c>
      <c r="Q6" s="205" t="s">
        <v>188</v>
      </c>
      <c r="R6" s="205" t="s">
        <v>190</v>
      </c>
      <c r="S6" s="205" t="s">
        <v>191</v>
      </c>
      <c r="T6" s="205" t="s">
        <v>106</v>
      </c>
    </row>
    <row r="7" spans="1:20" s="340" customFormat="1" ht="15" customHeight="1" thickBot="1">
      <c r="A7" s="358"/>
      <c r="B7" s="289" t="s">
        <v>99</v>
      </c>
      <c r="C7" s="408">
        <v>100</v>
      </c>
      <c r="D7" s="409"/>
      <c r="E7" s="282"/>
      <c r="F7" s="410"/>
      <c r="G7" s="282"/>
      <c r="H7" s="410"/>
      <c r="I7" s="282"/>
      <c r="J7" s="410"/>
      <c r="K7" s="411"/>
      <c r="L7" s="412"/>
      <c r="M7" s="286"/>
      <c r="N7" s="413"/>
      <c r="O7" s="413"/>
      <c r="P7" s="413"/>
      <c r="Q7" s="413"/>
      <c r="R7" s="413"/>
      <c r="S7" s="413"/>
      <c r="T7" s="413"/>
    </row>
    <row r="8" spans="1:20" s="345" customFormat="1" ht="12.75" customHeight="1" thickTop="1">
      <c r="A8" s="341"/>
      <c r="B8" s="342"/>
      <c r="C8" s="414"/>
      <c r="D8" s="414"/>
      <c r="E8" s="414"/>
      <c r="F8" s="414"/>
      <c r="G8" s="415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</row>
    <row r="9" spans="1:20" s="345" customFormat="1" ht="12.75" customHeight="1">
      <c r="A9" s="346">
        <v>1000</v>
      </c>
      <c r="B9" s="347" t="s">
        <v>117</v>
      </c>
      <c r="C9" s="417">
        <f>C10+C20</f>
        <v>23450006.3</v>
      </c>
      <c r="D9" s="417"/>
      <c r="E9" s="417">
        <f>C9</f>
        <v>23450006.3</v>
      </c>
      <c r="F9" s="417">
        <f>F10+F20+F38</f>
        <v>8735278.09</v>
      </c>
      <c r="G9" s="418">
        <f>C9-F9</f>
        <v>14714728.21</v>
      </c>
      <c r="H9" s="419">
        <f>H10+H20+H38</f>
        <v>3292282.4800000004</v>
      </c>
      <c r="I9" s="419">
        <f>I10+I20</f>
        <v>2729791.09</v>
      </c>
      <c r="J9" s="419">
        <f>J10+J20+J38</f>
        <v>2713204.52</v>
      </c>
      <c r="K9" s="419"/>
      <c r="L9" s="419"/>
      <c r="M9" s="419"/>
      <c r="N9" s="419">
        <f aca="true" t="shared" si="0" ref="N9:T9">N10+N20</f>
        <v>3197580.5</v>
      </c>
      <c r="O9" s="419">
        <f t="shared" si="0"/>
        <v>2651125.78</v>
      </c>
      <c r="P9" s="419">
        <f t="shared" si="0"/>
        <v>2599236.4699999997</v>
      </c>
      <c r="Q9" s="419">
        <f t="shared" si="0"/>
        <v>2487840.05</v>
      </c>
      <c r="R9" s="419">
        <f t="shared" si="0"/>
        <v>4486906.96</v>
      </c>
      <c r="S9" s="419">
        <f t="shared" si="0"/>
        <v>3607655.1</v>
      </c>
      <c r="T9" s="419">
        <f t="shared" si="0"/>
        <v>10582402.109999998</v>
      </c>
    </row>
    <row r="10" spans="1:20" s="404" customFormat="1" ht="12.75" customHeight="1">
      <c r="A10" s="401">
        <v>1100</v>
      </c>
      <c r="B10" s="402" t="s">
        <v>118</v>
      </c>
      <c r="C10" s="420">
        <f>C12+C13+C18</f>
        <v>18628145</v>
      </c>
      <c r="D10" s="420"/>
      <c r="E10" s="417">
        <f>C10</f>
        <v>18628145</v>
      </c>
      <c r="F10" s="420">
        <f>F11+F13+F18</f>
        <v>6766277.409999999</v>
      </c>
      <c r="G10" s="418">
        <f>C10-F10</f>
        <v>11861867.59</v>
      </c>
      <c r="H10" s="420">
        <f>H11+H18+H13</f>
        <v>2668717.95</v>
      </c>
      <c r="I10" s="420">
        <f>I11+I18</f>
        <v>2069701.0399999998</v>
      </c>
      <c r="J10" s="420">
        <f>J11+J18</f>
        <v>2027858.42</v>
      </c>
      <c r="K10" s="420"/>
      <c r="L10" s="420"/>
      <c r="M10" s="420"/>
      <c r="N10" s="420">
        <f aca="true" t="shared" si="1" ref="N10:T10">N11+N13+N18</f>
        <v>2573319.98</v>
      </c>
      <c r="O10" s="420">
        <f t="shared" si="1"/>
        <v>2035345.5999999999</v>
      </c>
      <c r="P10" s="420">
        <f t="shared" si="1"/>
        <v>1989954.3299999998</v>
      </c>
      <c r="Q10" s="420">
        <f t="shared" si="1"/>
        <v>1903957.2299999997</v>
      </c>
      <c r="R10" s="420">
        <f t="shared" si="1"/>
        <v>3908303.98</v>
      </c>
      <c r="S10" s="420">
        <f t="shared" si="1"/>
        <v>3029052.12</v>
      </c>
      <c r="T10" s="420">
        <f t="shared" si="1"/>
        <v>8841313.329999998</v>
      </c>
    </row>
    <row r="11" spans="1:20" s="345" customFormat="1" ht="12.75" customHeight="1">
      <c r="A11" s="350">
        <v>113</v>
      </c>
      <c r="B11" s="347" t="s">
        <v>119</v>
      </c>
      <c r="C11" s="417">
        <f>C12</f>
        <v>14611700</v>
      </c>
      <c r="D11" s="417"/>
      <c r="E11" s="417">
        <f>E12</f>
        <v>26838039.88</v>
      </c>
      <c r="F11" s="417">
        <f>F12</f>
        <v>5867623.6899999995</v>
      </c>
      <c r="G11" s="418">
        <f>C11-F11</f>
        <v>8744076.31</v>
      </c>
      <c r="H11" s="419">
        <f>H12</f>
        <v>1958395.03</v>
      </c>
      <c r="I11" s="419">
        <f>I12</f>
        <v>1967135.64</v>
      </c>
      <c r="J11" s="419">
        <f>J12</f>
        <v>1942093.02</v>
      </c>
      <c r="K11" s="419"/>
      <c r="L11" s="419"/>
      <c r="M11" s="419"/>
      <c r="N11" s="419">
        <f aca="true" t="shared" si="2" ref="N11:T11">N12</f>
        <v>1920325.88</v>
      </c>
      <c r="O11" s="419">
        <f t="shared" si="2"/>
        <v>1909098.38</v>
      </c>
      <c r="P11" s="419">
        <f t="shared" si="2"/>
        <v>1882169.93</v>
      </c>
      <c r="Q11" s="419">
        <f t="shared" si="2"/>
        <v>1793111.13</v>
      </c>
      <c r="R11" s="419">
        <f t="shared" si="2"/>
        <v>1781895.2</v>
      </c>
      <c r="S11" s="419">
        <f t="shared" si="2"/>
        <v>1774679.84</v>
      </c>
      <c r="T11" s="419">
        <f t="shared" si="2"/>
        <v>5349686.17</v>
      </c>
    </row>
    <row r="12" spans="1:20" s="345" customFormat="1" ht="12.75" customHeight="1">
      <c r="A12" s="351">
        <v>11301</v>
      </c>
      <c r="B12" s="352" t="s">
        <v>120</v>
      </c>
      <c r="C12" s="417">
        <v>14611700</v>
      </c>
      <c r="D12" s="417"/>
      <c r="E12" s="417">
        <v>26838039.88</v>
      </c>
      <c r="F12" s="417">
        <f>H12+I12+J12</f>
        <v>5867623.6899999995</v>
      </c>
      <c r="G12" s="423">
        <f aca="true" t="shared" si="3" ref="G12:G40">C12-F12</f>
        <v>8744076.31</v>
      </c>
      <c r="H12" s="421">
        <v>1958395.03</v>
      </c>
      <c r="I12" s="421">
        <v>1967135.64</v>
      </c>
      <c r="J12" s="421">
        <v>1942093.02</v>
      </c>
      <c r="K12" s="421">
        <v>1946185.03</v>
      </c>
      <c r="L12" s="421">
        <v>1942697.65</v>
      </c>
      <c r="M12" s="421">
        <v>1979508.34</v>
      </c>
      <c r="N12" s="421">
        <v>1920325.88</v>
      </c>
      <c r="O12" s="421">
        <v>1909098.38</v>
      </c>
      <c r="P12" s="421">
        <v>1882169.93</v>
      </c>
      <c r="Q12" s="421">
        <v>1793111.13</v>
      </c>
      <c r="R12" s="421">
        <v>1781895.2</v>
      </c>
      <c r="S12" s="421">
        <v>1774679.84</v>
      </c>
      <c r="T12" s="421">
        <f>SUM(Q12:S12)</f>
        <v>5349686.17</v>
      </c>
    </row>
    <row r="13" spans="1:20" s="345" customFormat="1" ht="12.75" customHeight="1">
      <c r="A13" s="350">
        <v>132</v>
      </c>
      <c r="B13" s="347" t="s">
        <v>121</v>
      </c>
      <c r="C13" s="417">
        <f>C14+C15+C16+C17</f>
        <v>2841163</v>
      </c>
      <c r="D13" s="417"/>
      <c r="E13" s="417">
        <v>5105976</v>
      </c>
      <c r="F13" s="417">
        <f>F14</f>
        <v>595857.52</v>
      </c>
      <c r="G13" s="418">
        <f t="shared" si="3"/>
        <v>2245305.48</v>
      </c>
      <c r="H13" s="419">
        <f>H14</f>
        <v>595857.52</v>
      </c>
      <c r="I13" s="419"/>
      <c r="J13" s="419"/>
      <c r="K13" s="419"/>
      <c r="L13" s="419"/>
      <c r="M13" s="419"/>
      <c r="N13" s="419">
        <f>N14</f>
        <v>567228.7</v>
      </c>
      <c r="O13" s="419">
        <f aca="true" t="shared" si="4" ref="O13:T13">O14+O15+O16+O17</f>
        <v>40481.82</v>
      </c>
      <c r="P13" s="419">
        <f t="shared" si="4"/>
        <v>22019</v>
      </c>
      <c r="Q13" s="419">
        <f t="shared" si="4"/>
        <v>25080.7</v>
      </c>
      <c r="R13" s="419">
        <f t="shared" si="4"/>
        <v>1855059.3800000001</v>
      </c>
      <c r="S13" s="419">
        <f t="shared" si="4"/>
        <v>1145798.54</v>
      </c>
      <c r="T13" s="419">
        <f t="shared" si="4"/>
        <v>3025938.6199999996</v>
      </c>
    </row>
    <row r="14" spans="1:20" s="345" customFormat="1" ht="12.75" customHeight="1">
      <c r="A14" s="351">
        <v>13201</v>
      </c>
      <c r="B14" s="352" t="s">
        <v>122</v>
      </c>
      <c r="C14" s="422">
        <v>811761</v>
      </c>
      <c r="D14" s="422"/>
      <c r="E14" s="422">
        <v>1458850</v>
      </c>
      <c r="F14" s="422">
        <f>H14+I14+J14</f>
        <v>595857.52</v>
      </c>
      <c r="G14" s="423">
        <f t="shared" si="3"/>
        <v>215903.47999999998</v>
      </c>
      <c r="H14" s="421">
        <v>595857.52</v>
      </c>
      <c r="I14" s="421"/>
      <c r="J14" s="421"/>
      <c r="K14" s="421"/>
      <c r="L14" s="421">
        <v>6105.56</v>
      </c>
      <c r="M14" s="421">
        <v>11041.98</v>
      </c>
      <c r="N14" s="421">
        <v>567228.7</v>
      </c>
      <c r="O14" s="421">
        <v>5001.36</v>
      </c>
      <c r="P14" s="421">
        <v>2208.4</v>
      </c>
      <c r="Q14" s="421">
        <v>3341.82</v>
      </c>
      <c r="R14" s="421">
        <v>7404.62</v>
      </c>
      <c r="S14" s="421">
        <v>572899.28</v>
      </c>
      <c r="T14" s="421">
        <f>SUM(Q14:S14)</f>
        <v>583645.72</v>
      </c>
    </row>
    <row r="15" spans="1:20" s="345" customFormat="1" ht="12.75" customHeight="1">
      <c r="A15" s="351">
        <v>13202</v>
      </c>
      <c r="B15" s="352" t="s">
        <v>123</v>
      </c>
      <c r="C15" s="422">
        <v>1623522</v>
      </c>
      <c r="D15" s="422"/>
      <c r="E15" s="422">
        <v>2917700</v>
      </c>
      <c r="F15" s="422"/>
      <c r="G15" s="423">
        <f t="shared" si="3"/>
        <v>1623522</v>
      </c>
      <c r="H15" s="422"/>
      <c r="I15" s="422"/>
      <c r="J15" s="422"/>
      <c r="K15" s="422"/>
      <c r="L15" s="422">
        <v>7631.95</v>
      </c>
      <c r="M15" s="422">
        <v>13802.47</v>
      </c>
      <c r="N15" s="422"/>
      <c r="O15" s="422">
        <v>35480.46</v>
      </c>
      <c r="P15" s="422">
        <v>19810.6</v>
      </c>
      <c r="Q15" s="422">
        <v>21738.88</v>
      </c>
      <c r="R15" s="422">
        <v>1847654.76</v>
      </c>
      <c r="S15" s="422"/>
      <c r="T15" s="422">
        <f>SUM(Q15:S15)</f>
        <v>1869393.64</v>
      </c>
    </row>
    <row r="16" spans="1:20" s="345" customFormat="1" ht="12.75" customHeight="1">
      <c r="A16" s="351">
        <v>13203</v>
      </c>
      <c r="B16" s="352" t="s">
        <v>124</v>
      </c>
      <c r="C16" s="422">
        <v>202940</v>
      </c>
      <c r="D16" s="422"/>
      <c r="E16" s="422">
        <v>364713</v>
      </c>
      <c r="F16" s="422"/>
      <c r="G16" s="423">
        <f t="shared" si="3"/>
        <v>202940</v>
      </c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>
        <v>286449.63</v>
      </c>
      <c r="T16" s="422">
        <f>SUM(S16)</f>
        <v>286449.63</v>
      </c>
    </row>
    <row r="17" spans="1:20" s="345" customFormat="1" ht="12.75" customHeight="1">
      <c r="A17" s="351">
        <v>13204</v>
      </c>
      <c r="B17" s="352" t="s">
        <v>125</v>
      </c>
      <c r="C17" s="422">
        <v>202940</v>
      </c>
      <c r="D17" s="422"/>
      <c r="E17" s="422">
        <v>364713</v>
      </c>
      <c r="F17" s="422"/>
      <c r="G17" s="423">
        <f t="shared" si="3"/>
        <v>202940</v>
      </c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>
        <v>286449.63</v>
      </c>
      <c r="T17" s="422">
        <f>SUM(S17)</f>
        <v>286449.63</v>
      </c>
    </row>
    <row r="18" spans="1:20" s="345" customFormat="1" ht="12.75" customHeight="1">
      <c r="A18" s="350">
        <v>134</v>
      </c>
      <c r="B18" s="347" t="s">
        <v>126</v>
      </c>
      <c r="C18" s="417">
        <v>1175282</v>
      </c>
      <c r="D18" s="417"/>
      <c r="E18" s="417">
        <v>1426985</v>
      </c>
      <c r="F18" s="417">
        <f>F19</f>
        <v>302796.19999999995</v>
      </c>
      <c r="G18" s="418">
        <f t="shared" si="3"/>
        <v>872485.8</v>
      </c>
      <c r="H18" s="419">
        <f>H19</f>
        <v>114465.4</v>
      </c>
      <c r="I18" s="419">
        <f>I19</f>
        <v>102565.4</v>
      </c>
      <c r="J18" s="419">
        <f>J19</f>
        <v>85765.4</v>
      </c>
      <c r="K18" s="419"/>
      <c r="L18" s="419"/>
      <c r="M18" s="419"/>
      <c r="N18" s="419">
        <f aca="true" t="shared" si="5" ref="N18:T18">N19</f>
        <v>85765.4</v>
      </c>
      <c r="O18" s="419">
        <f t="shared" si="5"/>
        <v>85765.4</v>
      </c>
      <c r="P18" s="419">
        <f t="shared" si="5"/>
        <v>85765.4</v>
      </c>
      <c r="Q18" s="419">
        <f t="shared" si="5"/>
        <v>85765.4</v>
      </c>
      <c r="R18" s="419">
        <f t="shared" si="5"/>
        <v>271349.4</v>
      </c>
      <c r="S18" s="419">
        <f t="shared" si="5"/>
        <v>108573.74</v>
      </c>
      <c r="T18" s="419">
        <f t="shared" si="5"/>
        <v>465688.54000000004</v>
      </c>
    </row>
    <row r="19" spans="1:20" s="345" customFormat="1" ht="12.75" customHeight="1">
      <c r="A19" s="351">
        <v>13403</v>
      </c>
      <c r="B19" s="352" t="s">
        <v>127</v>
      </c>
      <c r="C19" s="422">
        <v>1175282</v>
      </c>
      <c r="D19" s="422"/>
      <c r="E19" s="422">
        <v>1426985</v>
      </c>
      <c r="F19" s="422">
        <f>H19+I19+J19</f>
        <v>302796.19999999995</v>
      </c>
      <c r="G19" s="423">
        <f t="shared" si="3"/>
        <v>872485.8</v>
      </c>
      <c r="H19" s="421">
        <v>114465.4</v>
      </c>
      <c r="I19" s="421">
        <v>102565.4</v>
      </c>
      <c r="J19" s="421">
        <v>85765.4</v>
      </c>
      <c r="K19" s="421">
        <v>85765.4</v>
      </c>
      <c r="L19" s="421">
        <v>85765.4</v>
      </c>
      <c r="M19" s="421">
        <v>85765.4</v>
      </c>
      <c r="N19" s="421">
        <v>85765.4</v>
      </c>
      <c r="O19" s="421">
        <v>85765.4</v>
      </c>
      <c r="P19" s="421">
        <v>85765.4</v>
      </c>
      <c r="Q19" s="421">
        <v>85765.4</v>
      </c>
      <c r="R19" s="421">
        <v>271349.4</v>
      </c>
      <c r="S19" s="421">
        <v>108573.74</v>
      </c>
      <c r="T19" s="421">
        <f>SUM(Q19:S19)</f>
        <v>465688.54000000004</v>
      </c>
    </row>
    <row r="20" spans="1:20" s="404" customFormat="1" ht="12.75" customHeight="1">
      <c r="A20" s="401">
        <v>1400</v>
      </c>
      <c r="B20" s="402" t="s">
        <v>128</v>
      </c>
      <c r="C20" s="420">
        <f>C21+C30+C32+C34</f>
        <v>4821861.3</v>
      </c>
      <c r="D20" s="420"/>
      <c r="E20" s="420">
        <v>8974763.52</v>
      </c>
      <c r="F20" s="420">
        <f>F21+F30+F32+F34</f>
        <v>1914000.6800000002</v>
      </c>
      <c r="G20" s="418">
        <f t="shared" si="3"/>
        <v>2907860.6199999996</v>
      </c>
      <c r="H20" s="424">
        <f>H21+H30+H32+H34</f>
        <v>623564.53</v>
      </c>
      <c r="I20" s="424">
        <f>I21+I30+I32+I34</f>
        <v>660090.0499999999</v>
      </c>
      <c r="J20" s="420">
        <f>J21+J30+J32+J34</f>
        <v>630346.1000000001</v>
      </c>
      <c r="K20" s="420"/>
      <c r="L20" s="420"/>
      <c r="M20" s="420"/>
      <c r="N20" s="420">
        <f aca="true" t="shared" si="6" ref="N20:T20">N21+N30+N32+N34</f>
        <v>624260.5199999999</v>
      </c>
      <c r="O20" s="420">
        <f t="shared" si="6"/>
        <v>615780.1799999999</v>
      </c>
      <c r="P20" s="420">
        <f t="shared" si="6"/>
        <v>609282.14</v>
      </c>
      <c r="Q20" s="420">
        <f t="shared" si="6"/>
        <v>583882.8200000001</v>
      </c>
      <c r="R20" s="420">
        <f t="shared" si="6"/>
        <v>578602.98</v>
      </c>
      <c r="S20" s="420">
        <f t="shared" si="6"/>
        <v>578602.98</v>
      </c>
      <c r="T20" s="420">
        <f t="shared" si="6"/>
        <v>1741088.78</v>
      </c>
    </row>
    <row r="21" spans="1:20" s="345" customFormat="1" ht="12.75" customHeight="1">
      <c r="A21" s="350">
        <v>141</v>
      </c>
      <c r="B21" s="347" t="s">
        <v>129</v>
      </c>
      <c r="C21" s="417">
        <f>C22+C23+C24+C25+C26+C27+C28+C29</f>
        <v>1974109.3</v>
      </c>
      <c r="D21" s="417"/>
      <c r="E21" s="417">
        <v>3700196</v>
      </c>
      <c r="F21" s="417">
        <f>F22+F24+F23+F25+F26+F27+F28+F29</f>
        <v>763620.93</v>
      </c>
      <c r="G21" s="418">
        <f t="shared" si="3"/>
        <v>1210488.37</v>
      </c>
      <c r="H21" s="417">
        <f>H22+H24+H23+H25+H26+H27+H28+H29</f>
        <v>239549.99000000002</v>
      </c>
      <c r="I21" s="417">
        <f>I22+I23+I24+I25+I26+I27+I28+I29</f>
        <v>274272.72</v>
      </c>
      <c r="J21" s="417">
        <f>J22+J23+J24+J25+J26+J27+J28+J29</f>
        <v>249798.21999999997</v>
      </c>
      <c r="K21" s="417"/>
      <c r="L21" s="417"/>
      <c r="M21" s="417"/>
      <c r="N21" s="417">
        <f>SUM(N22:N29)</f>
        <v>248358.96</v>
      </c>
      <c r="O21" s="417">
        <f>SUM(O22:O29)</f>
        <v>245469.18</v>
      </c>
      <c r="P21" s="417">
        <f>P22+P23+P24+P25+P26+P27+P28+P29</f>
        <v>243339.63</v>
      </c>
      <c r="Q21" s="417">
        <f>Q22+Q23+Q24+Q25+Q26+Q27+Q28+Q29</f>
        <v>234152.90000000002</v>
      </c>
      <c r="R21" s="417">
        <f>R22+R23+R24+R25+R26+R27+R28+R29</f>
        <v>232573.38000000003</v>
      </c>
      <c r="S21" s="417">
        <f>S22+S23+S24+S25+S26+S27+S28+S29</f>
        <v>232573.38000000003</v>
      </c>
      <c r="T21" s="417">
        <f>T22+T23+T24+T25+T26+T27+T28+T29</f>
        <v>699299.66</v>
      </c>
    </row>
    <row r="22" spans="1:20" s="345" customFormat="1" ht="12.75" customHeight="1">
      <c r="A22" s="351">
        <v>14101</v>
      </c>
      <c r="B22" s="352" t="s">
        <v>130</v>
      </c>
      <c r="C22" s="422">
        <v>1157936</v>
      </c>
      <c r="D22" s="422"/>
      <c r="E22" s="422">
        <v>2004240</v>
      </c>
      <c r="F22" s="422">
        <f aca="true" t="shared" si="7" ref="F22:F29">H22+I22+J22</f>
        <v>434287.72</v>
      </c>
      <c r="G22" s="423">
        <f t="shared" si="3"/>
        <v>723648.28</v>
      </c>
      <c r="H22" s="422">
        <v>144969.48</v>
      </c>
      <c r="I22" s="422">
        <v>145653</v>
      </c>
      <c r="J22" s="422">
        <v>143665.24</v>
      </c>
      <c r="K22" s="422">
        <v>143992.61</v>
      </c>
      <c r="L22" s="422">
        <v>143713.61</v>
      </c>
      <c r="M22" s="422">
        <v>147017.93</v>
      </c>
      <c r="N22" s="422">
        <v>141923.88</v>
      </c>
      <c r="O22" s="422">
        <v>139819.44</v>
      </c>
      <c r="P22" s="422">
        <v>138188.53</v>
      </c>
      <c r="Q22" s="422">
        <v>132071.98</v>
      </c>
      <c r="R22" s="422">
        <v>130669.02</v>
      </c>
      <c r="S22" s="422">
        <v>130669.02</v>
      </c>
      <c r="T22" s="422">
        <f aca="true" t="shared" si="8" ref="T22:T29">SUM(Q22:S22)</f>
        <v>393410.02</v>
      </c>
    </row>
    <row r="23" spans="1:20" s="345" customFormat="1" ht="12.75" customHeight="1">
      <c r="A23" s="351">
        <v>14102</v>
      </c>
      <c r="B23" s="352" t="s">
        <v>131</v>
      </c>
      <c r="C23" s="422">
        <v>216</v>
      </c>
      <c r="D23" s="422"/>
      <c r="E23" s="422">
        <v>510</v>
      </c>
      <c r="F23" s="422">
        <f t="shared" si="7"/>
        <v>56.2</v>
      </c>
      <c r="G23" s="423">
        <f t="shared" si="3"/>
        <v>159.8</v>
      </c>
      <c r="H23" s="422">
        <v>18.8</v>
      </c>
      <c r="I23" s="422">
        <v>18.8</v>
      </c>
      <c r="J23" s="422">
        <v>18.6</v>
      </c>
      <c r="K23" s="422">
        <v>18.6</v>
      </c>
      <c r="L23" s="422">
        <v>18.6</v>
      </c>
      <c r="M23" s="422">
        <v>18.7</v>
      </c>
      <c r="N23" s="422">
        <v>18.4</v>
      </c>
      <c r="O23" s="422">
        <v>18.1</v>
      </c>
      <c r="P23" s="422">
        <v>17.6</v>
      </c>
      <c r="Q23" s="422">
        <v>17</v>
      </c>
      <c r="R23" s="422">
        <v>16.8</v>
      </c>
      <c r="S23" s="422">
        <v>16.8</v>
      </c>
      <c r="T23" s="422">
        <f t="shared" si="8"/>
        <v>50.599999999999994</v>
      </c>
    </row>
    <row r="24" spans="1:20" s="345" customFormat="1" ht="12.75" customHeight="1">
      <c r="A24" s="351">
        <v>14103</v>
      </c>
      <c r="B24" s="352" t="s">
        <v>132</v>
      </c>
      <c r="C24" s="422">
        <v>13984</v>
      </c>
      <c r="D24" s="422"/>
      <c r="E24" s="422">
        <v>7434</v>
      </c>
      <c r="F24" s="422">
        <f t="shared" si="7"/>
        <v>858.9000000000001</v>
      </c>
      <c r="G24" s="423">
        <f t="shared" si="3"/>
        <v>13125.1</v>
      </c>
      <c r="H24" s="422">
        <v>282.94</v>
      </c>
      <c r="I24" s="422">
        <v>289.52</v>
      </c>
      <c r="J24" s="422">
        <v>286.44</v>
      </c>
      <c r="K24" s="422">
        <v>286.44</v>
      </c>
      <c r="L24" s="422">
        <v>286.44</v>
      </c>
      <c r="M24" s="422">
        <v>287.96</v>
      </c>
      <c r="N24" s="422">
        <v>283.36</v>
      </c>
      <c r="O24" s="422">
        <v>278.74</v>
      </c>
      <c r="P24" s="422">
        <v>271.04</v>
      </c>
      <c r="Q24" s="422">
        <v>261.8</v>
      </c>
      <c r="R24" s="422">
        <v>258.72</v>
      </c>
      <c r="S24" s="422">
        <v>258.72</v>
      </c>
      <c r="T24" s="422">
        <f t="shared" si="8"/>
        <v>779.24</v>
      </c>
    </row>
    <row r="25" spans="1:20" s="345" customFormat="1" ht="12.75" customHeight="1">
      <c r="A25" s="351">
        <v>14104</v>
      </c>
      <c r="B25" s="352" t="s">
        <v>133</v>
      </c>
      <c r="C25" s="422">
        <v>73058.5</v>
      </c>
      <c r="D25" s="422"/>
      <c r="E25" s="422">
        <v>134640</v>
      </c>
      <c r="F25" s="422">
        <f t="shared" si="7"/>
        <v>27141.129999999997</v>
      </c>
      <c r="G25" s="423">
        <f t="shared" si="3"/>
        <v>45917.37</v>
      </c>
      <c r="H25" s="422">
        <v>9059.98</v>
      </c>
      <c r="I25" s="422">
        <v>9102.69</v>
      </c>
      <c r="J25" s="422">
        <v>8978.46</v>
      </c>
      <c r="K25" s="422">
        <v>8998.82</v>
      </c>
      <c r="L25" s="422">
        <v>8981.48</v>
      </c>
      <c r="M25" s="422">
        <v>9187.99</v>
      </c>
      <c r="N25" s="422">
        <v>8869.62</v>
      </c>
      <c r="O25" s="422">
        <v>8738.1</v>
      </c>
      <c r="P25" s="422">
        <v>8636.16</v>
      </c>
      <c r="Q25" s="422">
        <v>8253.88</v>
      </c>
      <c r="R25" s="422">
        <v>8166.2</v>
      </c>
      <c r="S25" s="422">
        <v>8166.2</v>
      </c>
      <c r="T25" s="422">
        <f t="shared" si="8"/>
        <v>24586.28</v>
      </c>
    </row>
    <row r="26" spans="1:20" s="345" customFormat="1" ht="12.75" customHeight="1">
      <c r="A26" s="351">
        <v>14105</v>
      </c>
      <c r="B26" s="352" t="s">
        <v>134</v>
      </c>
      <c r="C26" s="422">
        <v>73058.5</v>
      </c>
      <c r="D26" s="422"/>
      <c r="E26" s="422">
        <v>134640</v>
      </c>
      <c r="F26" s="422">
        <f t="shared" si="7"/>
        <v>27141.129999999997</v>
      </c>
      <c r="G26" s="423">
        <f t="shared" si="3"/>
        <v>45917.37</v>
      </c>
      <c r="H26" s="422">
        <v>9059.98</v>
      </c>
      <c r="I26" s="422">
        <v>9102.69</v>
      </c>
      <c r="J26" s="422">
        <v>8978.46</v>
      </c>
      <c r="K26" s="422">
        <v>8998.82</v>
      </c>
      <c r="L26" s="422">
        <v>8981.48</v>
      </c>
      <c r="M26" s="422">
        <v>9187.99</v>
      </c>
      <c r="N26" s="422">
        <v>8869.62</v>
      </c>
      <c r="O26" s="422">
        <v>8738.1</v>
      </c>
      <c r="P26" s="422">
        <v>8636.16</v>
      </c>
      <c r="Q26" s="422">
        <v>8253.88</v>
      </c>
      <c r="R26" s="422">
        <v>8166.2</v>
      </c>
      <c r="S26" s="422">
        <v>8166.2</v>
      </c>
      <c r="T26" s="422">
        <f t="shared" si="8"/>
        <v>24586.28</v>
      </c>
    </row>
    <row r="27" spans="1:20" s="345" customFormat="1" ht="12.75" customHeight="1">
      <c r="A27" s="351">
        <v>14106</v>
      </c>
      <c r="B27" s="352" t="s">
        <v>135</v>
      </c>
      <c r="C27" s="422">
        <v>423739.3</v>
      </c>
      <c r="D27" s="422"/>
      <c r="E27" s="422">
        <v>680912</v>
      </c>
      <c r="F27" s="422">
        <f t="shared" si="7"/>
        <v>157426.45</v>
      </c>
      <c r="G27" s="423">
        <f t="shared" si="3"/>
        <v>266312.85</v>
      </c>
      <c r="H27" s="422">
        <v>52550.58</v>
      </c>
      <c r="I27" s="422">
        <v>52798.21</v>
      </c>
      <c r="J27" s="422">
        <v>52077.66</v>
      </c>
      <c r="K27" s="422">
        <v>52196.33</v>
      </c>
      <c r="L27" s="422">
        <v>52095.18</v>
      </c>
      <c r="M27" s="422">
        <v>53292.95</v>
      </c>
      <c r="N27" s="422">
        <v>51446.36</v>
      </c>
      <c r="O27" s="422">
        <v>50683.52</v>
      </c>
      <c r="P27" s="422">
        <v>50092.24</v>
      </c>
      <c r="Q27" s="422">
        <v>47875</v>
      </c>
      <c r="R27" s="422">
        <v>47366.44</v>
      </c>
      <c r="S27" s="422">
        <v>47366.44</v>
      </c>
      <c r="T27" s="422">
        <f t="shared" si="8"/>
        <v>142607.88</v>
      </c>
    </row>
    <row r="28" spans="1:20" s="345" customFormat="1" ht="12.75" customHeight="1">
      <c r="A28" s="351">
        <v>14107</v>
      </c>
      <c r="B28" s="352" t="s">
        <v>136</v>
      </c>
      <c r="C28" s="422">
        <v>146117</v>
      </c>
      <c r="D28" s="422"/>
      <c r="E28" s="422">
        <v>269820</v>
      </c>
      <c r="F28" s="422">
        <f t="shared" si="7"/>
        <v>54283.4</v>
      </c>
      <c r="G28" s="423">
        <f t="shared" si="3"/>
        <v>91833.6</v>
      </c>
      <c r="H28" s="422">
        <v>18120.23</v>
      </c>
      <c r="I28" s="422">
        <v>18205.81</v>
      </c>
      <c r="J28" s="422">
        <v>17957.36</v>
      </c>
      <c r="K28" s="422">
        <v>17998.28</v>
      </c>
      <c r="L28" s="422">
        <v>17963.41</v>
      </c>
      <c r="M28" s="422">
        <v>18376.45</v>
      </c>
      <c r="N28" s="422">
        <v>17739.72</v>
      </c>
      <c r="O28" s="422">
        <v>17476.68</v>
      </c>
      <c r="P28" s="422">
        <v>17272.9</v>
      </c>
      <c r="Q28" s="422">
        <v>16508.36</v>
      </c>
      <c r="R28" s="422">
        <v>16333</v>
      </c>
      <c r="S28" s="422">
        <v>16333</v>
      </c>
      <c r="T28" s="422">
        <f t="shared" si="8"/>
        <v>49174.36</v>
      </c>
    </row>
    <row r="29" spans="1:20" s="345" customFormat="1" ht="12.75" customHeight="1">
      <c r="A29" s="351">
        <v>14108</v>
      </c>
      <c r="B29" s="352" t="s">
        <v>137</v>
      </c>
      <c r="C29" s="422">
        <v>86000</v>
      </c>
      <c r="D29" s="422"/>
      <c r="E29" s="422">
        <v>468000</v>
      </c>
      <c r="F29" s="422">
        <f t="shared" si="7"/>
        <v>62426</v>
      </c>
      <c r="G29" s="423">
        <f t="shared" si="3"/>
        <v>23574</v>
      </c>
      <c r="H29" s="422">
        <v>5488</v>
      </c>
      <c r="I29" s="422">
        <v>39102</v>
      </c>
      <c r="J29" s="422">
        <v>17836</v>
      </c>
      <c r="K29" s="422">
        <v>17836</v>
      </c>
      <c r="L29" s="422">
        <v>17836</v>
      </c>
      <c r="M29" s="422">
        <v>18522</v>
      </c>
      <c r="N29" s="422">
        <v>19208</v>
      </c>
      <c r="O29" s="422">
        <v>19716.5</v>
      </c>
      <c r="P29" s="422">
        <v>20225</v>
      </c>
      <c r="Q29" s="422">
        <v>20911</v>
      </c>
      <c r="R29" s="422">
        <v>21597</v>
      </c>
      <c r="S29" s="422">
        <v>21597</v>
      </c>
      <c r="T29" s="422">
        <f t="shared" si="8"/>
        <v>64105</v>
      </c>
    </row>
    <row r="30" spans="1:20" s="345" customFormat="1" ht="12.75" customHeight="1">
      <c r="A30" s="350">
        <v>142</v>
      </c>
      <c r="B30" s="347" t="s">
        <v>138</v>
      </c>
      <c r="C30" s="417">
        <v>584151.3</v>
      </c>
      <c r="D30" s="417"/>
      <c r="E30" s="417">
        <v>952000</v>
      </c>
      <c r="F30" s="417">
        <f>F31</f>
        <v>217143.64</v>
      </c>
      <c r="G30" s="418">
        <f t="shared" si="3"/>
        <v>367007.66000000003</v>
      </c>
      <c r="H30" s="419">
        <f>H31</f>
        <v>72484.64</v>
      </c>
      <c r="I30" s="419">
        <f>I31</f>
        <v>72826.44</v>
      </c>
      <c r="J30" s="419">
        <f>J31</f>
        <v>71832.56</v>
      </c>
      <c r="K30" s="419"/>
      <c r="L30" s="419"/>
      <c r="M30" s="419"/>
      <c r="N30" s="419">
        <f aca="true" t="shared" si="9" ref="N30:T30">N31</f>
        <v>70961.86</v>
      </c>
      <c r="O30" s="419">
        <f t="shared" si="9"/>
        <v>69909.64</v>
      </c>
      <c r="P30" s="419">
        <f t="shared" si="9"/>
        <v>69094.16</v>
      </c>
      <c r="Q30" s="419">
        <f t="shared" si="9"/>
        <v>66035.88</v>
      </c>
      <c r="R30" s="419">
        <f t="shared" si="9"/>
        <v>65334.4</v>
      </c>
      <c r="S30" s="419">
        <f t="shared" si="9"/>
        <v>65334.4</v>
      </c>
      <c r="T30" s="419">
        <f t="shared" si="9"/>
        <v>196704.68</v>
      </c>
    </row>
    <row r="31" spans="1:20" s="345" customFormat="1" ht="12.75" customHeight="1">
      <c r="A31" s="351">
        <v>14201</v>
      </c>
      <c r="B31" s="352" t="s">
        <v>139</v>
      </c>
      <c r="C31" s="422">
        <v>584151.3</v>
      </c>
      <c r="D31" s="422"/>
      <c r="E31" s="422">
        <v>952000</v>
      </c>
      <c r="F31" s="422">
        <f>H31+I31+J31</f>
        <v>217143.64</v>
      </c>
      <c r="G31" s="423">
        <f t="shared" si="3"/>
        <v>367007.66000000003</v>
      </c>
      <c r="H31" s="422">
        <v>72484.64</v>
      </c>
      <c r="I31" s="422">
        <v>72826.44</v>
      </c>
      <c r="J31" s="422">
        <v>71832.56</v>
      </c>
      <c r="K31" s="422">
        <v>71996.24</v>
      </c>
      <c r="L31" s="422">
        <v>71856.74</v>
      </c>
      <c r="M31" s="422">
        <v>73508.89</v>
      </c>
      <c r="N31" s="422">
        <v>70961.86</v>
      </c>
      <c r="O31" s="422">
        <v>69909.64</v>
      </c>
      <c r="P31" s="422">
        <v>69094.16</v>
      </c>
      <c r="Q31" s="422">
        <v>66035.88</v>
      </c>
      <c r="R31" s="422">
        <v>65334.4</v>
      </c>
      <c r="S31" s="422">
        <v>65334.4</v>
      </c>
      <c r="T31" s="422">
        <f>SUM(Q31:S31)</f>
        <v>196704.68</v>
      </c>
    </row>
    <row r="32" spans="1:20" s="345" customFormat="1" ht="12.75" customHeight="1">
      <c r="A32" s="350">
        <v>143</v>
      </c>
      <c r="B32" s="347" t="s">
        <v>140</v>
      </c>
      <c r="C32" s="417">
        <v>2243989</v>
      </c>
      <c r="D32" s="417"/>
      <c r="E32" s="417">
        <v>4264081</v>
      </c>
      <c r="F32" s="417">
        <f>F33</f>
        <v>922867.8</v>
      </c>
      <c r="G32" s="418">
        <f t="shared" si="3"/>
        <v>1321121.2</v>
      </c>
      <c r="H32" s="419">
        <f>H33</f>
        <v>308062.25</v>
      </c>
      <c r="I32" s="419">
        <f>I33</f>
        <v>309514.79</v>
      </c>
      <c r="J32" s="419">
        <f>J33</f>
        <v>305290.76</v>
      </c>
      <c r="K32" s="419"/>
      <c r="L32" s="419"/>
      <c r="M32" s="419"/>
      <c r="N32" s="419">
        <f aca="true" t="shared" si="10" ref="N32:T32">N33</f>
        <v>301590.36</v>
      </c>
      <c r="O32" s="419">
        <f t="shared" si="10"/>
        <v>297118.38</v>
      </c>
      <c r="P32" s="419">
        <f t="shared" si="10"/>
        <v>293652.52</v>
      </c>
      <c r="Q32" s="419">
        <f t="shared" si="10"/>
        <v>280654.8</v>
      </c>
      <c r="R32" s="419">
        <f t="shared" si="10"/>
        <v>277673.48</v>
      </c>
      <c r="S32" s="419">
        <f t="shared" si="10"/>
        <v>277673.48</v>
      </c>
      <c r="T32" s="419">
        <f t="shared" si="10"/>
        <v>836001.76</v>
      </c>
    </row>
    <row r="33" spans="1:20" s="345" customFormat="1" ht="12.75" customHeight="1">
      <c r="A33" s="351">
        <v>14301</v>
      </c>
      <c r="B33" s="352" t="s">
        <v>141</v>
      </c>
      <c r="C33" s="422">
        <v>2243989</v>
      </c>
      <c r="D33" s="422"/>
      <c r="E33" s="422">
        <v>4264081.4896</v>
      </c>
      <c r="F33" s="422">
        <f>H33+I33+J33</f>
        <v>922867.8</v>
      </c>
      <c r="G33" s="423">
        <f t="shared" si="3"/>
        <v>1321121.2</v>
      </c>
      <c r="H33" s="422">
        <v>308062.25</v>
      </c>
      <c r="I33" s="422">
        <v>309514.79</v>
      </c>
      <c r="J33" s="422">
        <v>305290.76</v>
      </c>
      <c r="K33" s="422">
        <v>305986.4</v>
      </c>
      <c r="L33" s="422">
        <v>305393.55</v>
      </c>
      <c r="M33" s="422">
        <v>312415.24</v>
      </c>
      <c r="N33" s="422">
        <v>301590.36</v>
      </c>
      <c r="O33" s="422">
        <v>297118.38</v>
      </c>
      <c r="P33" s="422">
        <v>293652.52</v>
      </c>
      <c r="Q33" s="422">
        <v>280654.8</v>
      </c>
      <c r="R33" s="422">
        <v>277673.48</v>
      </c>
      <c r="S33" s="422">
        <v>277673.48</v>
      </c>
      <c r="T33" s="422">
        <f>SUM(Q33:S33)</f>
        <v>836001.76</v>
      </c>
    </row>
    <row r="34" spans="1:20" s="345" customFormat="1" ht="12.75" customHeight="1">
      <c r="A34" s="350">
        <v>144</v>
      </c>
      <c r="B34" s="347" t="s">
        <v>142</v>
      </c>
      <c r="C34" s="417">
        <f>SUM(C35:C37)</f>
        <v>19611.7</v>
      </c>
      <c r="D34" s="417"/>
      <c r="E34" s="417">
        <v>58486.520000000004</v>
      </c>
      <c r="F34" s="417">
        <f>F35+F36+F37</f>
        <v>10368.310000000001</v>
      </c>
      <c r="G34" s="418">
        <f t="shared" si="3"/>
        <v>9243.39</v>
      </c>
      <c r="H34" s="419">
        <f>H35+H36+H37</f>
        <v>3467.6499999999996</v>
      </c>
      <c r="I34" s="419">
        <f>I35+I36+I37</f>
        <v>3476.1</v>
      </c>
      <c r="J34" s="419">
        <f>J35+J36+J37</f>
        <v>3424.5600000000004</v>
      </c>
      <c r="K34" s="419"/>
      <c r="L34" s="419"/>
      <c r="M34" s="419"/>
      <c r="N34" s="419">
        <f>SUM(N35:N37)</f>
        <v>3349.34</v>
      </c>
      <c r="O34" s="419">
        <f>SUM(O35:O37)</f>
        <v>3282.98</v>
      </c>
      <c r="P34" s="419">
        <f>P35+P36+P37</f>
        <v>3195.83</v>
      </c>
      <c r="Q34" s="419">
        <f>Q35+Q36+Q37</f>
        <v>3039.24</v>
      </c>
      <c r="R34" s="419">
        <f>R35+R36+R37</f>
        <v>3021.7200000000003</v>
      </c>
      <c r="S34" s="419">
        <f>S35+S36+S37</f>
        <v>3021.7200000000003</v>
      </c>
      <c r="T34" s="419">
        <f>T35+T36+T37</f>
        <v>9082.68</v>
      </c>
    </row>
    <row r="35" spans="1:20" s="345" customFormat="1" ht="12.75" customHeight="1">
      <c r="A35" s="351">
        <v>14401</v>
      </c>
      <c r="B35" s="352" t="s">
        <v>143</v>
      </c>
      <c r="C35" s="422">
        <v>14611.7</v>
      </c>
      <c r="D35" s="422"/>
      <c r="E35" s="422">
        <v>5486.52</v>
      </c>
      <c r="F35" s="422">
        <f>H35+I35+J35</f>
        <v>873.2</v>
      </c>
      <c r="G35" s="418">
        <f t="shared" si="3"/>
        <v>13738.5</v>
      </c>
      <c r="H35" s="422">
        <v>292.64</v>
      </c>
      <c r="I35" s="422">
        <v>292.64</v>
      </c>
      <c r="J35" s="422">
        <v>287.92</v>
      </c>
      <c r="K35" s="422">
        <v>285.56</v>
      </c>
      <c r="L35" s="422">
        <v>283.2</v>
      </c>
      <c r="M35" s="422">
        <v>283.2</v>
      </c>
      <c r="N35" s="422">
        <v>278.48</v>
      </c>
      <c r="O35" s="422">
        <v>271.4</v>
      </c>
      <c r="P35" s="422">
        <v>259.6</v>
      </c>
      <c r="Q35" s="422">
        <v>245.44</v>
      </c>
      <c r="R35" s="422">
        <v>245.44</v>
      </c>
      <c r="S35" s="422">
        <v>245.44</v>
      </c>
      <c r="T35" s="422">
        <f>SUM(Q35:S35)</f>
        <v>736.3199999999999</v>
      </c>
    </row>
    <row r="36" spans="1:20" s="345" customFormat="1" ht="12.75" customHeight="1">
      <c r="A36" s="351">
        <v>14402</v>
      </c>
      <c r="B36" s="352" t="s">
        <v>144</v>
      </c>
      <c r="C36" s="422">
        <v>2500</v>
      </c>
      <c r="D36" s="422"/>
      <c r="E36" s="422">
        <v>24500</v>
      </c>
      <c r="F36" s="422">
        <f>H36+I36+J36</f>
        <v>4070</v>
      </c>
      <c r="G36" s="418">
        <f t="shared" si="3"/>
        <v>-1570</v>
      </c>
      <c r="H36" s="422">
        <v>1364</v>
      </c>
      <c r="I36" s="422">
        <v>1364</v>
      </c>
      <c r="J36" s="422">
        <v>1342</v>
      </c>
      <c r="K36" s="422">
        <v>1331</v>
      </c>
      <c r="L36" s="422">
        <v>1320</v>
      </c>
      <c r="M36" s="422">
        <v>1320</v>
      </c>
      <c r="N36" s="422">
        <v>1298</v>
      </c>
      <c r="O36" s="422">
        <v>1265</v>
      </c>
      <c r="P36" s="422">
        <v>1210</v>
      </c>
      <c r="Q36" s="422">
        <v>1144</v>
      </c>
      <c r="R36" s="422">
        <v>1144</v>
      </c>
      <c r="S36" s="422">
        <v>1144</v>
      </c>
      <c r="T36" s="422">
        <f>SUM(Q36:S36)</f>
        <v>3432</v>
      </c>
    </row>
    <row r="37" spans="1:20" s="345" customFormat="1" ht="12.75" customHeight="1">
      <c r="A37" s="351">
        <v>14403</v>
      </c>
      <c r="B37" s="352" t="s">
        <v>145</v>
      </c>
      <c r="C37" s="422">
        <v>2500</v>
      </c>
      <c r="D37" s="422"/>
      <c r="E37" s="422">
        <v>28500</v>
      </c>
      <c r="F37" s="422">
        <f>H37+I37+J37</f>
        <v>5425.110000000001</v>
      </c>
      <c r="G37" s="418">
        <f t="shared" si="3"/>
        <v>-2925.1100000000006</v>
      </c>
      <c r="H37" s="422">
        <v>1811.01</v>
      </c>
      <c r="I37" s="422">
        <v>1819.46</v>
      </c>
      <c r="J37" s="422">
        <v>1794.64</v>
      </c>
      <c r="K37" s="422">
        <v>1798.74</v>
      </c>
      <c r="L37" s="422">
        <v>1795.24</v>
      </c>
      <c r="M37" s="422">
        <v>1836.55</v>
      </c>
      <c r="N37" s="422">
        <v>1772.86</v>
      </c>
      <c r="O37" s="422">
        <v>1746.58</v>
      </c>
      <c r="P37" s="422">
        <v>1726.23</v>
      </c>
      <c r="Q37" s="422">
        <v>1649.8</v>
      </c>
      <c r="R37" s="422">
        <v>1632.28</v>
      </c>
      <c r="S37" s="422">
        <v>1632.28</v>
      </c>
      <c r="T37" s="422">
        <f>SUM(Q37:S37)</f>
        <v>4914.36</v>
      </c>
    </row>
    <row r="38" spans="1:20" s="345" customFormat="1" ht="12.75" customHeight="1">
      <c r="A38" s="355">
        <v>1500</v>
      </c>
      <c r="B38" s="347" t="s">
        <v>146</v>
      </c>
      <c r="C38" s="422"/>
      <c r="D38" s="422"/>
      <c r="E38" s="417"/>
      <c r="F38" s="417">
        <f>F39</f>
        <v>55000</v>
      </c>
      <c r="G38" s="418">
        <f t="shared" si="3"/>
        <v>-55000</v>
      </c>
      <c r="H38" s="419"/>
      <c r="I38" s="419"/>
      <c r="J38" s="419">
        <f>J39</f>
        <v>55000</v>
      </c>
      <c r="K38" s="419"/>
      <c r="L38" s="419"/>
      <c r="M38" s="419"/>
      <c r="N38" s="419"/>
      <c r="O38" s="419"/>
      <c r="P38" s="419"/>
      <c r="Q38" s="419"/>
      <c r="R38" s="419"/>
      <c r="S38" s="419"/>
      <c r="T38" s="419"/>
    </row>
    <row r="39" spans="1:20" s="345" customFormat="1" ht="12.75" customHeight="1">
      <c r="A39" s="356">
        <v>152</v>
      </c>
      <c r="B39" s="347" t="s">
        <v>147</v>
      </c>
      <c r="C39" s="422"/>
      <c r="D39" s="422"/>
      <c r="E39" s="417"/>
      <c r="F39" s="422">
        <f>F40</f>
        <v>55000</v>
      </c>
      <c r="G39" s="423">
        <f t="shared" si="3"/>
        <v>-55000</v>
      </c>
      <c r="H39" s="421"/>
      <c r="I39" s="421"/>
      <c r="J39" s="421">
        <f>J40</f>
        <v>55000</v>
      </c>
      <c r="K39" s="421"/>
      <c r="L39" s="421"/>
      <c r="M39" s="421"/>
      <c r="N39" s="421"/>
      <c r="O39" s="421"/>
      <c r="P39" s="421"/>
      <c r="Q39" s="421"/>
      <c r="R39" s="421"/>
      <c r="S39" s="421"/>
      <c r="T39" s="421"/>
    </row>
    <row r="40" spans="1:17" s="345" customFormat="1" ht="12.75" customHeight="1">
      <c r="A40" s="357">
        <v>15202</v>
      </c>
      <c r="B40" s="352" t="s">
        <v>148</v>
      </c>
      <c r="C40" s="422"/>
      <c r="D40" s="422"/>
      <c r="E40" s="422"/>
      <c r="F40" s="422">
        <f>H40+I40+J40</f>
        <v>55000</v>
      </c>
      <c r="G40" s="423">
        <f t="shared" si="3"/>
        <v>-55000</v>
      </c>
      <c r="H40" s="421"/>
      <c r="I40" s="421"/>
      <c r="J40" s="421">
        <v>55000</v>
      </c>
      <c r="K40" s="421"/>
      <c r="L40" s="421"/>
      <c r="M40" s="421"/>
      <c r="N40" s="421"/>
      <c r="O40" s="421"/>
      <c r="P40" s="421"/>
      <c r="Q40" s="421"/>
    </row>
    <row r="45" spans="2:8" ht="15">
      <c r="B45" s="370" t="s">
        <v>149</v>
      </c>
      <c r="C45" s="392">
        <v>26259302.88</v>
      </c>
      <c r="D45" s="425">
        <f>C45+C46</f>
        <v>27686287.68</v>
      </c>
      <c r="E45" s="426"/>
      <c r="F45" s="373">
        <v>14066559.662999999</v>
      </c>
      <c r="G45" s="381"/>
      <c r="H45" s="381"/>
    </row>
    <row r="46" spans="2:8" ht="15">
      <c r="B46" s="375" t="s">
        <v>150</v>
      </c>
      <c r="C46" s="393">
        <v>1426984.8</v>
      </c>
      <c r="D46" s="378"/>
      <c r="E46" s="378"/>
      <c r="F46" s="378"/>
      <c r="G46" s="381"/>
      <c r="H46" s="381"/>
    </row>
    <row r="47" spans="2:8" ht="15">
      <c r="B47" s="375" t="s">
        <v>151</v>
      </c>
      <c r="C47" s="394">
        <v>1426984.8</v>
      </c>
      <c r="D47" s="378"/>
      <c r="E47" s="378"/>
      <c r="F47" s="379">
        <v>1213984.8</v>
      </c>
      <c r="G47" s="381"/>
      <c r="H47" s="381"/>
    </row>
    <row r="48" spans="2:8" ht="15">
      <c r="B48" s="375" t="s">
        <v>152</v>
      </c>
      <c r="C48" s="395">
        <v>1448573.9599999997</v>
      </c>
      <c r="D48" s="378"/>
      <c r="E48" s="378"/>
      <c r="F48" s="379">
        <f>F45/360*20</f>
        <v>781475.5368333333</v>
      </c>
      <c r="G48" s="381"/>
      <c r="H48" s="381"/>
    </row>
    <row r="49" spans="2:8" ht="15">
      <c r="B49" s="375" t="s">
        <v>153</v>
      </c>
      <c r="C49" s="396">
        <v>2897147.9199999995</v>
      </c>
      <c r="D49" s="427">
        <f>C49+C52+C53</f>
        <v>2988814.586666666</v>
      </c>
      <c r="E49" s="378"/>
      <c r="F49" s="381">
        <f>F45/360*40</f>
        <v>1562951.0736666666</v>
      </c>
      <c r="G49" s="381"/>
      <c r="H49" s="381"/>
    </row>
    <row r="50" spans="2:8" ht="15">
      <c r="B50" s="375" t="s">
        <v>154</v>
      </c>
      <c r="C50" s="395">
        <v>362143.48999999993</v>
      </c>
      <c r="D50" s="381"/>
      <c r="E50" s="378"/>
      <c r="F50" s="381">
        <f>F45/360*5</f>
        <v>195368.88420833333</v>
      </c>
      <c r="G50" s="381"/>
      <c r="H50" s="381"/>
    </row>
    <row r="51" spans="2:8" ht="15">
      <c r="B51" s="375" t="s">
        <v>155</v>
      </c>
      <c r="C51" s="395">
        <v>362143.48999999993</v>
      </c>
      <c r="D51" s="381"/>
      <c r="E51" s="378"/>
      <c r="F51" s="381">
        <f>F45/360*5</f>
        <v>195368.88420833333</v>
      </c>
      <c r="G51" s="381">
        <f>SUM(F47:F51)</f>
        <v>3949149.1789166667</v>
      </c>
      <c r="H51" s="381"/>
    </row>
    <row r="52" spans="2:8" ht="15">
      <c r="B52" s="375" t="s">
        <v>156</v>
      </c>
      <c r="C52" s="396">
        <f>(E40)/30*50</f>
        <v>0</v>
      </c>
      <c r="D52" s="381"/>
      <c r="E52" s="378"/>
      <c r="F52" s="381"/>
      <c r="G52" s="381"/>
      <c r="H52" s="381"/>
    </row>
    <row r="53" spans="2:8" ht="15">
      <c r="B53" s="375" t="s">
        <v>157</v>
      </c>
      <c r="C53" s="396">
        <f>(F40)/30*50</f>
        <v>91666.66666666666</v>
      </c>
      <c r="D53" s="381"/>
      <c r="E53" s="378">
        <v>0.35</v>
      </c>
      <c r="F53" s="381"/>
      <c r="G53" s="381"/>
      <c r="H53" s="381"/>
    </row>
    <row r="54" spans="2:8" ht="15.75" thickBot="1">
      <c r="B54" s="375" t="s">
        <v>158</v>
      </c>
      <c r="C54" s="428">
        <f>C45*E53</f>
        <v>9190756.008</v>
      </c>
      <c r="D54" s="381"/>
      <c r="E54" s="378"/>
      <c r="F54" s="381">
        <f>G54-G51</f>
        <v>4294457.158083335</v>
      </c>
      <c r="G54" s="381">
        <v>8243606.337000001</v>
      </c>
      <c r="H54" s="381">
        <f>F45+G54</f>
        <v>22310166</v>
      </c>
    </row>
    <row r="55" spans="2:8" ht="15.75" thickBot="1">
      <c r="B55" s="383"/>
      <c r="C55" s="429">
        <f>SUM(C45:C54)</f>
        <v>43465704.01466667</v>
      </c>
      <c r="D55" s="430">
        <f>C55+185844.98</f>
        <v>43651548.994666666</v>
      </c>
      <c r="E55" s="378">
        <f>D55-D45</f>
        <v>15965261.314666666</v>
      </c>
      <c r="F55" s="381"/>
      <c r="G55" s="381"/>
      <c r="H55" s="381"/>
    </row>
    <row r="56" spans="2:8" ht="15">
      <c r="B56" s="386" t="s">
        <v>159</v>
      </c>
      <c r="C56" s="398">
        <f>C45*D56</f>
        <v>2100744.2304</v>
      </c>
      <c r="D56" s="381">
        <v>0.08</v>
      </c>
      <c r="E56" s="378">
        <f>E55/D55</f>
        <v>0.3657432939348223</v>
      </c>
      <c r="F56" s="381">
        <f>F45*D56</f>
        <v>1125324.77304</v>
      </c>
      <c r="G56" s="381"/>
      <c r="H56" s="381"/>
    </row>
    <row r="57" spans="2:8" ht="15">
      <c r="B57" s="386" t="s">
        <v>160</v>
      </c>
      <c r="C57" s="398">
        <f>C45*D57</f>
        <v>105037.21152</v>
      </c>
      <c r="D57" s="381">
        <v>0.004</v>
      </c>
      <c r="E57" s="378"/>
      <c r="F57" s="381">
        <f>F45*D57</f>
        <v>56266.23865199999</v>
      </c>
      <c r="G57" s="381"/>
      <c r="H57" s="381"/>
    </row>
    <row r="58" spans="2:8" ht="15">
      <c r="B58" s="386" t="s">
        <v>161</v>
      </c>
      <c r="C58" s="398">
        <f>119.7*24</f>
        <v>2872.8</v>
      </c>
      <c r="D58" s="381"/>
      <c r="E58" s="378"/>
      <c r="F58" s="381">
        <f>119.7*24</f>
        <v>2872.8</v>
      </c>
      <c r="G58" s="381"/>
      <c r="H58" s="381"/>
    </row>
    <row r="59" spans="2:8" ht="15">
      <c r="B59" s="386" t="s">
        <v>162</v>
      </c>
      <c r="C59" s="398">
        <v>3800</v>
      </c>
      <c r="D59" s="381">
        <v>0.001</v>
      </c>
      <c r="E59" s="378"/>
      <c r="F59" s="381">
        <f>F45*D59</f>
        <v>14066.559662999998</v>
      </c>
      <c r="G59" s="381"/>
      <c r="H59" s="381"/>
    </row>
    <row r="60" spans="2:8" ht="15">
      <c r="B60" s="386" t="s">
        <v>163</v>
      </c>
      <c r="C60" s="398">
        <f>C45*D60</f>
        <v>4464081.4896</v>
      </c>
      <c r="D60" s="381">
        <v>0.17</v>
      </c>
      <c r="E60" s="378"/>
      <c r="F60" s="381">
        <v>2122516.43</v>
      </c>
      <c r="G60" s="381"/>
      <c r="H60" s="381"/>
    </row>
    <row r="61" spans="2:8" ht="15">
      <c r="B61" s="386" t="s">
        <v>164</v>
      </c>
      <c r="C61" s="398">
        <f>C45*D61</f>
        <v>656482.572</v>
      </c>
      <c r="D61" s="381">
        <v>0.025</v>
      </c>
      <c r="E61" s="378">
        <f>C57+C61</f>
        <v>761519.78352</v>
      </c>
      <c r="F61" s="381">
        <f>F45*D61</f>
        <v>351663.991575</v>
      </c>
      <c r="G61" s="381"/>
      <c r="H61" s="381"/>
    </row>
    <row r="62" spans="2:8" ht="15">
      <c r="B62" s="386" t="s">
        <v>165</v>
      </c>
      <c r="C62" s="399">
        <f>C54*D62</f>
        <v>9190.756008</v>
      </c>
      <c r="D62" s="381">
        <v>0.001</v>
      </c>
      <c r="E62" s="378"/>
      <c r="F62" s="381">
        <f>F45*D62</f>
        <v>14066.559662999998</v>
      </c>
      <c r="G62" s="381"/>
      <c r="H62" s="381"/>
    </row>
    <row r="63" spans="2:8" ht="15">
      <c r="B63" s="386" t="s">
        <v>166</v>
      </c>
      <c r="C63" s="399">
        <v>120000</v>
      </c>
      <c r="D63" s="381">
        <v>0.005</v>
      </c>
      <c r="E63" s="378"/>
      <c r="F63" s="381">
        <f>F45*D63</f>
        <v>70332.798315</v>
      </c>
      <c r="G63" s="381"/>
      <c r="H63" s="381"/>
    </row>
    <row r="64" spans="2:8" ht="15">
      <c r="B64" s="386" t="s">
        <v>167</v>
      </c>
      <c r="C64" s="399">
        <f>C54*D64</f>
        <v>367630.24032</v>
      </c>
      <c r="D64" s="381">
        <v>0.04</v>
      </c>
      <c r="E64" s="378"/>
      <c r="F64" s="381">
        <v>480864.7685233354</v>
      </c>
      <c r="G64" s="381"/>
      <c r="H64" s="381"/>
    </row>
    <row r="65" spans="2:8" ht="15">
      <c r="B65" s="386" t="s">
        <v>168</v>
      </c>
      <c r="C65" s="399">
        <f>C54*D65</f>
        <v>91907.56008</v>
      </c>
      <c r="D65" s="381">
        <v>0.01</v>
      </c>
      <c r="E65" s="378"/>
      <c r="F65" s="381">
        <f>F45*D65</f>
        <v>140665.59663</v>
      </c>
      <c r="G65" s="381"/>
      <c r="H65" s="381"/>
    </row>
    <row r="66" spans="2:8" ht="15">
      <c r="B66" s="386" t="s">
        <v>169</v>
      </c>
      <c r="C66" s="399">
        <v>120000</v>
      </c>
      <c r="D66" s="381">
        <v>0.005</v>
      </c>
      <c r="E66" s="378"/>
      <c r="F66" s="381">
        <f>F45*D66</f>
        <v>70332.798315</v>
      </c>
      <c r="G66" s="381"/>
      <c r="H66" s="381"/>
    </row>
    <row r="67" spans="2:8" ht="15">
      <c r="B67" s="386" t="s">
        <v>170</v>
      </c>
      <c r="C67" s="400">
        <f>9*24</f>
        <v>216</v>
      </c>
      <c r="D67" s="381"/>
      <c r="E67" s="378"/>
      <c r="F67" s="381">
        <f>9*24</f>
        <v>216</v>
      </c>
      <c r="G67" s="381"/>
      <c r="H67" s="381"/>
    </row>
    <row r="68" spans="2:8" ht="15">
      <c r="B68" s="386" t="s">
        <v>162</v>
      </c>
      <c r="C68" s="400">
        <v>5040</v>
      </c>
      <c r="D68" s="381"/>
      <c r="E68" s="378"/>
      <c r="F68" s="381"/>
      <c r="G68" s="381">
        <f>SUM(F56:F67)</f>
        <v>4449189.314376335</v>
      </c>
      <c r="H68" s="381"/>
    </row>
    <row r="69" spans="2:8" ht="15">
      <c r="B69" s="386" t="s">
        <v>172</v>
      </c>
      <c r="C69" s="400">
        <v>468000</v>
      </c>
      <c r="D69" s="381"/>
      <c r="E69" s="378"/>
      <c r="F69" s="381"/>
      <c r="G69" s="381"/>
      <c r="H69" s="381"/>
    </row>
    <row r="70" spans="2:8" ht="15">
      <c r="B70" s="376"/>
      <c r="C70" s="399"/>
      <c r="D70" s="381"/>
      <c r="E70" s="431">
        <v>185844.98</v>
      </c>
      <c r="F70" s="381" t="s">
        <v>171</v>
      </c>
      <c r="G70" s="381"/>
      <c r="H70" s="381"/>
    </row>
    <row r="71" spans="2:8" ht="15">
      <c r="B71" s="376"/>
      <c r="C71" s="399">
        <f>SUM(C56:C70)</f>
        <v>8515002.859927999</v>
      </c>
      <c r="D71" s="381"/>
      <c r="E71" s="378"/>
      <c r="F71" s="381"/>
      <c r="G71" s="381"/>
      <c r="H71" s="381"/>
    </row>
    <row r="72" spans="2:8" ht="15">
      <c r="B72" s="376"/>
      <c r="C72" s="378"/>
      <c r="D72" s="381"/>
      <c r="E72" s="378"/>
      <c r="F72" s="381"/>
      <c r="G72" s="381"/>
      <c r="H72" s="381"/>
    </row>
    <row r="73" spans="2:8" ht="15">
      <c r="B73" s="376"/>
      <c r="C73" s="378"/>
      <c r="D73" s="381"/>
      <c r="E73" s="378"/>
      <c r="F73" s="381"/>
      <c r="G73" s="381"/>
      <c r="H73" s="381"/>
    </row>
    <row r="74" spans="2:8" ht="15">
      <c r="B74" s="376"/>
      <c r="C74" s="378"/>
      <c r="D74" s="381"/>
      <c r="E74" s="378"/>
      <c r="F74" s="381"/>
      <c r="G74" s="381"/>
      <c r="H74" s="381"/>
    </row>
    <row r="75" ht="15">
      <c r="C75" s="13">
        <v>9</v>
      </c>
    </row>
    <row r="76" ht="15">
      <c r="C76" s="13">
        <v>17</v>
      </c>
    </row>
    <row r="77" ht="15">
      <c r="C77" s="13">
        <v>1</v>
      </c>
    </row>
    <row r="78" ht="15">
      <c r="C78" s="13">
        <v>3</v>
      </c>
    </row>
    <row r="79" ht="15">
      <c r="C79" s="13">
        <v>4</v>
      </c>
    </row>
  </sheetData>
  <sheetProtection/>
  <mergeCells count="3">
    <mergeCell ref="D1:K1"/>
    <mergeCell ref="D2:K2"/>
    <mergeCell ref="D3:K3"/>
  </mergeCells>
  <printOptions/>
  <pageMargins left="0.7086614173228347" right="0.11811023622047245" top="0.15748031496062992" bottom="0.15748031496062992" header="0.11811023622047245" footer="0.11811023622047245"/>
  <pageSetup horizontalDpi="600" verticalDpi="600" orientation="landscape" scale="87" r:id="rId2"/>
  <rowBreaks count="1" manualBreakCount="1">
    <brk id="4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104"/>
  <sheetViews>
    <sheetView zoomScalePageLayoutView="0" workbookViewId="0" topLeftCell="E64">
      <selection activeCell="F70" sqref="F70:M70"/>
    </sheetView>
  </sheetViews>
  <sheetFormatPr defaultColWidth="11.421875" defaultRowHeight="15"/>
  <cols>
    <col min="1" max="1" width="3.140625" style="14" customWidth="1"/>
    <col min="2" max="2" width="8.28125" style="14" customWidth="1"/>
    <col min="3" max="3" width="43.00390625" style="14" customWidth="1"/>
    <col min="4" max="4" width="17.28125" style="29" hidden="1" customWidth="1"/>
    <col min="5" max="5" width="16.7109375" style="29" customWidth="1"/>
    <col min="6" max="6" width="14.7109375" style="184" customWidth="1"/>
    <col min="7" max="7" width="12.8515625" style="31" customWidth="1"/>
    <col min="8" max="8" width="13.57421875" style="31" customWidth="1"/>
    <col min="9" max="9" width="12.7109375" style="31" customWidth="1"/>
    <col min="10" max="10" width="14.28125" style="31" customWidth="1"/>
    <col min="11" max="11" width="13.28125" style="14" customWidth="1"/>
    <col min="12" max="12" width="14.421875" style="14" customWidth="1"/>
    <col min="13" max="13" width="15.00390625" style="14" customWidth="1"/>
    <col min="14" max="14" width="15.140625" style="14" customWidth="1"/>
    <col min="15" max="15" width="14.28125" style="14" customWidth="1"/>
    <col min="16" max="16" width="17.57421875" style="14" customWidth="1"/>
    <col min="17" max="17" width="21.00390625" style="14" customWidth="1"/>
    <col min="18" max="16384" width="11.421875" style="14" customWidth="1"/>
  </cols>
  <sheetData>
    <row r="1" spans="4:12" ht="22.5" customHeight="1">
      <c r="D1" s="141"/>
      <c r="E1" s="509" t="s">
        <v>25</v>
      </c>
      <c r="F1" s="509"/>
      <c r="G1" s="509"/>
      <c r="H1" s="509"/>
      <c r="I1" s="509"/>
      <c r="J1" s="509"/>
      <c r="K1" s="509"/>
      <c r="L1" s="509"/>
    </row>
    <row r="2" spans="4:12" ht="18">
      <c r="D2" s="142"/>
      <c r="E2" s="510" t="s">
        <v>97</v>
      </c>
      <c r="F2" s="510"/>
      <c r="G2" s="510"/>
      <c r="H2" s="510"/>
      <c r="I2" s="510"/>
      <c r="J2" s="510"/>
      <c r="K2" s="510"/>
      <c r="L2" s="510"/>
    </row>
    <row r="3" spans="1:8" ht="15">
      <c r="A3" s="17"/>
      <c r="H3" s="27"/>
    </row>
    <row r="4" ht="15.75" thickBot="1">
      <c r="A4" s="24" t="s">
        <v>93</v>
      </c>
    </row>
    <row r="5" spans="1:15" s="18" customFormat="1" ht="37.5" customHeight="1" thickBot="1">
      <c r="A5" s="1" t="s">
        <v>21</v>
      </c>
      <c r="B5" s="1" t="s">
        <v>22</v>
      </c>
      <c r="C5" s="164" t="s">
        <v>20</v>
      </c>
      <c r="D5" s="164" t="s">
        <v>20</v>
      </c>
      <c r="E5" s="164" t="s">
        <v>98</v>
      </c>
      <c r="F5" s="165" t="s">
        <v>79</v>
      </c>
      <c r="G5" s="166" t="s">
        <v>80</v>
      </c>
      <c r="H5" s="166" t="s">
        <v>81</v>
      </c>
      <c r="I5" s="166" t="s">
        <v>82</v>
      </c>
      <c r="J5" s="167" t="s">
        <v>83</v>
      </c>
      <c r="K5" s="170" t="s">
        <v>103</v>
      </c>
      <c r="L5" s="166" t="s">
        <v>84</v>
      </c>
      <c r="M5" s="169" t="s">
        <v>87</v>
      </c>
      <c r="N5" s="169" t="s">
        <v>102</v>
      </c>
      <c r="O5" s="169" t="s">
        <v>92</v>
      </c>
    </row>
    <row r="6" spans="1:15" ht="15">
      <c r="A6" s="25" t="s">
        <v>41</v>
      </c>
      <c r="B6" s="4"/>
      <c r="C6" s="4"/>
      <c r="D6" s="4"/>
      <c r="E6" s="4"/>
      <c r="F6" s="4"/>
      <c r="G6" s="28"/>
      <c r="H6" s="28">
        <v>890678.712</v>
      </c>
      <c r="I6" s="28"/>
      <c r="J6" s="4"/>
      <c r="K6" s="59"/>
      <c r="L6" s="28"/>
      <c r="M6" s="66"/>
      <c r="N6" s="33"/>
      <c r="O6" s="33"/>
    </row>
    <row r="7" spans="1:15" s="105" customFormat="1" ht="19.5">
      <c r="A7" s="104"/>
      <c r="B7" s="144"/>
      <c r="C7" s="68" t="s">
        <v>100</v>
      </c>
      <c r="D7" s="69">
        <v>36054640</v>
      </c>
      <c r="E7" s="143">
        <v>23450006</v>
      </c>
      <c r="F7" s="70"/>
      <c r="G7" s="71"/>
      <c r="H7" s="72"/>
      <c r="I7" s="71"/>
      <c r="J7" s="72"/>
      <c r="K7" s="71"/>
      <c r="L7" s="72"/>
      <c r="M7" s="71"/>
      <c r="N7" s="73"/>
      <c r="O7" s="74"/>
    </row>
    <row r="8" spans="1:15" s="77" customFormat="1" ht="20.25" thickBot="1">
      <c r="A8" s="106"/>
      <c r="B8" s="145"/>
      <c r="C8" s="75" t="s">
        <v>99</v>
      </c>
      <c r="D8" s="76"/>
      <c r="E8" s="177">
        <f>SUM(F8:O8)</f>
        <v>109</v>
      </c>
      <c r="F8" s="178">
        <v>2.5</v>
      </c>
      <c r="G8" s="179">
        <v>13</v>
      </c>
      <c r="H8" s="180">
        <v>21</v>
      </c>
      <c r="I8" s="179">
        <v>18</v>
      </c>
      <c r="J8" s="180">
        <v>9</v>
      </c>
      <c r="K8" s="179">
        <v>23</v>
      </c>
      <c r="L8" s="180">
        <v>3</v>
      </c>
      <c r="M8" s="181">
        <v>5</v>
      </c>
      <c r="N8" s="182">
        <v>13.5</v>
      </c>
      <c r="O8" s="183">
        <v>1</v>
      </c>
    </row>
    <row r="9" spans="1:15" s="18" customFormat="1" ht="24" customHeight="1" thickBot="1">
      <c r="A9" s="1" t="s">
        <v>21</v>
      </c>
      <c r="B9" s="1" t="s">
        <v>22</v>
      </c>
      <c r="C9" s="1" t="s">
        <v>20</v>
      </c>
      <c r="D9" s="1" t="s">
        <v>20</v>
      </c>
      <c r="E9" s="164" t="s">
        <v>98</v>
      </c>
      <c r="F9" s="165" t="s">
        <v>79</v>
      </c>
      <c r="G9" s="166" t="s">
        <v>80</v>
      </c>
      <c r="H9" s="166" t="s">
        <v>81</v>
      </c>
      <c r="I9" s="166" t="s">
        <v>82</v>
      </c>
      <c r="J9" s="167" t="s">
        <v>83</v>
      </c>
      <c r="K9" s="168" t="s">
        <v>86</v>
      </c>
      <c r="L9" s="166" t="s">
        <v>84</v>
      </c>
      <c r="M9" s="169" t="s">
        <v>87</v>
      </c>
      <c r="N9" s="169" t="s">
        <v>85</v>
      </c>
      <c r="O9" s="169" t="s">
        <v>92</v>
      </c>
    </row>
    <row r="10" spans="1:15" ht="15.75" customHeight="1">
      <c r="A10" s="25" t="s">
        <v>18</v>
      </c>
      <c r="B10" s="4"/>
      <c r="C10" s="4"/>
      <c r="D10" s="40"/>
      <c r="E10" s="148"/>
      <c r="F10" s="148"/>
      <c r="G10" s="38"/>
      <c r="H10" s="38"/>
      <c r="I10" s="38"/>
      <c r="J10" s="37"/>
      <c r="K10" s="60"/>
      <c r="L10" s="38"/>
      <c r="M10" s="38"/>
      <c r="N10" s="38"/>
      <c r="O10" s="51"/>
    </row>
    <row r="11" spans="1:15" s="29" customFormat="1" ht="15.75">
      <c r="A11" s="30"/>
      <c r="B11" s="78">
        <v>21101</v>
      </c>
      <c r="C11" s="79" t="s">
        <v>0</v>
      </c>
      <c r="D11" s="108">
        <v>327971.47</v>
      </c>
      <c r="E11" s="81">
        <v>284988.6</v>
      </c>
      <c r="F11" s="70">
        <v>23162.7</v>
      </c>
      <c r="G11" s="89">
        <v>75000</v>
      </c>
      <c r="H11" s="91">
        <v>41480.2</v>
      </c>
      <c r="I11" s="89">
        <v>55428.57</v>
      </c>
      <c r="J11" s="92">
        <v>26234.19</v>
      </c>
      <c r="K11" s="92">
        <v>25583.29</v>
      </c>
      <c r="L11" s="91">
        <v>8590.65</v>
      </c>
      <c r="M11" s="89">
        <v>25000</v>
      </c>
      <c r="N11" s="155"/>
      <c r="O11" s="94">
        <v>4509</v>
      </c>
    </row>
    <row r="12" spans="1:15" ht="15.75" customHeight="1">
      <c r="A12" s="19"/>
      <c r="B12" s="86">
        <v>21201</v>
      </c>
      <c r="C12" s="87" t="s">
        <v>2</v>
      </c>
      <c r="D12" s="80">
        <v>350000</v>
      </c>
      <c r="E12" s="88">
        <v>164397.58159999998</v>
      </c>
      <c r="F12" s="89"/>
      <c r="G12" s="82">
        <v>18080.061599999997</v>
      </c>
      <c r="H12" s="83"/>
      <c r="I12" s="82"/>
      <c r="J12" s="84">
        <v>39313.92</v>
      </c>
      <c r="K12" s="84"/>
      <c r="L12" s="83"/>
      <c r="M12" s="82">
        <v>99713.59999999998</v>
      </c>
      <c r="N12" s="85"/>
      <c r="O12" s="74">
        <v>7290</v>
      </c>
    </row>
    <row r="13" spans="1:15" ht="15.75" customHeight="1">
      <c r="A13" s="19"/>
      <c r="B13" s="86">
        <v>21401</v>
      </c>
      <c r="C13" s="87" t="s">
        <v>3</v>
      </c>
      <c r="D13" s="80">
        <v>280000</v>
      </c>
      <c r="E13" s="88">
        <v>273105</v>
      </c>
      <c r="F13" s="89">
        <v>24561.67</v>
      </c>
      <c r="G13" s="82">
        <v>42984.972</v>
      </c>
      <c r="H13" s="83">
        <v>85881.65</v>
      </c>
      <c r="I13" s="82">
        <v>57300</v>
      </c>
      <c r="J13" s="84"/>
      <c r="K13" s="84">
        <v>34117.83</v>
      </c>
      <c r="L13" s="83"/>
      <c r="M13" s="82">
        <v>28259.800000000003</v>
      </c>
      <c r="N13" s="85"/>
      <c r="O13" s="74"/>
    </row>
    <row r="14" spans="1:15" ht="15.75" customHeight="1">
      <c r="A14" s="19"/>
      <c r="B14" s="86">
        <v>21501</v>
      </c>
      <c r="C14" s="87" t="s">
        <v>67</v>
      </c>
      <c r="D14" s="80">
        <v>135917.565</v>
      </c>
      <c r="E14" s="88">
        <v>72221</v>
      </c>
      <c r="F14" s="89"/>
      <c r="G14" s="82"/>
      <c r="H14" s="83">
        <v>15776</v>
      </c>
      <c r="I14" s="82">
        <v>53245</v>
      </c>
      <c r="J14" s="84"/>
      <c r="K14" s="84"/>
      <c r="L14" s="83"/>
      <c r="M14" s="82"/>
      <c r="N14" s="85"/>
      <c r="O14" s="74">
        <v>3200</v>
      </c>
    </row>
    <row r="15" spans="1:15" ht="15.75" customHeight="1">
      <c r="A15" s="19"/>
      <c r="B15" s="86">
        <v>21601</v>
      </c>
      <c r="C15" s="87" t="s">
        <v>1</v>
      </c>
      <c r="D15" s="80">
        <v>23993.97</v>
      </c>
      <c r="E15" s="88">
        <v>16824.17</v>
      </c>
      <c r="F15" s="89"/>
      <c r="G15" s="82">
        <v>15000</v>
      </c>
      <c r="H15" s="83"/>
      <c r="I15" s="82"/>
      <c r="J15" s="84">
        <v>1824.92</v>
      </c>
      <c r="K15" s="84"/>
      <c r="L15" s="83"/>
      <c r="M15" s="82"/>
      <c r="N15" s="90"/>
      <c r="O15" s="74"/>
    </row>
    <row r="16" spans="1:15" ht="15.75" customHeight="1">
      <c r="A16" s="19"/>
      <c r="B16" s="86">
        <v>21701</v>
      </c>
      <c r="C16" s="87" t="s">
        <v>72</v>
      </c>
      <c r="D16" s="80"/>
      <c r="E16" s="88">
        <v>21732</v>
      </c>
      <c r="F16" s="89"/>
      <c r="G16" s="82"/>
      <c r="H16" s="83"/>
      <c r="I16" s="82">
        <v>21500</v>
      </c>
      <c r="J16" s="84"/>
      <c r="K16" s="84">
        <v>232</v>
      </c>
      <c r="L16" s="83"/>
      <c r="M16" s="82"/>
      <c r="N16" s="90"/>
      <c r="O16" s="74"/>
    </row>
    <row r="17" spans="1:15" s="29" customFormat="1" ht="15.75" customHeight="1">
      <c r="A17" s="30"/>
      <c r="B17" s="86">
        <v>21801</v>
      </c>
      <c r="C17" s="87" t="s">
        <v>50</v>
      </c>
      <c r="D17" s="80">
        <v>120000</v>
      </c>
      <c r="E17" s="88">
        <v>27244</v>
      </c>
      <c r="F17" s="89"/>
      <c r="G17" s="89">
        <v>3000</v>
      </c>
      <c r="H17" s="91"/>
      <c r="I17" s="89"/>
      <c r="J17" s="92"/>
      <c r="K17" s="92">
        <v>24244</v>
      </c>
      <c r="L17" s="91"/>
      <c r="M17" s="89"/>
      <c r="N17" s="93"/>
      <c r="O17" s="94"/>
    </row>
    <row r="18" spans="1:15" s="29" customFormat="1" ht="15.75" customHeight="1">
      <c r="A18" s="30"/>
      <c r="B18" s="86">
        <v>22101</v>
      </c>
      <c r="C18" s="87" t="s">
        <v>31</v>
      </c>
      <c r="D18" s="80">
        <v>25353</v>
      </c>
      <c r="E18" s="88">
        <v>129647.89</v>
      </c>
      <c r="F18" s="89"/>
      <c r="G18" s="89">
        <v>25000</v>
      </c>
      <c r="H18" s="91">
        <v>10500</v>
      </c>
      <c r="I18" s="89">
        <v>10500</v>
      </c>
      <c r="J18" s="92">
        <v>20180</v>
      </c>
      <c r="K18" s="92">
        <v>30167.89</v>
      </c>
      <c r="L18" s="91"/>
      <c r="M18" s="89"/>
      <c r="N18" s="93">
        <v>30000</v>
      </c>
      <c r="O18" s="94">
        <v>3300</v>
      </c>
    </row>
    <row r="19" spans="1:15" s="29" customFormat="1" ht="15.75" customHeight="1">
      <c r="A19" s="30"/>
      <c r="B19" s="86">
        <v>22106</v>
      </c>
      <c r="C19" s="87" t="s">
        <v>66</v>
      </c>
      <c r="D19" s="80">
        <v>70000</v>
      </c>
      <c r="E19" s="88">
        <v>5000</v>
      </c>
      <c r="F19" s="89"/>
      <c r="G19" s="89">
        <v>5000</v>
      </c>
      <c r="H19" s="91"/>
      <c r="I19" s="89"/>
      <c r="J19" s="92"/>
      <c r="K19" s="92"/>
      <c r="L19" s="91"/>
      <c r="M19" s="89"/>
      <c r="N19" s="93"/>
      <c r="O19" s="94"/>
    </row>
    <row r="20" spans="1:15" s="29" customFormat="1" ht="15.75" customHeight="1">
      <c r="A20" s="30"/>
      <c r="B20" s="86">
        <v>24601</v>
      </c>
      <c r="C20" s="87" t="s">
        <v>5</v>
      </c>
      <c r="D20" s="80">
        <v>50000</v>
      </c>
      <c r="E20" s="88">
        <v>61818.479999999996</v>
      </c>
      <c r="F20" s="89"/>
      <c r="G20" s="89"/>
      <c r="H20" s="91"/>
      <c r="I20" s="89"/>
      <c r="J20" s="92"/>
      <c r="K20" s="92"/>
      <c r="L20" s="91"/>
      <c r="M20" s="89">
        <v>61818.479999999996</v>
      </c>
      <c r="N20" s="93"/>
      <c r="O20" s="94"/>
    </row>
    <row r="21" spans="1:15" s="29" customFormat="1" ht="15.75" customHeight="1">
      <c r="A21" s="30"/>
      <c r="B21" s="86">
        <v>24801</v>
      </c>
      <c r="C21" s="87" t="s">
        <v>4</v>
      </c>
      <c r="D21" s="80"/>
      <c r="E21" s="88">
        <v>29500</v>
      </c>
      <c r="F21" s="89"/>
      <c r="G21" s="89"/>
      <c r="H21" s="91"/>
      <c r="I21" s="89"/>
      <c r="J21" s="92">
        <v>29500</v>
      </c>
      <c r="K21" s="92"/>
      <c r="L21" s="91"/>
      <c r="M21" s="89"/>
      <c r="N21" s="93"/>
      <c r="O21" s="94"/>
    </row>
    <row r="22" spans="1:15" s="29" customFormat="1" ht="15.75" customHeight="1">
      <c r="A22" s="30"/>
      <c r="B22" s="86">
        <v>25401</v>
      </c>
      <c r="C22" s="87" t="s">
        <v>51</v>
      </c>
      <c r="D22" s="80">
        <v>23836.980000000003</v>
      </c>
      <c r="E22" s="88">
        <v>13000</v>
      </c>
      <c r="F22" s="89"/>
      <c r="G22" s="89">
        <v>6500</v>
      </c>
      <c r="H22" s="91"/>
      <c r="I22" s="89"/>
      <c r="J22" s="92">
        <v>6500</v>
      </c>
      <c r="K22" s="92"/>
      <c r="L22" s="91"/>
      <c r="M22" s="89"/>
      <c r="N22" s="93"/>
      <c r="O22" s="94"/>
    </row>
    <row r="23" spans="1:15" s="29" customFormat="1" ht="15.75" customHeight="1">
      <c r="A23" s="30"/>
      <c r="B23" s="86">
        <v>26101</v>
      </c>
      <c r="C23" s="87" t="s">
        <v>6</v>
      </c>
      <c r="D23" s="80">
        <v>366280.495</v>
      </c>
      <c r="E23" s="88">
        <v>150000</v>
      </c>
      <c r="F23" s="89"/>
      <c r="G23" s="89">
        <v>25000</v>
      </c>
      <c r="H23" s="91"/>
      <c r="I23" s="89"/>
      <c r="J23" s="92"/>
      <c r="K23" s="92">
        <v>125000</v>
      </c>
      <c r="L23" s="91"/>
      <c r="M23" s="89"/>
      <c r="N23" s="93"/>
      <c r="O23" s="94"/>
    </row>
    <row r="24" spans="1:15" s="29" customFormat="1" ht="15.75" customHeight="1">
      <c r="A24" s="30"/>
      <c r="B24" s="86">
        <v>26102</v>
      </c>
      <c r="C24" s="87" t="s">
        <v>7</v>
      </c>
      <c r="D24" s="80">
        <v>42500</v>
      </c>
      <c r="E24" s="88">
        <v>10000</v>
      </c>
      <c r="F24" s="89"/>
      <c r="G24" s="89">
        <v>2000</v>
      </c>
      <c r="H24" s="91"/>
      <c r="I24" s="89"/>
      <c r="J24" s="92"/>
      <c r="K24" s="92">
        <v>8000</v>
      </c>
      <c r="L24" s="91"/>
      <c r="M24" s="89"/>
      <c r="N24" s="93"/>
      <c r="O24" s="94"/>
    </row>
    <row r="25" spans="1:15" s="29" customFormat="1" ht="15.75" customHeight="1">
      <c r="A25" s="30"/>
      <c r="B25" s="86">
        <v>27101</v>
      </c>
      <c r="C25" s="87" t="s">
        <v>52</v>
      </c>
      <c r="D25" s="80"/>
      <c r="E25" s="88">
        <v>28800</v>
      </c>
      <c r="F25" s="89"/>
      <c r="G25" s="89"/>
      <c r="H25" s="91"/>
      <c r="I25" s="89">
        <v>13800</v>
      </c>
      <c r="J25" s="92">
        <v>15000</v>
      </c>
      <c r="K25" s="92"/>
      <c r="L25" s="91"/>
      <c r="M25" s="89"/>
      <c r="N25" s="93"/>
      <c r="O25" s="94"/>
    </row>
    <row r="26" spans="1:15" s="29" customFormat="1" ht="15.75" customHeight="1">
      <c r="A26" s="30"/>
      <c r="B26" s="86">
        <v>27201</v>
      </c>
      <c r="C26" s="87" t="s">
        <v>34</v>
      </c>
      <c r="D26" s="80">
        <v>50000</v>
      </c>
      <c r="E26" s="88">
        <v>70000</v>
      </c>
      <c r="F26" s="89"/>
      <c r="G26" s="89">
        <v>70000</v>
      </c>
      <c r="H26" s="91"/>
      <c r="I26" s="89"/>
      <c r="J26" s="92"/>
      <c r="K26" s="92"/>
      <c r="L26" s="91"/>
      <c r="M26" s="89"/>
      <c r="N26" s="93"/>
      <c r="O26" s="94"/>
    </row>
    <row r="27" spans="1:15" s="29" customFormat="1" ht="15.75" customHeight="1">
      <c r="A27" s="30"/>
      <c r="B27" s="86">
        <v>28201</v>
      </c>
      <c r="C27" s="87" t="s">
        <v>73</v>
      </c>
      <c r="D27" s="80"/>
      <c r="E27" s="88">
        <v>15000</v>
      </c>
      <c r="F27" s="89"/>
      <c r="G27" s="89">
        <v>15000</v>
      </c>
      <c r="H27" s="91"/>
      <c r="I27" s="89"/>
      <c r="J27" s="92"/>
      <c r="K27" s="92"/>
      <c r="L27" s="91"/>
      <c r="M27" s="89"/>
      <c r="N27" s="93"/>
      <c r="O27" s="94"/>
    </row>
    <row r="28" spans="1:15" s="29" customFormat="1" ht="15.75" customHeight="1">
      <c r="A28" s="30"/>
      <c r="B28" s="86">
        <v>29101</v>
      </c>
      <c r="C28" s="87" t="s">
        <v>88</v>
      </c>
      <c r="D28" s="80">
        <v>47827.259999999995</v>
      </c>
      <c r="E28" s="88">
        <v>12000</v>
      </c>
      <c r="F28" s="89"/>
      <c r="G28" s="89">
        <v>12000</v>
      </c>
      <c r="H28" s="91"/>
      <c r="I28" s="89"/>
      <c r="J28" s="92"/>
      <c r="K28" s="92"/>
      <c r="L28" s="91"/>
      <c r="M28" s="89"/>
      <c r="N28" s="93"/>
      <c r="O28" s="94"/>
    </row>
    <row r="29" spans="1:15" ht="15.75" customHeight="1">
      <c r="A29" s="19"/>
      <c r="B29" s="86">
        <v>29201</v>
      </c>
      <c r="C29" s="87" t="s">
        <v>55</v>
      </c>
      <c r="D29" s="80">
        <v>195000</v>
      </c>
      <c r="E29" s="88">
        <v>25000</v>
      </c>
      <c r="F29" s="89"/>
      <c r="G29" s="89">
        <v>25000</v>
      </c>
      <c r="H29" s="91"/>
      <c r="I29" s="89"/>
      <c r="J29" s="92"/>
      <c r="K29" s="92"/>
      <c r="L29" s="91"/>
      <c r="M29" s="82"/>
      <c r="N29" s="90"/>
      <c r="O29" s="74"/>
    </row>
    <row r="30" spans="1:15" ht="15.75" customHeight="1">
      <c r="A30" s="19"/>
      <c r="B30" s="86">
        <v>29301</v>
      </c>
      <c r="C30" s="87" t="s">
        <v>90</v>
      </c>
      <c r="D30" s="80">
        <v>150000</v>
      </c>
      <c r="E30" s="88">
        <v>10000</v>
      </c>
      <c r="F30" s="89"/>
      <c r="G30" s="89">
        <v>10000</v>
      </c>
      <c r="H30" s="91"/>
      <c r="I30" s="89"/>
      <c r="J30" s="92"/>
      <c r="K30" s="92"/>
      <c r="L30" s="91"/>
      <c r="M30" s="82"/>
      <c r="N30" s="90"/>
      <c r="O30" s="74"/>
    </row>
    <row r="31" spans="1:15" ht="15.75" customHeight="1">
      <c r="A31" s="65"/>
      <c r="B31" s="86">
        <v>29401</v>
      </c>
      <c r="C31" s="87" t="s">
        <v>54</v>
      </c>
      <c r="D31" s="80"/>
      <c r="E31" s="88">
        <v>25000</v>
      </c>
      <c r="F31" s="91"/>
      <c r="G31" s="89"/>
      <c r="H31" s="91"/>
      <c r="I31" s="89"/>
      <c r="J31" s="92"/>
      <c r="K31" s="92"/>
      <c r="L31" s="91"/>
      <c r="M31" s="82">
        <v>25000</v>
      </c>
      <c r="N31" s="90"/>
      <c r="O31" s="74"/>
    </row>
    <row r="32" spans="1:15" ht="15.75" customHeight="1">
      <c r="A32" s="65"/>
      <c r="B32" s="146">
        <v>29601</v>
      </c>
      <c r="C32" s="96" t="s">
        <v>53</v>
      </c>
      <c r="D32" s="80"/>
      <c r="E32" s="88">
        <v>98700</v>
      </c>
      <c r="F32" s="91"/>
      <c r="G32" s="89">
        <v>18000</v>
      </c>
      <c r="H32" s="91"/>
      <c r="I32" s="89"/>
      <c r="J32" s="92"/>
      <c r="K32" s="92">
        <v>80000</v>
      </c>
      <c r="L32" s="91"/>
      <c r="M32" s="82">
        <v>700</v>
      </c>
      <c r="N32" s="90"/>
      <c r="O32" s="74"/>
    </row>
    <row r="33" spans="1:15" ht="15.75" customHeight="1" thickBot="1">
      <c r="A33" s="65"/>
      <c r="B33" s="147">
        <v>29901</v>
      </c>
      <c r="C33" s="98" t="s">
        <v>182</v>
      </c>
      <c r="D33" s="99"/>
      <c r="E33" s="100">
        <v>566599.48</v>
      </c>
      <c r="F33" s="91"/>
      <c r="G33" s="89"/>
      <c r="H33" s="91"/>
      <c r="I33" s="89"/>
      <c r="J33" s="92"/>
      <c r="K33" s="92"/>
      <c r="L33" s="91"/>
      <c r="M33" s="82">
        <v>566599.48</v>
      </c>
      <c r="N33" s="90"/>
      <c r="O33" s="74"/>
    </row>
    <row r="34" spans="1:16" s="18" customFormat="1" ht="16.5" thickBot="1">
      <c r="A34" s="2"/>
      <c r="B34" s="101"/>
      <c r="C34" s="102" t="s">
        <v>23</v>
      </c>
      <c r="D34" s="103">
        <f>SUM(D11:D30)</f>
        <v>2258680.74</v>
      </c>
      <c r="E34" s="171">
        <f>SUM(E11:E33)</f>
        <v>2110578.2016000003</v>
      </c>
      <c r="F34" s="172">
        <f>SUM(F11:F30)</f>
        <v>47724.369999999995</v>
      </c>
      <c r="G34" s="43">
        <f>SUM(G11:G33)</f>
        <v>367565.03359999997</v>
      </c>
      <c r="H34" s="42">
        <f>SUM(H11:H30)</f>
        <v>153637.84999999998</v>
      </c>
      <c r="I34" s="43">
        <f>SUM(I11:I30)</f>
        <v>211773.57</v>
      </c>
      <c r="J34" s="61">
        <f>SUM(J11:J30)</f>
        <v>138553.03</v>
      </c>
      <c r="K34" s="61">
        <f>SUM(K11:K33)</f>
        <v>327345.01</v>
      </c>
      <c r="L34" s="42">
        <f>SUM(L11:L30)</f>
        <v>8590.65</v>
      </c>
      <c r="M34" s="43">
        <f>SUM(M11:M33)</f>
        <v>807091.3599999999</v>
      </c>
      <c r="N34" s="39">
        <f>SUM(N11:N30)</f>
        <v>30000</v>
      </c>
      <c r="O34" s="39">
        <f>SUM(O11:O30)</f>
        <v>18299</v>
      </c>
      <c r="P34" s="52"/>
    </row>
    <row r="35" spans="1:15" ht="36" customHeight="1" thickBot="1">
      <c r="A35" s="25" t="s">
        <v>19</v>
      </c>
      <c r="B35" s="4"/>
      <c r="C35" s="4"/>
      <c r="D35" s="1"/>
      <c r="E35" s="1" t="s">
        <v>98</v>
      </c>
      <c r="F35" s="173" t="s">
        <v>79</v>
      </c>
      <c r="G35" s="170" t="s">
        <v>80</v>
      </c>
      <c r="H35" s="166" t="s">
        <v>81</v>
      </c>
      <c r="I35" s="166" t="s">
        <v>82</v>
      </c>
      <c r="J35" s="167" t="s">
        <v>83</v>
      </c>
      <c r="K35" s="168" t="s">
        <v>86</v>
      </c>
      <c r="L35" s="166" t="s">
        <v>84</v>
      </c>
      <c r="M35" s="169" t="s">
        <v>87</v>
      </c>
      <c r="N35" s="169" t="s">
        <v>85</v>
      </c>
      <c r="O35" s="169" t="s">
        <v>92</v>
      </c>
    </row>
    <row r="36" spans="1:15" ht="15.75" customHeight="1">
      <c r="A36" s="19"/>
      <c r="B36" s="78">
        <v>31101</v>
      </c>
      <c r="C36" s="79" t="s">
        <v>10</v>
      </c>
      <c r="D36" s="80">
        <v>588000</v>
      </c>
      <c r="E36" s="88">
        <v>510311.55923658627</v>
      </c>
      <c r="F36" s="107">
        <f>E36/E8*F8</f>
        <v>11704.393560472163</v>
      </c>
      <c r="G36" s="82">
        <f>F36/F8*G8</f>
        <v>60862.84651445525</v>
      </c>
      <c r="H36" s="83">
        <f aca="true" t="shared" si="0" ref="H36:O36">G36/G8*H8</f>
        <v>98316.90590796617</v>
      </c>
      <c r="I36" s="82">
        <f t="shared" si="0"/>
        <v>84271.63363539957</v>
      </c>
      <c r="J36" s="84">
        <f t="shared" si="0"/>
        <v>42135.816817699786</v>
      </c>
      <c r="K36" s="84">
        <f t="shared" si="0"/>
        <v>107680.4207563439</v>
      </c>
      <c r="L36" s="83">
        <f t="shared" si="0"/>
        <v>14045.272272566595</v>
      </c>
      <c r="M36" s="82">
        <f t="shared" si="0"/>
        <v>23408.787120944326</v>
      </c>
      <c r="N36" s="90">
        <f t="shared" si="0"/>
        <v>63203.72522654968</v>
      </c>
      <c r="O36" s="74">
        <f t="shared" si="0"/>
        <v>4681.757424188865</v>
      </c>
    </row>
    <row r="37" spans="1:15" ht="15.75" customHeight="1">
      <c r="A37" s="19"/>
      <c r="B37" s="86">
        <v>31301</v>
      </c>
      <c r="C37" s="87" t="s">
        <v>11</v>
      </c>
      <c r="D37" s="80">
        <v>42915</v>
      </c>
      <c r="E37" s="88">
        <v>51683.111271155925</v>
      </c>
      <c r="F37" s="107">
        <f>E37/E8*F8</f>
        <v>1185.392460347613</v>
      </c>
      <c r="G37" s="82">
        <f aca="true" t="shared" si="1" ref="G37:O37">F37/F8*G8</f>
        <v>6164.040793807588</v>
      </c>
      <c r="H37" s="83">
        <f t="shared" si="1"/>
        <v>9957.29666691995</v>
      </c>
      <c r="I37" s="82">
        <f t="shared" si="1"/>
        <v>8534.825714502815</v>
      </c>
      <c r="J37" s="84">
        <f t="shared" si="1"/>
        <v>4267.412857251407</v>
      </c>
      <c r="K37" s="84">
        <f t="shared" si="1"/>
        <v>10905.610635198042</v>
      </c>
      <c r="L37" s="83">
        <f t="shared" si="1"/>
        <v>1422.4709524171358</v>
      </c>
      <c r="M37" s="82">
        <f t="shared" si="1"/>
        <v>2370.7849206952264</v>
      </c>
      <c r="N37" s="90">
        <f t="shared" si="1"/>
        <v>6401.119285877111</v>
      </c>
      <c r="O37" s="74">
        <f t="shared" si="1"/>
        <v>474.1569841390453</v>
      </c>
    </row>
    <row r="38" spans="1:15" ht="15.75" customHeight="1">
      <c r="A38" s="19"/>
      <c r="B38" s="86">
        <v>31401</v>
      </c>
      <c r="C38" s="87" t="s">
        <v>9</v>
      </c>
      <c r="D38" s="80">
        <v>180000</v>
      </c>
      <c r="E38" s="88">
        <v>159737.91573640623</v>
      </c>
      <c r="F38" s="107">
        <f>E38/E8*F8</f>
        <v>3663.713663679042</v>
      </c>
      <c r="G38" s="82">
        <f aca="true" t="shared" si="2" ref="G38:O38">F38/F8*G8</f>
        <v>19051.31105113102</v>
      </c>
      <c r="H38" s="83">
        <f t="shared" si="2"/>
        <v>30775.194774903954</v>
      </c>
      <c r="I38" s="82">
        <f t="shared" si="2"/>
        <v>26378.738378489103</v>
      </c>
      <c r="J38" s="84">
        <f t="shared" si="2"/>
        <v>13189.369189244551</v>
      </c>
      <c r="K38" s="84">
        <f t="shared" si="2"/>
        <v>33706.16570584719</v>
      </c>
      <c r="L38" s="83">
        <f t="shared" si="2"/>
        <v>4396.456396414851</v>
      </c>
      <c r="M38" s="82">
        <f t="shared" si="2"/>
        <v>7327.427327358086</v>
      </c>
      <c r="N38" s="90">
        <f t="shared" si="2"/>
        <v>19784.05378386683</v>
      </c>
      <c r="O38" s="74">
        <f t="shared" si="2"/>
        <v>1465.485465471617</v>
      </c>
    </row>
    <row r="39" spans="1:15" ht="15.75" customHeight="1">
      <c r="A39" s="19"/>
      <c r="B39" s="86">
        <v>31501</v>
      </c>
      <c r="C39" s="87" t="s">
        <v>32</v>
      </c>
      <c r="D39" s="80"/>
      <c r="E39" s="88">
        <v>115477.01836514224</v>
      </c>
      <c r="F39" s="107"/>
      <c r="G39" s="89"/>
      <c r="H39" s="91"/>
      <c r="I39" s="82"/>
      <c r="J39" s="84"/>
      <c r="K39" s="84">
        <v>115477.01836514224</v>
      </c>
      <c r="L39" s="83"/>
      <c r="M39" s="82"/>
      <c r="N39" s="90"/>
      <c r="O39" s="74"/>
    </row>
    <row r="40" spans="1:15" ht="15.75" customHeight="1">
      <c r="A40" s="19"/>
      <c r="B40" s="86">
        <v>31601</v>
      </c>
      <c r="C40" s="87" t="s">
        <v>77</v>
      </c>
      <c r="D40" s="80"/>
      <c r="E40" s="88">
        <v>82165.52020165646</v>
      </c>
      <c r="F40" s="107"/>
      <c r="G40" s="89"/>
      <c r="H40" s="91"/>
      <c r="I40" s="82"/>
      <c r="J40" s="84"/>
      <c r="K40" s="84">
        <v>82165.52</v>
      </c>
      <c r="L40" s="83"/>
      <c r="M40" s="82"/>
      <c r="N40" s="90"/>
      <c r="O40" s="74"/>
    </row>
    <row r="41" spans="1:15" ht="15.75" customHeight="1">
      <c r="A41" s="19"/>
      <c r="B41" s="86">
        <v>31701</v>
      </c>
      <c r="C41" s="87" t="s">
        <v>43</v>
      </c>
      <c r="D41" s="80">
        <v>206000</v>
      </c>
      <c r="E41" s="88">
        <v>12000</v>
      </c>
      <c r="F41" s="107">
        <v>6000</v>
      </c>
      <c r="G41" s="82"/>
      <c r="H41" s="83"/>
      <c r="I41" s="82"/>
      <c r="J41" s="84"/>
      <c r="K41" s="84"/>
      <c r="L41" s="83"/>
      <c r="M41" s="82"/>
      <c r="N41" s="90">
        <v>6000</v>
      </c>
      <c r="O41" s="74"/>
    </row>
    <row r="42" spans="1:15" ht="15.75" customHeight="1">
      <c r="A42" s="19"/>
      <c r="B42" s="86">
        <v>31801</v>
      </c>
      <c r="C42" s="87" t="s">
        <v>8</v>
      </c>
      <c r="D42" s="80">
        <v>174695.175</v>
      </c>
      <c r="E42" s="88">
        <v>202873.8618653223</v>
      </c>
      <c r="F42" s="107">
        <v>31717.72</v>
      </c>
      <c r="G42" s="82">
        <v>41654.788</v>
      </c>
      <c r="H42" s="83"/>
      <c r="I42" s="82"/>
      <c r="J42" s="84">
        <v>22272</v>
      </c>
      <c r="K42" s="84">
        <v>7229.35</v>
      </c>
      <c r="L42" s="83"/>
      <c r="M42" s="82"/>
      <c r="N42" s="90">
        <v>100000</v>
      </c>
      <c r="O42" s="74"/>
    </row>
    <row r="43" spans="1:15" ht="15.75" customHeight="1">
      <c r="A43" s="19"/>
      <c r="B43" s="86">
        <v>31901</v>
      </c>
      <c r="C43" s="87" t="s">
        <v>36</v>
      </c>
      <c r="D43" s="80">
        <v>12000</v>
      </c>
      <c r="E43" s="88">
        <v>55000</v>
      </c>
      <c r="F43" s="107">
        <f>E43/E8*F8</f>
        <v>1261.467889908257</v>
      </c>
      <c r="G43" s="82">
        <f aca="true" t="shared" si="3" ref="G43:O43">F43/F8*G8</f>
        <v>6559.633027522936</v>
      </c>
      <c r="H43" s="83">
        <f t="shared" si="3"/>
        <v>10596.330275229357</v>
      </c>
      <c r="I43" s="82">
        <f t="shared" si="3"/>
        <v>9082.568807339449</v>
      </c>
      <c r="J43" s="84">
        <f t="shared" si="3"/>
        <v>4541.284403669724</v>
      </c>
      <c r="K43" s="84">
        <f t="shared" si="3"/>
        <v>11605.504587155961</v>
      </c>
      <c r="L43" s="83">
        <f t="shared" si="3"/>
        <v>1513.761467889908</v>
      </c>
      <c r="M43" s="82">
        <f t="shared" si="3"/>
        <v>2522.9357798165133</v>
      </c>
      <c r="N43" s="90">
        <f t="shared" si="3"/>
        <v>6811.926605504586</v>
      </c>
      <c r="O43" s="74">
        <f t="shared" si="3"/>
        <v>504.5871559633027</v>
      </c>
    </row>
    <row r="44" spans="1:15" ht="15.75" customHeight="1">
      <c r="A44" s="19"/>
      <c r="B44" s="86">
        <v>32301</v>
      </c>
      <c r="C44" s="87" t="s">
        <v>12</v>
      </c>
      <c r="D44" s="80">
        <v>278336.37</v>
      </c>
      <c r="E44" s="88">
        <v>144000</v>
      </c>
      <c r="F44" s="107">
        <f>E44/E8*F8</f>
        <v>3302.7522935779816</v>
      </c>
      <c r="G44" s="82">
        <f aca="true" t="shared" si="4" ref="G44:O44">F44/F8*G8</f>
        <v>17174.311926605504</v>
      </c>
      <c r="H44" s="83">
        <f t="shared" si="4"/>
        <v>27743.119266055044</v>
      </c>
      <c r="I44" s="82">
        <f t="shared" si="4"/>
        <v>23779.816513761467</v>
      </c>
      <c r="J44" s="84">
        <f t="shared" si="4"/>
        <v>11889.908256880733</v>
      </c>
      <c r="K44" s="84">
        <f t="shared" si="4"/>
        <v>30385.32110091743</v>
      </c>
      <c r="L44" s="83">
        <f t="shared" si="4"/>
        <v>3963.3027522935777</v>
      </c>
      <c r="M44" s="82">
        <f t="shared" si="4"/>
        <v>6605.504587155963</v>
      </c>
      <c r="N44" s="90">
        <f t="shared" si="4"/>
        <v>17834.8623853211</v>
      </c>
      <c r="O44" s="74">
        <f t="shared" si="4"/>
        <v>1321.1009174311926</v>
      </c>
    </row>
    <row r="45" spans="1:15" ht="15.75" customHeight="1">
      <c r="A45" s="19"/>
      <c r="B45" s="86">
        <v>32701</v>
      </c>
      <c r="C45" s="87" t="s">
        <v>75</v>
      </c>
      <c r="D45" s="80"/>
      <c r="E45" s="88">
        <v>100000</v>
      </c>
      <c r="F45" s="107"/>
      <c r="G45" s="82"/>
      <c r="H45" s="83"/>
      <c r="I45" s="82"/>
      <c r="J45" s="84"/>
      <c r="K45" s="84"/>
      <c r="L45" s="83"/>
      <c r="M45" s="82"/>
      <c r="N45" s="90"/>
      <c r="O45" s="74"/>
    </row>
    <row r="46" spans="1:15" ht="15.75" customHeight="1">
      <c r="A46" s="19"/>
      <c r="B46" s="86">
        <v>33101</v>
      </c>
      <c r="C46" s="87" t="s">
        <v>38</v>
      </c>
      <c r="D46" s="80">
        <v>86206.935</v>
      </c>
      <c r="E46" s="88">
        <v>214140</v>
      </c>
      <c r="F46" s="107"/>
      <c r="G46" s="82">
        <v>74940</v>
      </c>
      <c r="H46" s="83"/>
      <c r="I46" s="82"/>
      <c r="J46" s="84"/>
      <c r="K46" s="84"/>
      <c r="L46" s="83">
        <v>139200</v>
      </c>
      <c r="M46" s="82"/>
      <c r="N46" s="90"/>
      <c r="O46" s="74"/>
    </row>
    <row r="47" spans="1:15" ht="15.75" customHeight="1">
      <c r="A47" s="19"/>
      <c r="B47" s="86">
        <v>33301</v>
      </c>
      <c r="C47" s="87" t="s">
        <v>70</v>
      </c>
      <c r="D47" s="80">
        <v>145000</v>
      </c>
      <c r="E47" s="88">
        <v>40000</v>
      </c>
      <c r="F47" s="107"/>
      <c r="G47" s="82"/>
      <c r="H47" s="83"/>
      <c r="I47" s="82"/>
      <c r="J47" s="84"/>
      <c r="K47" s="84"/>
      <c r="L47" s="83"/>
      <c r="M47" s="82"/>
      <c r="N47" s="90"/>
      <c r="O47" s="74"/>
    </row>
    <row r="48" spans="1:15" ht="15.75" customHeight="1">
      <c r="A48" s="19"/>
      <c r="B48" s="86">
        <v>33302</v>
      </c>
      <c r="C48" s="87" t="s">
        <v>59</v>
      </c>
      <c r="D48" s="80">
        <v>65000</v>
      </c>
      <c r="E48" s="88">
        <v>40000</v>
      </c>
      <c r="F48" s="107"/>
      <c r="G48" s="82"/>
      <c r="H48" s="83"/>
      <c r="I48" s="82">
        <v>80000</v>
      </c>
      <c r="J48" s="84"/>
      <c r="K48" s="84"/>
      <c r="L48" s="83"/>
      <c r="M48" s="82"/>
      <c r="N48" s="90"/>
      <c r="O48" s="74"/>
    </row>
    <row r="49" spans="1:15" s="29" customFormat="1" ht="15.75" customHeight="1">
      <c r="A49" s="30"/>
      <c r="B49" s="86">
        <v>33401</v>
      </c>
      <c r="C49" s="87" t="s">
        <v>13</v>
      </c>
      <c r="D49" s="108">
        <v>116075.4</v>
      </c>
      <c r="E49" s="191">
        <v>239880</v>
      </c>
      <c r="F49" s="107"/>
      <c r="G49" s="89"/>
      <c r="H49" s="91">
        <v>81880</v>
      </c>
      <c r="I49" s="89">
        <v>90000</v>
      </c>
      <c r="J49" s="92"/>
      <c r="K49" s="92"/>
      <c r="L49" s="91"/>
      <c r="M49" s="89">
        <v>50000</v>
      </c>
      <c r="N49" s="93"/>
      <c r="O49" s="94">
        <v>18000</v>
      </c>
    </row>
    <row r="50" spans="1:15" ht="15.75" customHeight="1">
      <c r="A50" s="19"/>
      <c r="B50" s="86">
        <v>33605</v>
      </c>
      <c r="C50" s="87" t="s">
        <v>57</v>
      </c>
      <c r="D50" s="80">
        <v>22200</v>
      </c>
      <c r="E50" s="88">
        <v>10000</v>
      </c>
      <c r="F50" s="107"/>
      <c r="G50" s="82">
        <v>10000</v>
      </c>
      <c r="H50" s="83"/>
      <c r="I50" s="82"/>
      <c r="J50" s="84"/>
      <c r="K50" s="84"/>
      <c r="L50" s="83"/>
      <c r="M50" s="82"/>
      <c r="N50" s="90"/>
      <c r="O50" s="74"/>
    </row>
    <row r="51" spans="1:15" ht="15.75" customHeight="1">
      <c r="A51" s="19"/>
      <c r="B51" s="86">
        <v>33801</v>
      </c>
      <c r="C51" s="87" t="s">
        <v>42</v>
      </c>
      <c r="D51" s="80">
        <v>355000</v>
      </c>
      <c r="E51" s="88">
        <v>158200</v>
      </c>
      <c r="F51" s="107">
        <f>E51/E8*F8</f>
        <v>3628.440366972477</v>
      </c>
      <c r="G51" s="82">
        <f aca="true" t="shared" si="5" ref="G51:O51">F51/F8*G8</f>
        <v>18867.889908256882</v>
      </c>
      <c r="H51" s="83">
        <f t="shared" si="5"/>
        <v>30478.899082568812</v>
      </c>
      <c r="I51" s="82">
        <f t="shared" si="5"/>
        <v>26124.77064220184</v>
      </c>
      <c r="J51" s="84">
        <f t="shared" si="5"/>
        <v>13062.38532110092</v>
      </c>
      <c r="K51" s="84">
        <f t="shared" si="5"/>
        <v>33381.651376146794</v>
      </c>
      <c r="L51" s="83">
        <f t="shared" si="5"/>
        <v>4354.128440366973</v>
      </c>
      <c r="M51" s="82">
        <f t="shared" si="5"/>
        <v>7256.880733944955</v>
      </c>
      <c r="N51" s="90">
        <f t="shared" si="5"/>
        <v>19593.57798165138</v>
      </c>
      <c r="O51" s="74">
        <f t="shared" si="5"/>
        <v>1451.376146788991</v>
      </c>
    </row>
    <row r="52" spans="1:15" ht="15.75" customHeight="1">
      <c r="A52" s="19"/>
      <c r="B52" s="86">
        <v>34101</v>
      </c>
      <c r="C52" s="87" t="s">
        <v>78</v>
      </c>
      <c r="D52" s="80">
        <v>29464.82</v>
      </c>
      <c r="E52" s="88">
        <v>24000</v>
      </c>
      <c r="F52" s="107"/>
      <c r="G52" s="82">
        <v>24000</v>
      </c>
      <c r="H52" s="83"/>
      <c r="I52" s="82"/>
      <c r="J52" s="84"/>
      <c r="K52" s="84"/>
      <c r="L52" s="83"/>
      <c r="M52" s="82"/>
      <c r="N52" s="90"/>
      <c r="O52" s="74"/>
    </row>
    <row r="53" spans="1:15" ht="15.75" customHeight="1">
      <c r="A53" s="19"/>
      <c r="B53" s="86">
        <v>34401</v>
      </c>
      <c r="C53" s="87" t="s">
        <v>56</v>
      </c>
      <c r="D53" s="80">
        <v>223572.71</v>
      </c>
      <c r="E53" s="88"/>
      <c r="F53" s="107"/>
      <c r="G53" s="82"/>
      <c r="H53" s="83"/>
      <c r="I53" s="82"/>
      <c r="J53" s="84"/>
      <c r="K53" s="84"/>
      <c r="L53" s="83"/>
      <c r="M53" s="82"/>
      <c r="N53" s="90"/>
      <c r="O53" s="74"/>
    </row>
    <row r="54" spans="1:15" ht="15.75" customHeight="1">
      <c r="A54" s="19"/>
      <c r="B54" s="86">
        <v>34501</v>
      </c>
      <c r="C54" s="87" t="s">
        <v>89</v>
      </c>
      <c r="D54" s="80"/>
      <c r="E54" s="88">
        <v>170000</v>
      </c>
      <c r="F54" s="107"/>
      <c r="G54" s="82">
        <v>20000</v>
      </c>
      <c r="H54" s="83"/>
      <c r="I54" s="82"/>
      <c r="J54" s="84"/>
      <c r="K54" s="84">
        <v>150000</v>
      </c>
      <c r="L54" s="83"/>
      <c r="M54" s="82"/>
      <c r="N54" s="90"/>
      <c r="O54" s="74"/>
    </row>
    <row r="55" spans="1:15" ht="15.75" customHeight="1">
      <c r="A55" s="19"/>
      <c r="B55" s="86">
        <v>35101</v>
      </c>
      <c r="C55" s="87" t="s">
        <v>68</v>
      </c>
      <c r="D55" s="80">
        <v>183839.355</v>
      </c>
      <c r="E55" s="191">
        <v>206672</v>
      </c>
      <c r="F55" s="107"/>
      <c r="G55" s="82">
        <v>206672</v>
      </c>
      <c r="H55" s="83"/>
      <c r="I55" s="82"/>
      <c r="J55" s="84"/>
      <c r="K55" s="84"/>
      <c r="L55" s="83"/>
      <c r="M55" s="82"/>
      <c r="N55" s="90"/>
      <c r="O55" s="74"/>
    </row>
    <row r="56" spans="1:15" ht="15.75" customHeight="1">
      <c r="A56" s="19"/>
      <c r="B56" s="86">
        <v>35201</v>
      </c>
      <c r="C56" s="87" t="s">
        <v>46</v>
      </c>
      <c r="D56" s="80">
        <v>180000</v>
      </c>
      <c r="E56" s="88">
        <v>65000</v>
      </c>
      <c r="F56" s="107">
        <f>E56/E8*F8</f>
        <v>1490.8256880733943</v>
      </c>
      <c r="G56" s="82">
        <f aca="true" t="shared" si="6" ref="G56:O56">F56/F8*G8</f>
        <v>7752.293577981651</v>
      </c>
      <c r="H56" s="83">
        <f t="shared" si="6"/>
        <v>12522.935779816513</v>
      </c>
      <c r="I56" s="82">
        <f t="shared" si="6"/>
        <v>10733.94495412844</v>
      </c>
      <c r="J56" s="84">
        <f t="shared" si="6"/>
        <v>5366.97247706422</v>
      </c>
      <c r="K56" s="84">
        <f t="shared" si="6"/>
        <v>13715.596330275228</v>
      </c>
      <c r="L56" s="83">
        <f t="shared" si="6"/>
        <v>1788.9908256880733</v>
      </c>
      <c r="M56" s="82">
        <f t="shared" si="6"/>
        <v>2981.6513761467886</v>
      </c>
      <c r="N56" s="90">
        <f t="shared" si="6"/>
        <v>8050.45871559633</v>
      </c>
      <c r="O56" s="74">
        <f t="shared" si="6"/>
        <v>596.3302752293578</v>
      </c>
    </row>
    <row r="57" spans="1:15" ht="15.75" customHeight="1">
      <c r="A57" s="19"/>
      <c r="B57" s="86">
        <v>35301</v>
      </c>
      <c r="C57" s="87" t="s">
        <v>60</v>
      </c>
      <c r="D57" s="80">
        <v>45000</v>
      </c>
      <c r="E57" s="191">
        <v>126700.81396</v>
      </c>
      <c r="F57" s="107"/>
      <c r="G57" s="82"/>
      <c r="H57" s="83"/>
      <c r="I57" s="82"/>
      <c r="J57" s="84"/>
      <c r="K57" s="84"/>
      <c r="L57" s="83"/>
      <c r="M57" s="82">
        <v>226700.81</v>
      </c>
      <c r="N57" s="90"/>
      <c r="O57" s="74"/>
    </row>
    <row r="58" spans="1:15" ht="15.75" customHeight="1">
      <c r="A58" s="19"/>
      <c r="B58" s="86">
        <v>35302</v>
      </c>
      <c r="C58" s="87" t="s">
        <v>39</v>
      </c>
      <c r="D58" s="80">
        <v>701590.5</v>
      </c>
      <c r="E58" s="191">
        <v>199300</v>
      </c>
      <c r="F58" s="107"/>
      <c r="G58" s="82"/>
      <c r="H58" s="83"/>
      <c r="I58" s="82"/>
      <c r="J58" s="84"/>
      <c r="K58" s="84"/>
      <c r="L58" s="83"/>
      <c r="M58" s="82">
        <v>199300</v>
      </c>
      <c r="N58" s="90"/>
      <c r="O58" s="74"/>
    </row>
    <row r="59" spans="1:15" ht="15.75" customHeight="1">
      <c r="A59" s="19"/>
      <c r="B59" s="86">
        <v>35501</v>
      </c>
      <c r="C59" s="87" t="s">
        <v>15</v>
      </c>
      <c r="D59" s="80">
        <v>180000</v>
      </c>
      <c r="E59" s="88">
        <v>120000</v>
      </c>
      <c r="F59" s="107"/>
      <c r="G59" s="82">
        <v>20000</v>
      </c>
      <c r="H59" s="83"/>
      <c r="I59" s="82"/>
      <c r="J59" s="84"/>
      <c r="K59" s="84">
        <v>100000</v>
      </c>
      <c r="L59" s="83"/>
      <c r="M59" s="82"/>
      <c r="N59" s="90"/>
      <c r="O59" s="74"/>
    </row>
    <row r="60" spans="1:15" ht="15.75" customHeight="1">
      <c r="A60" s="19"/>
      <c r="B60" s="86">
        <v>35701</v>
      </c>
      <c r="C60" s="87" t="s">
        <v>14</v>
      </c>
      <c r="D60" s="80">
        <v>69584.94</v>
      </c>
      <c r="E60" s="88">
        <v>128000</v>
      </c>
      <c r="F60" s="107">
        <f>E60/E8*F8</f>
        <v>2935.7798165137615</v>
      </c>
      <c r="G60" s="82">
        <f aca="true" t="shared" si="7" ref="G60:O60">F60/F8*G8</f>
        <v>15266.055045871559</v>
      </c>
      <c r="H60" s="83">
        <f t="shared" si="7"/>
        <v>24660.550458715596</v>
      </c>
      <c r="I60" s="82">
        <f t="shared" si="7"/>
        <v>21137.61467889908</v>
      </c>
      <c r="J60" s="84">
        <f t="shared" si="7"/>
        <v>10568.80733944954</v>
      </c>
      <c r="K60" s="84">
        <f t="shared" si="7"/>
        <v>27009.174311926607</v>
      </c>
      <c r="L60" s="83">
        <f t="shared" si="7"/>
        <v>3522.935779816514</v>
      </c>
      <c r="M60" s="82">
        <f t="shared" si="7"/>
        <v>5871.559633027523</v>
      </c>
      <c r="N60" s="90">
        <f t="shared" si="7"/>
        <v>15853.211009174312</v>
      </c>
      <c r="O60" s="74">
        <f t="shared" si="7"/>
        <v>1174.3119266055046</v>
      </c>
    </row>
    <row r="61" spans="1:15" ht="15.75" customHeight="1">
      <c r="A61" s="19"/>
      <c r="B61" s="86">
        <v>35801</v>
      </c>
      <c r="C61" s="87" t="s">
        <v>61</v>
      </c>
      <c r="D61" s="80">
        <v>470496</v>
      </c>
      <c r="E61" s="88">
        <v>532440</v>
      </c>
      <c r="F61" s="107">
        <f>E61/E8*F8</f>
        <v>12211.926605504586</v>
      </c>
      <c r="G61" s="82">
        <f aca="true" t="shared" si="8" ref="G61:O61">F61/F8*G8</f>
        <v>63502.01834862385</v>
      </c>
      <c r="H61" s="83">
        <f t="shared" si="8"/>
        <v>102580.18348623853</v>
      </c>
      <c r="I61" s="82">
        <f t="shared" si="8"/>
        <v>87925.87155963303</v>
      </c>
      <c r="J61" s="84">
        <f t="shared" si="8"/>
        <v>43962.935779816515</v>
      </c>
      <c r="K61" s="84">
        <f t="shared" si="8"/>
        <v>112349.72477064219</v>
      </c>
      <c r="L61" s="83">
        <f t="shared" si="8"/>
        <v>14654.311926605504</v>
      </c>
      <c r="M61" s="82">
        <f t="shared" si="8"/>
        <v>24423.853211009173</v>
      </c>
      <c r="N61" s="90">
        <f t="shared" si="8"/>
        <v>65944.40366972476</v>
      </c>
      <c r="O61" s="74">
        <f t="shared" si="8"/>
        <v>4884.770642201835</v>
      </c>
    </row>
    <row r="62" spans="1:15" ht="15.75" customHeight="1">
      <c r="A62" s="19"/>
      <c r="B62" s="86">
        <v>37101</v>
      </c>
      <c r="C62" s="87" t="s">
        <v>91</v>
      </c>
      <c r="D62" s="80">
        <v>297285.5</v>
      </c>
      <c r="E62" s="191">
        <v>546700</v>
      </c>
      <c r="F62" s="107">
        <v>60000</v>
      </c>
      <c r="G62" s="82">
        <v>48720</v>
      </c>
      <c r="H62" s="83">
        <v>131920</v>
      </c>
      <c r="I62" s="82">
        <v>102500</v>
      </c>
      <c r="J62" s="84">
        <v>81360</v>
      </c>
      <c r="K62" s="84">
        <v>107200</v>
      </c>
      <c r="L62" s="83"/>
      <c r="M62" s="89"/>
      <c r="N62" s="93"/>
      <c r="O62" s="74">
        <v>15000</v>
      </c>
    </row>
    <row r="63" spans="1:15" ht="15.75" customHeight="1">
      <c r="A63" s="19"/>
      <c r="B63" s="86">
        <v>37383</v>
      </c>
      <c r="C63" s="87" t="s">
        <v>94</v>
      </c>
      <c r="D63" s="80"/>
      <c r="E63" s="88">
        <v>49000</v>
      </c>
      <c r="F63" s="107"/>
      <c r="G63" s="82"/>
      <c r="H63" s="83"/>
      <c r="I63" s="82">
        <v>30000</v>
      </c>
      <c r="J63" s="84"/>
      <c r="K63" s="84"/>
      <c r="L63" s="83"/>
      <c r="M63" s="89"/>
      <c r="N63" s="93"/>
      <c r="O63" s="74">
        <v>19000</v>
      </c>
    </row>
    <row r="64" spans="1:15" ht="15.75" customHeight="1">
      <c r="A64" s="19"/>
      <c r="B64" s="86">
        <v>37501</v>
      </c>
      <c r="C64" s="87" t="s">
        <v>16</v>
      </c>
      <c r="D64" s="80">
        <v>1335000</v>
      </c>
      <c r="E64" s="191">
        <v>535520</v>
      </c>
      <c r="F64" s="107">
        <v>51800</v>
      </c>
      <c r="G64" s="82">
        <v>45680</v>
      </c>
      <c r="H64" s="83">
        <v>98440</v>
      </c>
      <c r="I64" s="82">
        <v>105000</v>
      </c>
      <c r="J64" s="84">
        <v>69000</v>
      </c>
      <c r="K64" s="84">
        <v>156000</v>
      </c>
      <c r="L64" s="83"/>
      <c r="M64" s="82"/>
      <c r="N64" s="93"/>
      <c r="O64" s="74">
        <v>9600</v>
      </c>
    </row>
    <row r="65" spans="1:15" ht="15.75" customHeight="1">
      <c r="A65" s="19"/>
      <c r="B65" s="86">
        <v>37502</v>
      </c>
      <c r="C65" s="87" t="s">
        <v>17</v>
      </c>
      <c r="D65" s="80">
        <v>71763.51</v>
      </c>
      <c r="E65" s="88">
        <v>16632</v>
      </c>
      <c r="F65" s="107"/>
      <c r="G65" s="82"/>
      <c r="H65" s="83"/>
      <c r="I65" s="82"/>
      <c r="J65" s="84"/>
      <c r="K65" s="84">
        <v>11832</v>
      </c>
      <c r="L65" s="83"/>
      <c r="M65" s="82"/>
      <c r="N65" s="93"/>
      <c r="O65" s="74">
        <v>4800</v>
      </c>
    </row>
    <row r="66" spans="1:15" s="18" customFormat="1" ht="15.75" customHeight="1">
      <c r="A66" s="67"/>
      <c r="B66" s="109">
        <v>37901</v>
      </c>
      <c r="C66" s="110" t="s">
        <v>74</v>
      </c>
      <c r="D66" s="80"/>
      <c r="E66" s="88">
        <v>12000</v>
      </c>
      <c r="F66" s="107"/>
      <c r="G66" s="82"/>
      <c r="H66" s="83"/>
      <c r="I66" s="82"/>
      <c r="J66" s="84"/>
      <c r="K66" s="84">
        <v>12000</v>
      </c>
      <c r="L66" s="83"/>
      <c r="M66" s="111"/>
      <c r="N66" s="112"/>
      <c r="O66" s="113"/>
    </row>
    <row r="67" spans="1:15" s="18" customFormat="1" ht="15.75" customHeight="1" thickBot="1">
      <c r="A67" s="65"/>
      <c r="B67" s="97">
        <v>39903</v>
      </c>
      <c r="C67" s="114" t="s">
        <v>58</v>
      </c>
      <c r="D67" s="115">
        <v>4500000</v>
      </c>
      <c r="E67" s="191">
        <v>4000000</v>
      </c>
      <c r="F67" s="107"/>
      <c r="G67" s="82"/>
      <c r="H67" s="83"/>
      <c r="I67" s="82"/>
      <c r="J67" s="84">
        <v>4000000</v>
      </c>
      <c r="K67" s="84"/>
      <c r="L67" s="83"/>
      <c r="M67" s="111"/>
      <c r="N67" s="112"/>
      <c r="O67" s="113"/>
    </row>
    <row r="68" spans="1:16" s="18" customFormat="1" ht="16.5" thickBot="1">
      <c r="A68" s="2"/>
      <c r="B68" s="101"/>
      <c r="C68" s="116" t="s">
        <v>24</v>
      </c>
      <c r="D68" s="117">
        <f aca="true" t="shared" si="9" ref="D68:O68">SUM(D36:D67)</f>
        <v>10559026.215</v>
      </c>
      <c r="E68" s="118">
        <f t="shared" si="9"/>
        <v>8867433.80063627</v>
      </c>
      <c r="F68" s="46">
        <f t="shared" si="9"/>
        <v>190902.41234504926</v>
      </c>
      <c r="G68" s="44">
        <f t="shared" si="9"/>
        <v>706867.1881942563</v>
      </c>
      <c r="H68" s="45">
        <f t="shared" si="9"/>
        <v>659871.415698414</v>
      </c>
      <c r="I68" s="44">
        <f t="shared" si="9"/>
        <v>705469.7848843548</v>
      </c>
      <c r="J68" s="62">
        <f t="shared" si="9"/>
        <v>4321616.892442177</v>
      </c>
      <c r="K68" s="62">
        <f t="shared" si="9"/>
        <v>1122643.0579395955</v>
      </c>
      <c r="L68" s="45">
        <f t="shared" si="9"/>
        <v>188861.63081405908</v>
      </c>
      <c r="M68" s="46">
        <f t="shared" si="9"/>
        <v>558770.1946900985</v>
      </c>
      <c r="N68" s="47">
        <f t="shared" si="9"/>
        <v>329477.3386632661</v>
      </c>
      <c r="O68" s="47">
        <f t="shared" si="9"/>
        <v>82953.8769380197</v>
      </c>
      <c r="P68" s="52"/>
    </row>
    <row r="69" spans="1:15" ht="36" customHeight="1" thickBot="1">
      <c r="A69" s="26" t="s">
        <v>48</v>
      </c>
      <c r="B69" s="119"/>
      <c r="C69" s="120"/>
      <c r="D69" s="121"/>
      <c r="E69" s="1" t="s">
        <v>98</v>
      </c>
      <c r="F69" s="165" t="s">
        <v>79</v>
      </c>
      <c r="G69" s="166" t="s">
        <v>80</v>
      </c>
      <c r="H69" s="166" t="s">
        <v>81</v>
      </c>
      <c r="I69" s="166" t="s">
        <v>82</v>
      </c>
      <c r="J69" s="167" t="s">
        <v>83</v>
      </c>
      <c r="K69" s="168" t="s">
        <v>86</v>
      </c>
      <c r="L69" s="166" t="s">
        <v>84</v>
      </c>
      <c r="M69" s="169" t="s">
        <v>87</v>
      </c>
      <c r="N69" s="169" t="s">
        <v>85</v>
      </c>
      <c r="O69" s="169" t="s">
        <v>92</v>
      </c>
    </row>
    <row r="70" spans="1:15" ht="15.75" customHeight="1">
      <c r="A70" s="20"/>
      <c r="B70" s="123">
        <v>51101</v>
      </c>
      <c r="C70" s="124" t="s">
        <v>49</v>
      </c>
      <c r="D70" s="125">
        <v>50000</v>
      </c>
      <c r="E70" s="88">
        <v>360000</v>
      </c>
      <c r="F70" s="89">
        <v>12000</v>
      </c>
      <c r="G70" s="82">
        <v>225400</v>
      </c>
      <c r="H70" s="83"/>
      <c r="I70" s="82">
        <v>58000</v>
      </c>
      <c r="J70" s="84"/>
      <c r="K70" s="84">
        <v>30740</v>
      </c>
      <c r="L70" s="83"/>
      <c r="M70" s="82">
        <v>32900</v>
      </c>
      <c r="N70" s="90"/>
      <c r="O70" s="74"/>
    </row>
    <row r="71" spans="1:15" ht="15.75" customHeight="1">
      <c r="A71" s="21"/>
      <c r="B71" s="126">
        <v>51501</v>
      </c>
      <c r="C71" s="127" t="s">
        <v>64</v>
      </c>
      <c r="D71" s="125"/>
      <c r="E71" s="88">
        <v>1600000</v>
      </c>
      <c r="F71" s="89"/>
      <c r="G71" s="82"/>
      <c r="H71" s="83"/>
      <c r="I71" s="82"/>
      <c r="J71" s="84"/>
      <c r="K71" s="84"/>
      <c r="L71" s="83"/>
      <c r="M71" s="128">
        <v>1600000</v>
      </c>
      <c r="N71" s="90"/>
      <c r="O71" s="74"/>
    </row>
    <row r="72" spans="1:15" ht="15.75" customHeight="1">
      <c r="A72" s="21"/>
      <c r="B72" s="126">
        <v>51901</v>
      </c>
      <c r="C72" s="127" t="s">
        <v>40</v>
      </c>
      <c r="D72" s="125"/>
      <c r="E72" s="88">
        <v>63608</v>
      </c>
      <c r="F72" s="89"/>
      <c r="G72" s="82">
        <v>63608</v>
      </c>
      <c r="H72" s="83"/>
      <c r="I72" s="82"/>
      <c r="J72" s="84"/>
      <c r="K72" s="84"/>
      <c r="L72" s="83"/>
      <c r="M72" s="128"/>
      <c r="N72" s="90"/>
      <c r="O72" s="74"/>
    </row>
    <row r="73" spans="1:15" ht="15.75" customHeight="1">
      <c r="A73" s="21"/>
      <c r="B73" s="126">
        <v>52101</v>
      </c>
      <c r="C73" s="127" t="s">
        <v>35</v>
      </c>
      <c r="D73" s="125"/>
      <c r="E73" s="88">
        <v>1800000</v>
      </c>
      <c r="F73" s="89"/>
      <c r="G73" s="82"/>
      <c r="H73" s="83"/>
      <c r="I73" s="82"/>
      <c r="J73" s="84"/>
      <c r="K73" s="84"/>
      <c r="L73" s="83"/>
      <c r="M73" s="128">
        <v>1800000</v>
      </c>
      <c r="N73" s="90"/>
      <c r="O73" s="74"/>
    </row>
    <row r="74" spans="1:15" ht="15.75" customHeight="1">
      <c r="A74" s="15"/>
      <c r="B74" s="126">
        <v>52301</v>
      </c>
      <c r="C74" s="127" t="s">
        <v>65</v>
      </c>
      <c r="D74" s="125"/>
      <c r="E74" s="88">
        <v>530000</v>
      </c>
      <c r="F74" s="89"/>
      <c r="G74" s="82"/>
      <c r="H74" s="83"/>
      <c r="I74" s="82"/>
      <c r="J74" s="84"/>
      <c r="K74" s="84"/>
      <c r="L74" s="83"/>
      <c r="M74" s="128">
        <v>530000</v>
      </c>
      <c r="N74" s="90"/>
      <c r="O74" s="74"/>
    </row>
    <row r="75" spans="1:15" ht="15.75" customHeight="1">
      <c r="A75" s="15"/>
      <c r="B75" s="126">
        <v>53201</v>
      </c>
      <c r="C75" s="127" t="s">
        <v>62</v>
      </c>
      <c r="D75" s="125"/>
      <c r="E75" s="88">
        <v>250000</v>
      </c>
      <c r="F75" s="89"/>
      <c r="G75" s="82"/>
      <c r="H75" s="83"/>
      <c r="I75" s="82"/>
      <c r="J75" s="83">
        <v>250000</v>
      </c>
      <c r="K75" s="84"/>
      <c r="L75" s="83"/>
      <c r="M75" s="128"/>
      <c r="N75" s="90"/>
      <c r="O75" s="74"/>
    </row>
    <row r="76" spans="1:15" ht="15.75" customHeight="1">
      <c r="A76" s="15"/>
      <c r="B76" s="126">
        <v>54101</v>
      </c>
      <c r="C76" s="127" t="s">
        <v>69</v>
      </c>
      <c r="D76" s="125"/>
      <c r="E76" s="88"/>
      <c r="F76" s="89"/>
      <c r="G76" s="82"/>
      <c r="H76" s="83"/>
      <c r="I76" s="82"/>
      <c r="J76" s="84"/>
      <c r="K76" s="84"/>
      <c r="L76" s="83"/>
      <c r="M76" s="128"/>
      <c r="N76" s="90"/>
      <c r="O76" s="74"/>
    </row>
    <row r="77" spans="1:15" ht="15.75" customHeight="1">
      <c r="A77" s="15"/>
      <c r="B77" s="126">
        <v>56401</v>
      </c>
      <c r="C77" s="127" t="s">
        <v>63</v>
      </c>
      <c r="D77" s="129"/>
      <c r="E77" s="88"/>
      <c r="F77" s="89"/>
      <c r="G77" s="82"/>
      <c r="H77" s="83"/>
      <c r="I77" s="82"/>
      <c r="J77" s="84"/>
      <c r="K77" s="84"/>
      <c r="L77" s="83"/>
      <c r="M77" s="128"/>
      <c r="N77" s="90"/>
      <c r="O77" s="74"/>
    </row>
    <row r="78" spans="1:15" s="29" customFormat="1" ht="15.75" customHeight="1">
      <c r="A78" s="22"/>
      <c r="B78" s="126">
        <v>56501</v>
      </c>
      <c r="C78" s="127" t="s">
        <v>37</v>
      </c>
      <c r="D78" s="130"/>
      <c r="E78" s="88"/>
      <c r="F78" s="89"/>
      <c r="G78" s="89"/>
      <c r="H78" s="91"/>
      <c r="I78" s="89"/>
      <c r="J78" s="92"/>
      <c r="K78" s="92"/>
      <c r="L78" s="91"/>
      <c r="M78" s="131"/>
      <c r="N78" s="93"/>
      <c r="O78" s="94"/>
    </row>
    <row r="79" spans="1:15" ht="15.75" customHeight="1">
      <c r="A79" s="23"/>
      <c r="B79" s="132">
        <v>59101</v>
      </c>
      <c r="C79" s="133" t="s">
        <v>44</v>
      </c>
      <c r="D79" s="95">
        <v>650000</v>
      </c>
      <c r="E79" s="88">
        <v>450000</v>
      </c>
      <c r="F79" s="89"/>
      <c r="G79" s="82"/>
      <c r="H79" s="83"/>
      <c r="I79" s="82">
        <v>15000</v>
      </c>
      <c r="J79" s="84"/>
      <c r="K79" s="84"/>
      <c r="L79" s="83"/>
      <c r="M79" s="134">
        <v>435000</v>
      </c>
      <c r="N79" s="85"/>
      <c r="O79" s="74"/>
    </row>
    <row r="80" spans="1:15" ht="16.5" thickBot="1">
      <c r="A80" s="16"/>
      <c r="B80" s="97"/>
      <c r="C80" s="135" t="s">
        <v>47</v>
      </c>
      <c r="D80" s="136">
        <f>SUM(D70:D79)</f>
        <v>700000</v>
      </c>
      <c r="E80" s="149">
        <f>SUM(E70:E79)</f>
        <v>5053608</v>
      </c>
      <c r="F80" s="174">
        <f aca="true" t="shared" si="10" ref="F80:O80">SUM(F70:F79)</f>
        <v>12000</v>
      </c>
      <c r="G80" s="174">
        <f t="shared" si="10"/>
        <v>289008</v>
      </c>
      <c r="H80" s="48">
        <v>226360</v>
      </c>
      <c r="I80" s="48">
        <f t="shared" si="10"/>
        <v>73000</v>
      </c>
      <c r="J80" s="48">
        <f t="shared" si="10"/>
        <v>250000</v>
      </c>
      <c r="K80" s="63">
        <f t="shared" si="10"/>
        <v>30740</v>
      </c>
      <c r="L80" s="48">
        <f t="shared" si="10"/>
        <v>0</v>
      </c>
      <c r="M80" s="48">
        <f>SUM(M70:M79)</f>
        <v>4397900</v>
      </c>
      <c r="N80" s="48">
        <f t="shared" si="10"/>
        <v>0</v>
      </c>
      <c r="O80" s="48">
        <f t="shared" si="10"/>
        <v>0</v>
      </c>
    </row>
    <row r="81" spans="1:15" ht="16.5" thickBot="1">
      <c r="A81" s="2"/>
      <c r="B81" s="101"/>
      <c r="C81" s="137" t="s">
        <v>71</v>
      </c>
      <c r="D81" s="138">
        <f>D68+D34+D80+D7</f>
        <v>49572346.955</v>
      </c>
      <c r="E81" s="150">
        <f>E7+E34+E68+E80</f>
        <v>39481626.00223627</v>
      </c>
      <c r="F81" s="175">
        <f aca="true" t="shared" si="11" ref="F81:O81">F68+F34+F80+F7</f>
        <v>250626.78234504926</v>
      </c>
      <c r="G81" s="176">
        <f t="shared" si="11"/>
        <v>1363440.2217942562</v>
      </c>
      <c r="H81" s="49">
        <f t="shared" si="11"/>
        <v>1039869.265698414</v>
      </c>
      <c r="I81" s="49">
        <f t="shared" si="11"/>
        <v>990243.3548843549</v>
      </c>
      <c r="J81" s="49">
        <f t="shared" si="11"/>
        <v>4710169.922442177</v>
      </c>
      <c r="K81" s="64">
        <f t="shared" si="11"/>
        <v>1480728.0679395956</v>
      </c>
      <c r="L81" s="49">
        <f t="shared" si="11"/>
        <v>197452.28081405908</v>
      </c>
      <c r="M81" s="49">
        <f t="shared" si="11"/>
        <v>5763761.554690098</v>
      </c>
      <c r="N81" s="49">
        <f t="shared" si="11"/>
        <v>359477.3386632661</v>
      </c>
      <c r="O81" s="49">
        <f t="shared" si="11"/>
        <v>101252.8769380197</v>
      </c>
    </row>
    <row r="82" spans="1:15" ht="15.75">
      <c r="A82" s="2"/>
      <c r="B82" s="101"/>
      <c r="C82" s="139"/>
      <c r="D82" s="139"/>
      <c r="E82" s="151"/>
      <c r="F82" s="139"/>
      <c r="G82" s="122"/>
      <c r="H82" s="122"/>
      <c r="I82" s="122"/>
      <c r="J82" s="122"/>
      <c r="K82" s="122"/>
      <c r="L82" s="122"/>
      <c r="M82" s="122"/>
      <c r="N82" s="122"/>
      <c r="O82" s="122"/>
    </row>
    <row r="83" spans="2:17" ht="15.75">
      <c r="B83" s="105"/>
      <c r="C83" s="156" t="s">
        <v>101</v>
      </c>
      <c r="D83" s="157">
        <f>D91/D84</f>
        <v>2503.279065740741</v>
      </c>
      <c r="E83" s="157"/>
      <c r="F83" s="158"/>
      <c r="G83" s="159"/>
      <c r="H83" s="159"/>
      <c r="I83" s="159"/>
      <c r="J83" s="159"/>
      <c r="K83" s="160"/>
      <c r="L83" s="160"/>
      <c r="M83" s="160"/>
      <c r="N83" s="160"/>
      <c r="O83" s="160"/>
      <c r="P83" s="161"/>
      <c r="Q83" s="161"/>
    </row>
    <row r="84" spans="2:20" ht="15.75">
      <c r="B84" s="105"/>
      <c r="C84" s="55" t="s">
        <v>95</v>
      </c>
      <c r="D84" s="157">
        <v>5400</v>
      </c>
      <c r="E84" s="140">
        <f>SUM(F84:Q84)</f>
        <v>4620</v>
      </c>
      <c r="F84" s="162">
        <v>440</v>
      </c>
      <c r="G84" s="56">
        <v>380</v>
      </c>
      <c r="H84" s="57">
        <v>360</v>
      </c>
      <c r="I84" s="57">
        <v>440</v>
      </c>
      <c r="J84" s="57">
        <v>400</v>
      </c>
      <c r="K84" s="58">
        <v>440</v>
      </c>
      <c r="L84" s="57">
        <v>260</v>
      </c>
      <c r="M84" s="58">
        <v>420</v>
      </c>
      <c r="N84" s="58">
        <v>400</v>
      </c>
      <c r="O84" s="58">
        <v>460</v>
      </c>
      <c r="P84" s="58">
        <v>380</v>
      </c>
      <c r="Q84" s="58">
        <v>240</v>
      </c>
      <c r="S84" s="14">
        <v>875</v>
      </c>
      <c r="T84" s="14">
        <f>R83*0.05</f>
        <v>0</v>
      </c>
    </row>
    <row r="85" spans="3:19" ht="15">
      <c r="C85" s="55" t="s">
        <v>96</v>
      </c>
      <c r="D85" s="163">
        <v>2328088.79</v>
      </c>
      <c r="E85" s="140">
        <f>SUM(F85:Q85)</f>
        <v>924</v>
      </c>
      <c r="F85" s="56">
        <v>88</v>
      </c>
      <c r="G85" s="56">
        <v>76</v>
      </c>
      <c r="H85" s="56">
        <v>72</v>
      </c>
      <c r="I85" s="56">
        <v>88</v>
      </c>
      <c r="J85" s="56">
        <v>80</v>
      </c>
      <c r="K85" s="154">
        <v>88</v>
      </c>
      <c r="L85" s="154">
        <v>52</v>
      </c>
      <c r="M85" s="154">
        <v>84</v>
      </c>
      <c r="N85" s="154">
        <v>80</v>
      </c>
      <c r="O85" s="154">
        <v>92</v>
      </c>
      <c r="P85" s="154">
        <v>76</v>
      </c>
      <c r="Q85" s="154">
        <v>48</v>
      </c>
      <c r="S85" s="14">
        <v>1131</v>
      </c>
    </row>
    <row r="86" spans="3:18" ht="15">
      <c r="C86" s="18"/>
      <c r="D86" s="163">
        <f>D85/D84</f>
        <v>431.1275537037037</v>
      </c>
      <c r="E86" s="163">
        <f>SUM(F86:Q86)</f>
        <v>4042500</v>
      </c>
      <c r="F86" s="153">
        <f>F84*S84</f>
        <v>385000</v>
      </c>
      <c r="G86" s="153">
        <f>G84*S84</f>
        <v>332500</v>
      </c>
      <c r="H86" s="153">
        <f>H84*S84</f>
        <v>315000</v>
      </c>
      <c r="I86" s="153">
        <f>I84*S84</f>
        <v>385000</v>
      </c>
      <c r="J86" s="153">
        <f>J84*S84</f>
        <v>350000</v>
      </c>
      <c r="K86" s="163">
        <f>K84*S84</f>
        <v>385000</v>
      </c>
      <c r="L86" s="163">
        <f>L84*S84</f>
        <v>227500</v>
      </c>
      <c r="M86" s="163">
        <f>M84*S84</f>
        <v>367500</v>
      </c>
      <c r="N86" s="163">
        <f>N84*S84</f>
        <v>350000</v>
      </c>
      <c r="O86" s="163">
        <f>O84*S84</f>
        <v>402500</v>
      </c>
      <c r="P86" s="163">
        <f>P84*S84</f>
        <v>332500</v>
      </c>
      <c r="Q86" s="163">
        <f>Q84*S84</f>
        <v>210000</v>
      </c>
      <c r="R86" s="36"/>
    </row>
    <row r="87" spans="3:18" ht="15">
      <c r="C87" s="18"/>
      <c r="D87" s="163">
        <v>10559026.215</v>
      </c>
      <c r="E87" s="163">
        <f>SUM(F87:Q87)</f>
        <v>1045044</v>
      </c>
      <c r="F87" s="153">
        <f>F85*S85</f>
        <v>99528</v>
      </c>
      <c r="G87" s="153">
        <f>G85*S85</f>
        <v>85956</v>
      </c>
      <c r="H87" s="153">
        <f>H85*S85</f>
        <v>81432</v>
      </c>
      <c r="I87" s="153">
        <f>I85*S85</f>
        <v>99528</v>
      </c>
      <c r="J87" s="153">
        <f>J85*S85</f>
        <v>90480</v>
      </c>
      <c r="K87" s="163">
        <f>K85*S85</f>
        <v>99528</v>
      </c>
      <c r="L87" s="163">
        <f>L85*S85</f>
        <v>58812</v>
      </c>
      <c r="M87" s="163">
        <f>M85*S85</f>
        <v>95004</v>
      </c>
      <c r="N87" s="163">
        <f>N85*S85</f>
        <v>90480</v>
      </c>
      <c r="O87" s="163">
        <f>O85*S85</f>
        <v>104052</v>
      </c>
      <c r="P87" s="163">
        <f>P85*S85</f>
        <v>85956</v>
      </c>
      <c r="Q87" s="163">
        <f>Q85*S85</f>
        <v>54288</v>
      </c>
      <c r="R87" s="36"/>
    </row>
    <row r="88" spans="3:18" ht="15">
      <c r="C88" s="18"/>
      <c r="D88" s="163">
        <f>D87/D84</f>
        <v>1955.375225</v>
      </c>
      <c r="E88" s="163">
        <f aca="true" t="shared" si="12" ref="E88:Q88">SUM(E86:E87)</f>
        <v>5087544</v>
      </c>
      <c r="F88" s="153">
        <f t="shared" si="12"/>
        <v>484528</v>
      </c>
      <c r="G88" s="153">
        <f t="shared" si="12"/>
        <v>418456</v>
      </c>
      <c r="H88" s="153">
        <f t="shared" si="12"/>
        <v>396432</v>
      </c>
      <c r="I88" s="153">
        <f t="shared" si="12"/>
        <v>484528</v>
      </c>
      <c r="J88" s="153">
        <f t="shared" si="12"/>
        <v>440480</v>
      </c>
      <c r="K88" s="163">
        <f t="shared" si="12"/>
        <v>484528</v>
      </c>
      <c r="L88" s="163">
        <f t="shared" si="12"/>
        <v>286312</v>
      </c>
      <c r="M88" s="163">
        <f t="shared" si="12"/>
        <v>462504</v>
      </c>
      <c r="N88" s="163">
        <f t="shared" si="12"/>
        <v>440480</v>
      </c>
      <c r="O88" s="163">
        <f t="shared" si="12"/>
        <v>506552</v>
      </c>
      <c r="P88" s="163">
        <f t="shared" si="12"/>
        <v>418456</v>
      </c>
      <c r="Q88" s="163">
        <f t="shared" si="12"/>
        <v>264288</v>
      </c>
      <c r="R88" s="36"/>
    </row>
    <row r="89" spans="4:18" ht="15">
      <c r="D89" s="41">
        <v>700000</v>
      </c>
      <c r="E89" s="41"/>
      <c r="F89" s="50"/>
      <c r="G89" s="50"/>
      <c r="H89" s="50"/>
      <c r="I89" s="50"/>
      <c r="J89" s="50"/>
      <c r="K89" s="41"/>
      <c r="L89" s="41"/>
      <c r="M89" s="41"/>
      <c r="N89" s="41"/>
      <c r="O89" s="41"/>
      <c r="P89" s="41"/>
      <c r="Q89" s="41"/>
      <c r="R89" s="36"/>
    </row>
    <row r="90" spans="4:18" ht="15">
      <c r="D90" s="41">
        <f>D89/D84</f>
        <v>129.62962962962962</v>
      </c>
      <c r="E90" s="41"/>
      <c r="F90" s="50"/>
      <c r="G90" s="50"/>
      <c r="H90" s="50"/>
      <c r="I90" s="50"/>
      <c r="J90" s="50"/>
      <c r="K90" s="41"/>
      <c r="L90" s="41"/>
      <c r="M90" s="41"/>
      <c r="N90" s="41"/>
      <c r="O90" s="41"/>
      <c r="P90" s="41"/>
      <c r="Q90" s="41"/>
      <c r="R90" s="36"/>
    </row>
    <row r="91" spans="3:17" ht="15">
      <c r="C91" s="53"/>
      <c r="D91" s="50">
        <f>D34+D68+D80</f>
        <v>13517706.955</v>
      </c>
      <c r="E91" s="41"/>
      <c r="F91" s="50"/>
      <c r="G91" s="50"/>
      <c r="H91" s="50"/>
      <c r="I91" s="50"/>
      <c r="J91" s="50"/>
      <c r="K91" s="41"/>
      <c r="L91" s="41"/>
      <c r="M91" s="41"/>
      <c r="N91" s="41"/>
      <c r="O91" s="41"/>
      <c r="P91" s="41"/>
      <c r="Q91" s="41"/>
    </row>
    <row r="92" spans="3:17" ht="15">
      <c r="C92" s="53"/>
      <c r="D92" s="34">
        <v>36054640</v>
      </c>
      <c r="E92" s="41"/>
      <c r="F92" s="50"/>
      <c r="G92" s="50"/>
      <c r="H92" s="50"/>
      <c r="I92" s="50"/>
      <c r="J92" s="50"/>
      <c r="K92" s="41"/>
      <c r="L92" s="41"/>
      <c r="M92" s="41"/>
      <c r="N92" s="41"/>
      <c r="O92" s="41"/>
      <c r="P92" s="41"/>
      <c r="Q92" s="41"/>
    </row>
    <row r="93" spans="3:17" ht="15">
      <c r="C93" s="53"/>
      <c r="E93" s="41"/>
      <c r="F93" s="50"/>
      <c r="G93" s="50"/>
      <c r="H93" s="50"/>
      <c r="I93" s="50"/>
      <c r="J93" s="50"/>
      <c r="K93" s="41"/>
      <c r="L93" s="41"/>
      <c r="M93" s="41"/>
      <c r="N93" s="41"/>
      <c r="O93" s="41"/>
      <c r="P93" s="29"/>
      <c r="Q93" s="29"/>
    </row>
    <row r="94" spans="3:17" ht="15">
      <c r="C94" s="53"/>
      <c r="D94" s="41">
        <f>SUM(D91:D93)</f>
        <v>49572346.955</v>
      </c>
      <c r="E94" s="41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3:17" ht="12.75" customHeight="1">
      <c r="C95" s="53"/>
      <c r="E95" s="41"/>
      <c r="F95" s="50"/>
      <c r="G95" s="50"/>
      <c r="H95" s="50"/>
      <c r="I95" s="50"/>
      <c r="J95" s="50"/>
      <c r="K95" s="41"/>
      <c r="L95" s="41"/>
      <c r="M95" s="41"/>
      <c r="N95" s="41"/>
      <c r="O95" s="41"/>
      <c r="P95" s="29"/>
      <c r="Q95" s="29"/>
    </row>
    <row r="96" spans="3:17" ht="15">
      <c r="C96" s="53"/>
      <c r="D96" s="32"/>
      <c r="E96" s="41"/>
      <c r="F96" s="50"/>
      <c r="G96" s="50"/>
      <c r="H96" s="50"/>
      <c r="I96" s="50"/>
      <c r="J96" s="50"/>
      <c r="K96" s="41"/>
      <c r="L96" s="41"/>
      <c r="M96" s="41"/>
      <c r="N96" s="41"/>
      <c r="O96" s="41"/>
      <c r="P96" s="41"/>
      <c r="Q96" s="41"/>
    </row>
    <row r="97" spans="3:17" ht="15">
      <c r="C97" s="53"/>
      <c r="F97" s="54"/>
      <c r="G97" s="54"/>
      <c r="H97" s="50"/>
      <c r="I97" s="54"/>
      <c r="J97" s="54"/>
      <c r="K97" s="152"/>
      <c r="L97" s="152"/>
      <c r="M97" s="152"/>
      <c r="N97" s="152"/>
      <c r="O97" s="152"/>
      <c r="P97" s="152"/>
      <c r="Q97" s="152"/>
    </row>
    <row r="98" spans="3:17" ht="15">
      <c r="C98" s="53"/>
      <c r="F98" s="56"/>
      <c r="G98" s="56"/>
      <c r="H98" s="153"/>
      <c r="I98" s="56"/>
      <c r="J98" s="56"/>
      <c r="K98" s="154"/>
      <c r="L98" s="152"/>
      <c r="M98" s="152"/>
      <c r="N98" s="152"/>
      <c r="O98" s="152"/>
      <c r="P98" s="152"/>
      <c r="Q98" s="152"/>
    </row>
    <row r="99" ht="15">
      <c r="H99" s="35"/>
    </row>
    <row r="100" spans="3:8" ht="15">
      <c r="C100" s="53"/>
      <c r="H100" s="35"/>
    </row>
    <row r="101" ht="15">
      <c r="H101" s="35"/>
    </row>
    <row r="102" ht="15">
      <c r="C102" s="53"/>
    </row>
    <row r="104" ht="15">
      <c r="C104" s="55"/>
    </row>
  </sheetData>
  <sheetProtection/>
  <mergeCells count="2">
    <mergeCell ref="E1:L1"/>
    <mergeCell ref="E2:L2"/>
  </mergeCells>
  <printOptions/>
  <pageMargins left="0.11811023622047245" right="0.11811023622047245" top="0.15748031496062992" bottom="0.15748031496062992" header="0.11811023622047245" footer="0.1968503937007874"/>
  <pageSetup horizontalDpi="600" verticalDpi="600" orientation="landscape" scale="64" r:id="rId2"/>
  <rowBreaks count="1" manualBreakCount="1">
    <brk id="34" max="255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F9" sqref="F9"/>
    </sheetView>
  </sheetViews>
  <sheetFormatPr defaultColWidth="11.421875" defaultRowHeight="15"/>
  <cols>
    <col min="2" max="2" width="50.28125" style="0" customWidth="1"/>
    <col min="3" max="3" width="13.7109375" style="0" customWidth="1"/>
    <col min="4" max="4" width="12.7109375" style="0" customWidth="1"/>
    <col min="6" max="6" width="13.28125" style="0" customWidth="1"/>
    <col min="7" max="7" width="12.8515625" style="0" customWidth="1"/>
    <col min="8" max="8" width="13.140625" style="0" customWidth="1"/>
  </cols>
  <sheetData>
    <row r="1" spans="1:11" s="3" customFormat="1" ht="19.5" customHeight="1">
      <c r="A1" s="14"/>
      <c r="B1" s="14"/>
      <c r="C1" s="14"/>
      <c r="D1" s="509" t="s">
        <v>25</v>
      </c>
      <c r="E1" s="509"/>
      <c r="F1" s="509"/>
      <c r="G1" s="509"/>
      <c r="H1" s="509"/>
      <c r="I1" s="509"/>
      <c r="J1" s="509"/>
      <c r="K1" s="509"/>
    </row>
    <row r="2" spans="1:11" s="3" customFormat="1" ht="18">
      <c r="A2" s="14"/>
      <c r="B2" s="14"/>
      <c r="C2" s="14"/>
      <c r="D2" s="510" t="s">
        <v>97</v>
      </c>
      <c r="E2" s="510"/>
      <c r="F2" s="510"/>
      <c r="G2" s="510"/>
      <c r="H2" s="510"/>
      <c r="I2" s="510"/>
      <c r="J2" s="510"/>
      <c r="K2" s="510"/>
    </row>
    <row r="3" spans="1:11" s="3" customFormat="1" ht="15">
      <c r="A3" s="17"/>
      <c r="B3" s="14"/>
      <c r="C3" s="14"/>
      <c r="D3" s="514" t="s">
        <v>173</v>
      </c>
      <c r="E3" s="514"/>
      <c r="F3" s="514"/>
      <c r="G3" s="514"/>
      <c r="H3" s="514"/>
      <c r="I3" s="514"/>
      <c r="J3" s="514"/>
      <c r="K3" s="514"/>
    </row>
    <row r="4" spans="2:11" s="3" customFormat="1" ht="15">
      <c r="B4" s="14"/>
      <c r="C4" s="14"/>
      <c r="D4" s="29"/>
      <c r="E4" s="184"/>
      <c r="G4" s="31"/>
      <c r="H4" s="31"/>
      <c r="I4" s="31"/>
      <c r="J4" s="14"/>
      <c r="K4" s="14"/>
    </row>
    <row r="5" s="3" customFormat="1" ht="15.75" thickBot="1"/>
    <row r="6" spans="1:14" s="340" customFormat="1" ht="30" customHeight="1" thickTop="1">
      <c r="A6" s="515" t="s">
        <v>115</v>
      </c>
      <c r="B6" s="517" t="s">
        <v>116</v>
      </c>
      <c r="C6" s="519" t="s">
        <v>98</v>
      </c>
      <c r="D6" s="521" t="s">
        <v>79</v>
      </c>
      <c r="E6" s="523" t="s">
        <v>80</v>
      </c>
      <c r="F6" s="523" t="s">
        <v>81</v>
      </c>
      <c r="G6" s="523" t="s">
        <v>82</v>
      </c>
      <c r="H6" s="527" t="s">
        <v>83</v>
      </c>
      <c r="I6" s="529" t="s">
        <v>103</v>
      </c>
      <c r="J6" s="523" t="s">
        <v>84</v>
      </c>
      <c r="K6" s="525" t="s">
        <v>87</v>
      </c>
      <c r="L6" s="525" t="s">
        <v>85</v>
      </c>
      <c r="M6" s="525" t="s">
        <v>114</v>
      </c>
      <c r="N6" s="525" t="s">
        <v>92</v>
      </c>
    </row>
    <row r="7" spans="1:14" s="340" customFormat="1" ht="15" customHeight="1" thickBot="1">
      <c r="A7" s="516"/>
      <c r="B7" s="518"/>
      <c r="C7" s="520"/>
      <c r="D7" s="522"/>
      <c r="E7" s="524"/>
      <c r="F7" s="524"/>
      <c r="G7" s="524"/>
      <c r="H7" s="528"/>
      <c r="I7" s="530"/>
      <c r="J7" s="531"/>
      <c r="K7" s="526"/>
      <c r="L7" s="526"/>
      <c r="M7" s="526"/>
      <c r="N7" s="526"/>
    </row>
    <row r="8" spans="1:14" s="340" customFormat="1" ht="15" customHeight="1" thickTop="1">
      <c r="A8" s="358"/>
      <c r="B8" s="279" t="s">
        <v>100</v>
      </c>
      <c r="C8" s="280">
        <v>23450006</v>
      </c>
      <c r="D8" s="281"/>
      <c r="E8" s="282"/>
      <c r="F8" s="283"/>
      <c r="G8" s="282"/>
      <c r="H8" s="283"/>
      <c r="I8" s="282"/>
      <c r="J8" s="283"/>
      <c r="K8" s="282"/>
      <c r="L8" s="284"/>
      <c r="M8" s="285"/>
      <c r="N8" s="286"/>
    </row>
    <row r="9" spans="1:14" s="340" customFormat="1" ht="15" customHeight="1" thickBot="1">
      <c r="A9" s="358"/>
      <c r="B9" s="289" t="s">
        <v>99</v>
      </c>
      <c r="C9" s="290">
        <f>SUM(D9:N9)</f>
        <v>108</v>
      </c>
      <c r="D9" s="291">
        <v>1.5</v>
      </c>
      <c r="E9" s="292">
        <v>13</v>
      </c>
      <c r="F9" s="293">
        <v>19</v>
      </c>
      <c r="G9" s="292">
        <v>16</v>
      </c>
      <c r="H9" s="293">
        <v>9</v>
      </c>
      <c r="I9" s="292">
        <v>21</v>
      </c>
      <c r="J9" s="293">
        <v>3</v>
      </c>
      <c r="K9" s="294">
        <v>5</v>
      </c>
      <c r="L9" s="295">
        <v>8</v>
      </c>
      <c r="M9" s="296">
        <v>11.5</v>
      </c>
      <c r="N9" s="297">
        <v>1</v>
      </c>
    </row>
    <row r="10" spans="1:14" s="345" customFormat="1" ht="12.75" customHeight="1" thickTop="1">
      <c r="A10" s="341"/>
      <c r="B10" s="342"/>
      <c r="C10" s="343"/>
      <c r="D10" s="343"/>
      <c r="E10" s="343"/>
      <c r="F10" s="343"/>
      <c r="G10" s="359"/>
      <c r="H10" s="344"/>
      <c r="I10" s="344"/>
      <c r="J10" s="344"/>
      <c r="K10" s="344"/>
      <c r="L10" s="344"/>
      <c r="M10" s="344"/>
      <c r="N10" s="344"/>
    </row>
    <row r="11" spans="1:14" s="345" customFormat="1" ht="12.75" customHeight="1">
      <c r="A11" s="346">
        <v>1000</v>
      </c>
      <c r="B11" s="347" t="s">
        <v>117</v>
      </c>
      <c r="C11" s="348">
        <f>C12+C22</f>
        <v>23450006</v>
      </c>
      <c r="D11" s="348"/>
      <c r="E11" s="348"/>
      <c r="F11" s="348"/>
      <c r="G11" s="360"/>
      <c r="H11" s="349"/>
      <c r="I11" s="349"/>
      <c r="J11" s="349"/>
      <c r="K11" s="349"/>
      <c r="L11" s="349"/>
      <c r="M11" s="349"/>
      <c r="N11" s="349"/>
    </row>
    <row r="12" spans="1:14" s="404" customFormat="1" ht="12.75" customHeight="1">
      <c r="A12" s="401">
        <v>1100</v>
      </c>
      <c r="B12" s="402" t="s">
        <v>118</v>
      </c>
      <c r="C12" s="403">
        <f>C14+C15+C20</f>
        <v>18628145</v>
      </c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</row>
    <row r="13" spans="1:14" s="345" customFormat="1" ht="12.75" customHeight="1">
      <c r="A13" s="350">
        <v>113</v>
      </c>
      <c r="B13" s="347" t="s">
        <v>119</v>
      </c>
      <c r="C13" s="348">
        <f>C14</f>
        <v>14611700</v>
      </c>
      <c r="D13" s="348"/>
      <c r="E13" s="348"/>
      <c r="F13" s="348"/>
      <c r="G13" s="360"/>
      <c r="H13" s="349"/>
      <c r="I13" s="349"/>
      <c r="J13" s="349"/>
      <c r="K13" s="349"/>
      <c r="L13" s="349"/>
      <c r="M13" s="349"/>
      <c r="N13" s="349"/>
    </row>
    <row r="14" spans="1:14" s="345" customFormat="1" ht="12.75" customHeight="1">
      <c r="A14" s="351">
        <v>11301</v>
      </c>
      <c r="B14" s="352" t="s">
        <v>120</v>
      </c>
      <c r="C14" s="348">
        <v>14611700</v>
      </c>
      <c r="D14" s="348"/>
      <c r="E14" s="348"/>
      <c r="F14" s="348"/>
      <c r="G14" s="361"/>
      <c r="H14" s="353"/>
      <c r="I14" s="353"/>
      <c r="J14" s="353"/>
      <c r="K14" s="353"/>
      <c r="L14" s="353"/>
      <c r="M14" s="353"/>
      <c r="N14" s="353"/>
    </row>
    <row r="15" spans="1:14" s="345" customFormat="1" ht="12.75" customHeight="1">
      <c r="A15" s="350">
        <v>132</v>
      </c>
      <c r="B15" s="347" t="s">
        <v>121</v>
      </c>
      <c r="C15" s="348">
        <f>C16+C17+C18+C19</f>
        <v>2841163</v>
      </c>
      <c r="D15" s="439"/>
      <c r="E15" s="348"/>
      <c r="F15" s="348"/>
      <c r="G15" s="360"/>
      <c r="H15" s="349"/>
      <c r="I15" s="349"/>
      <c r="J15" s="349"/>
      <c r="K15" s="349"/>
      <c r="L15" s="349"/>
      <c r="M15" s="349"/>
      <c r="N15" s="349"/>
    </row>
    <row r="16" spans="1:14" s="345" customFormat="1" ht="12.75" customHeight="1">
      <c r="A16" s="351">
        <v>13201</v>
      </c>
      <c r="B16" s="352" t="s">
        <v>122</v>
      </c>
      <c r="C16" s="362">
        <v>811761</v>
      </c>
      <c r="D16" s="354"/>
      <c r="E16" s="362"/>
      <c r="F16" s="354"/>
      <c r="G16" s="369"/>
      <c r="H16" s="353"/>
      <c r="I16" s="353"/>
      <c r="J16" s="353"/>
      <c r="K16" s="353"/>
      <c r="L16" s="353"/>
      <c r="M16" s="353"/>
      <c r="N16" s="353"/>
    </row>
    <row r="17" spans="1:14" s="345" customFormat="1" ht="12.75" customHeight="1">
      <c r="A17" s="351">
        <v>13202</v>
      </c>
      <c r="B17" s="352" t="s">
        <v>123</v>
      </c>
      <c r="C17" s="362">
        <v>1623522</v>
      </c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</row>
    <row r="18" spans="1:14" s="345" customFormat="1" ht="12.75" customHeight="1">
      <c r="A18" s="351">
        <v>13203</v>
      </c>
      <c r="B18" s="352" t="s">
        <v>124</v>
      </c>
      <c r="C18" s="362">
        <v>202940</v>
      </c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</row>
    <row r="19" spans="1:14" s="345" customFormat="1" ht="12.75" customHeight="1">
      <c r="A19" s="351">
        <v>13204</v>
      </c>
      <c r="B19" s="352" t="s">
        <v>125</v>
      </c>
      <c r="C19" s="362">
        <v>202940</v>
      </c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</row>
    <row r="20" spans="1:14" s="345" customFormat="1" ht="12.75" customHeight="1">
      <c r="A20" s="350">
        <v>134</v>
      </c>
      <c r="B20" s="347" t="s">
        <v>126</v>
      </c>
      <c r="C20" s="365">
        <f>C21</f>
        <v>1175282</v>
      </c>
      <c r="D20" s="365"/>
      <c r="E20" s="365"/>
      <c r="F20" s="365"/>
      <c r="G20" s="366"/>
      <c r="H20" s="367"/>
      <c r="I20" s="367"/>
      <c r="J20" s="367"/>
      <c r="K20" s="367"/>
      <c r="L20" s="367"/>
      <c r="M20" s="367"/>
      <c r="N20" s="367"/>
    </row>
    <row r="21" spans="1:14" s="345" customFormat="1" ht="12.75" customHeight="1">
      <c r="A21" s="351">
        <v>13403</v>
      </c>
      <c r="B21" s="352" t="s">
        <v>127</v>
      </c>
      <c r="C21" s="362">
        <v>1175282</v>
      </c>
      <c r="D21" s="362"/>
      <c r="E21" s="362"/>
      <c r="F21" s="362"/>
      <c r="G21" s="363"/>
      <c r="H21" s="364"/>
      <c r="I21" s="364"/>
      <c r="J21" s="364"/>
      <c r="K21" s="364"/>
      <c r="L21" s="364"/>
      <c r="M21" s="364"/>
      <c r="N21" s="364"/>
    </row>
    <row r="22" spans="1:14" s="404" customFormat="1" ht="12.75" customHeight="1">
      <c r="A22" s="401">
        <v>1400</v>
      </c>
      <c r="B22" s="402" t="s">
        <v>128</v>
      </c>
      <c r="C22" s="405">
        <v>4821861</v>
      </c>
      <c r="D22" s="405"/>
      <c r="E22" s="405"/>
      <c r="F22" s="405"/>
      <c r="G22" s="406"/>
      <c r="H22" s="407"/>
      <c r="I22" s="407"/>
      <c r="J22" s="405"/>
      <c r="K22" s="405"/>
      <c r="L22" s="405"/>
      <c r="M22" s="405"/>
      <c r="N22" s="405"/>
    </row>
    <row r="23" spans="1:14" s="345" customFormat="1" ht="12.75" customHeight="1">
      <c r="A23" s="350">
        <v>141</v>
      </c>
      <c r="B23" s="347" t="s">
        <v>129</v>
      </c>
      <c r="C23" s="365">
        <f>C24+C25+C26+C27+C28+C29+C30+C31</f>
        <v>1974109.3</v>
      </c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</row>
    <row r="24" spans="1:14" s="345" customFormat="1" ht="12.75" customHeight="1">
      <c r="A24" s="351">
        <v>14101</v>
      </c>
      <c r="B24" s="352" t="s">
        <v>130</v>
      </c>
      <c r="C24" s="362">
        <v>1157936</v>
      </c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</row>
    <row r="25" spans="1:14" s="345" customFormat="1" ht="12.75" customHeight="1">
      <c r="A25" s="351">
        <v>14102</v>
      </c>
      <c r="B25" s="352" t="s">
        <v>131</v>
      </c>
      <c r="C25" s="362">
        <v>216</v>
      </c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</row>
    <row r="26" spans="1:14" s="345" customFormat="1" ht="12.75" customHeight="1">
      <c r="A26" s="351">
        <v>14103</v>
      </c>
      <c r="B26" s="352" t="s">
        <v>132</v>
      </c>
      <c r="C26" s="362">
        <v>13984</v>
      </c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</row>
    <row r="27" spans="1:14" s="345" customFormat="1" ht="12.75" customHeight="1">
      <c r="A27" s="351">
        <v>14104</v>
      </c>
      <c r="B27" s="352" t="s">
        <v>133</v>
      </c>
      <c r="C27" s="362">
        <v>73058.5</v>
      </c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</row>
    <row r="28" spans="1:14" s="345" customFormat="1" ht="12.75" customHeight="1">
      <c r="A28" s="351">
        <v>14105</v>
      </c>
      <c r="B28" s="352" t="s">
        <v>134</v>
      </c>
      <c r="C28" s="362">
        <v>73058.5</v>
      </c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</row>
    <row r="29" spans="1:14" s="345" customFormat="1" ht="12.75" customHeight="1">
      <c r="A29" s="351">
        <v>14106</v>
      </c>
      <c r="B29" s="352" t="s">
        <v>135</v>
      </c>
      <c r="C29" s="362">
        <v>423739.3</v>
      </c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</row>
    <row r="30" spans="1:14" s="345" customFormat="1" ht="12.75" customHeight="1">
      <c r="A30" s="351">
        <v>14107</v>
      </c>
      <c r="B30" s="352" t="s">
        <v>136</v>
      </c>
      <c r="C30" s="362">
        <v>146117</v>
      </c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</row>
    <row r="31" spans="1:14" s="345" customFormat="1" ht="12.75" customHeight="1">
      <c r="A31" s="351">
        <v>14108</v>
      </c>
      <c r="B31" s="352" t="s">
        <v>137</v>
      </c>
      <c r="C31" s="362">
        <v>86000</v>
      </c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</row>
    <row r="32" spans="1:14" s="345" customFormat="1" ht="12.75" customHeight="1">
      <c r="A32" s="350">
        <v>142</v>
      </c>
      <c r="B32" s="347" t="s">
        <v>138</v>
      </c>
      <c r="C32" s="365">
        <f>C33</f>
        <v>584151.3</v>
      </c>
      <c r="D32" s="365"/>
      <c r="E32" s="365"/>
      <c r="F32" s="365"/>
      <c r="G32" s="366"/>
      <c r="H32" s="367"/>
      <c r="I32" s="367"/>
      <c r="J32" s="367"/>
      <c r="K32" s="367"/>
      <c r="L32" s="367"/>
      <c r="M32" s="367"/>
      <c r="N32" s="367"/>
    </row>
    <row r="33" spans="1:14" s="345" customFormat="1" ht="12.75" customHeight="1">
      <c r="A33" s="351">
        <v>14201</v>
      </c>
      <c r="B33" s="352" t="s">
        <v>139</v>
      </c>
      <c r="C33" s="362">
        <v>584151.3</v>
      </c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</row>
    <row r="34" spans="1:14" s="345" customFormat="1" ht="12.75" customHeight="1">
      <c r="A34" s="350">
        <v>143</v>
      </c>
      <c r="B34" s="347" t="s">
        <v>140</v>
      </c>
      <c r="C34" s="365">
        <f>C35</f>
        <v>2243989</v>
      </c>
      <c r="D34" s="365"/>
      <c r="E34" s="365"/>
      <c r="F34" s="365"/>
      <c r="G34" s="366"/>
      <c r="H34" s="367"/>
      <c r="I34" s="367"/>
      <c r="J34" s="367"/>
      <c r="K34" s="367"/>
      <c r="L34" s="367"/>
      <c r="M34" s="367"/>
      <c r="N34" s="367"/>
    </row>
    <row r="35" spans="1:14" s="345" customFormat="1" ht="12.75" customHeight="1">
      <c r="A35" s="351">
        <v>14301</v>
      </c>
      <c r="B35" s="352" t="s">
        <v>141</v>
      </c>
      <c r="C35" s="362">
        <v>2243989</v>
      </c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</row>
    <row r="36" spans="1:14" s="345" customFormat="1" ht="12.75" customHeight="1">
      <c r="A36" s="350">
        <v>144</v>
      </c>
      <c r="B36" s="347" t="s">
        <v>142</v>
      </c>
      <c r="C36" s="365">
        <f>SUM(C37:C39)</f>
        <v>19611.7</v>
      </c>
      <c r="D36" s="365"/>
      <c r="E36" s="365"/>
      <c r="F36" s="365"/>
      <c r="G36" s="366"/>
      <c r="H36" s="367"/>
      <c r="I36" s="367"/>
      <c r="J36" s="367"/>
      <c r="K36" s="367"/>
      <c r="L36" s="367"/>
      <c r="M36" s="367"/>
      <c r="N36" s="367"/>
    </row>
    <row r="37" spans="1:14" s="345" customFormat="1" ht="12.75" customHeight="1">
      <c r="A37" s="351">
        <v>14401</v>
      </c>
      <c r="B37" s="352" t="s">
        <v>143</v>
      </c>
      <c r="C37" s="362">
        <v>14611.7</v>
      </c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</row>
    <row r="38" spans="1:14" s="345" customFormat="1" ht="12.75" customHeight="1">
      <c r="A38" s="351">
        <v>14402</v>
      </c>
      <c r="B38" s="352" t="s">
        <v>144</v>
      </c>
      <c r="C38" s="362">
        <v>2500</v>
      </c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</row>
    <row r="39" spans="1:14" s="345" customFormat="1" ht="12.75" customHeight="1">
      <c r="A39" s="351">
        <v>14403</v>
      </c>
      <c r="B39" s="352" t="s">
        <v>145</v>
      </c>
      <c r="C39" s="362">
        <v>2500</v>
      </c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</row>
    <row r="40" spans="1:14" s="345" customFormat="1" ht="12.75" customHeight="1">
      <c r="A40" s="355">
        <v>1500</v>
      </c>
      <c r="B40" s="347" t="s">
        <v>146</v>
      </c>
      <c r="C40" s="362"/>
      <c r="D40" s="362"/>
      <c r="E40" s="365"/>
      <c r="F40" s="365"/>
      <c r="G40" s="363"/>
      <c r="H40" s="367"/>
      <c r="I40" s="367"/>
      <c r="J40" s="367"/>
      <c r="K40" s="367"/>
      <c r="L40" s="367"/>
      <c r="M40" s="367"/>
      <c r="N40" s="367"/>
    </row>
    <row r="41" spans="1:14" s="345" customFormat="1" ht="12.75" customHeight="1">
      <c r="A41" s="356">
        <v>152</v>
      </c>
      <c r="B41" s="347" t="s">
        <v>147</v>
      </c>
      <c r="C41" s="362"/>
      <c r="D41" s="362"/>
      <c r="E41" s="365"/>
      <c r="F41" s="362"/>
      <c r="G41" s="363"/>
      <c r="H41" s="364"/>
      <c r="I41" s="364"/>
      <c r="J41" s="364"/>
      <c r="K41" s="364"/>
      <c r="L41" s="364"/>
      <c r="M41" s="364"/>
      <c r="N41" s="364"/>
    </row>
    <row r="42" spans="1:14" s="345" customFormat="1" ht="12.75" customHeight="1">
      <c r="A42" s="357">
        <v>15202</v>
      </c>
      <c r="B42" s="352" t="s">
        <v>148</v>
      </c>
      <c r="C42" s="362"/>
      <c r="D42" s="362"/>
      <c r="E42" s="362"/>
      <c r="F42" s="362"/>
      <c r="G42" s="363"/>
      <c r="H42" s="364"/>
      <c r="I42" s="364"/>
      <c r="J42" s="364"/>
      <c r="K42" s="364"/>
      <c r="L42" s="364"/>
      <c r="M42" s="364"/>
      <c r="N42" s="364"/>
    </row>
    <row r="43" spans="3:14" ht="15">
      <c r="C43" s="368"/>
      <c r="D43" s="368">
        <f>D42-D8</f>
        <v>0</v>
      </c>
      <c r="E43" s="368"/>
      <c r="F43" s="368"/>
      <c r="G43" s="368"/>
      <c r="H43" s="368"/>
      <c r="I43" s="368"/>
      <c r="J43" s="368"/>
      <c r="K43" s="368"/>
      <c r="L43" s="368"/>
      <c r="M43" s="368"/>
      <c r="N43" s="368"/>
    </row>
    <row r="44" spans="3:4" ht="15">
      <c r="C44" s="391"/>
      <c r="D44" s="368"/>
    </row>
    <row r="47" spans="2:8" ht="15">
      <c r="B47" s="370" t="s">
        <v>149</v>
      </c>
      <c r="C47" s="392">
        <v>26259302.88</v>
      </c>
      <c r="D47" s="371">
        <f>C47+C48</f>
        <v>27686287.68</v>
      </c>
      <c r="E47" s="372"/>
      <c r="F47" s="373"/>
      <c r="G47" s="374"/>
      <c r="H47" s="374"/>
    </row>
    <row r="48" spans="2:8" ht="15">
      <c r="B48" s="375" t="s">
        <v>150</v>
      </c>
      <c r="C48" s="393">
        <v>1426984.8</v>
      </c>
      <c r="D48" s="376"/>
      <c r="E48" s="377"/>
      <c r="F48" s="378"/>
      <c r="G48" s="374"/>
      <c r="H48" s="374"/>
    </row>
    <row r="49" spans="2:8" ht="15">
      <c r="B49" s="375" t="s">
        <v>151</v>
      </c>
      <c r="C49" s="394">
        <v>1426984.8</v>
      </c>
      <c r="D49" s="376"/>
      <c r="E49" s="377"/>
      <c r="F49" s="379"/>
      <c r="G49" s="374"/>
      <c r="H49" s="374"/>
    </row>
    <row r="50" spans="2:8" ht="15">
      <c r="B50" s="375" t="s">
        <v>152</v>
      </c>
      <c r="C50" s="395">
        <v>1448573.9599999997</v>
      </c>
      <c r="D50" s="376"/>
      <c r="E50" s="377"/>
      <c r="F50" s="379"/>
      <c r="G50" s="374"/>
      <c r="H50" s="374"/>
    </row>
    <row r="51" spans="2:8" ht="15">
      <c r="B51" s="375" t="s">
        <v>153</v>
      </c>
      <c r="C51" s="396">
        <v>2897147.9199999995</v>
      </c>
      <c r="D51" s="380">
        <f>C51+C54+C55</f>
        <v>2897147.9199999995</v>
      </c>
      <c r="E51" s="377"/>
      <c r="F51" s="381"/>
      <c r="G51" s="374"/>
      <c r="H51" s="374"/>
    </row>
    <row r="52" spans="2:8" ht="15">
      <c r="B52" s="375" t="s">
        <v>154</v>
      </c>
      <c r="C52" s="395">
        <v>362143.48999999993</v>
      </c>
      <c r="D52" s="374"/>
      <c r="E52" s="377"/>
      <c r="F52" s="381"/>
      <c r="G52" s="374"/>
      <c r="H52" s="374"/>
    </row>
    <row r="53" spans="2:8" ht="15">
      <c r="B53" s="375" t="s">
        <v>155</v>
      </c>
      <c r="C53" s="395">
        <v>362143.48999999993</v>
      </c>
      <c r="D53" s="374"/>
      <c r="E53" s="377"/>
      <c r="F53" s="381"/>
      <c r="G53" s="381"/>
      <c r="H53" s="374"/>
    </row>
    <row r="54" spans="2:8" ht="15">
      <c r="B54" s="375" t="s">
        <v>156</v>
      </c>
      <c r="C54" s="396">
        <f>(E42)/30*50</f>
        <v>0</v>
      </c>
      <c r="D54" s="374"/>
      <c r="E54" s="377"/>
      <c r="F54" s="381"/>
      <c r="G54" s="374"/>
      <c r="H54" s="374"/>
    </row>
    <row r="55" spans="2:8" ht="15">
      <c r="B55" s="375" t="s">
        <v>157</v>
      </c>
      <c r="C55" s="396">
        <f>(F42)/30*50</f>
        <v>0</v>
      </c>
      <c r="D55" s="374"/>
      <c r="E55" s="377"/>
      <c r="F55" s="381"/>
      <c r="G55" s="374"/>
      <c r="H55" s="374"/>
    </row>
    <row r="56" spans="2:8" ht="15.75" thickBot="1">
      <c r="B56" s="375" t="s">
        <v>158</v>
      </c>
      <c r="C56" s="382">
        <f>C47*E55</f>
        <v>0</v>
      </c>
      <c r="D56" s="374"/>
      <c r="E56" s="377"/>
      <c r="F56" s="381"/>
      <c r="G56" s="381"/>
      <c r="H56" s="381"/>
    </row>
    <row r="57" spans="2:8" ht="15.75" thickBot="1">
      <c r="B57" s="383"/>
      <c r="C57" s="384">
        <f>SUM(C47:C56)</f>
        <v>34183281.34</v>
      </c>
      <c r="D57" s="385">
        <f>C57+185844.98</f>
        <v>34369126.32</v>
      </c>
      <c r="E57" s="377"/>
      <c r="F57" s="381">
        <v>14611700</v>
      </c>
      <c r="G57" s="374"/>
      <c r="H57" s="374"/>
    </row>
    <row r="58" spans="2:8" ht="15">
      <c r="B58" s="386" t="s">
        <v>159</v>
      </c>
      <c r="C58" s="387">
        <f>C47*D58</f>
        <v>2100744.2304</v>
      </c>
      <c r="D58" s="397">
        <v>0.08</v>
      </c>
      <c r="E58" s="388"/>
      <c r="F58" s="381">
        <v>1157936</v>
      </c>
      <c r="G58" s="374"/>
      <c r="H58" s="374"/>
    </row>
    <row r="59" spans="2:8" ht="15">
      <c r="B59" s="386" t="s">
        <v>160</v>
      </c>
      <c r="C59" s="398">
        <f>C47*D59</f>
        <v>105037.21152</v>
      </c>
      <c r="D59" s="397">
        <v>0.004</v>
      </c>
      <c r="E59" s="377"/>
      <c r="F59" s="381">
        <f>F57*D59</f>
        <v>58446.8</v>
      </c>
      <c r="G59" s="381">
        <f>F59+F63</f>
        <v>423739.3</v>
      </c>
      <c r="H59" s="374"/>
    </row>
    <row r="60" spans="2:8" ht="15">
      <c r="B60" s="386" t="s">
        <v>161</v>
      </c>
      <c r="C60" s="398">
        <f>119.7*24</f>
        <v>2872.8</v>
      </c>
      <c r="D60" s="397"/>
      <c r="E60" s="377"/>
      <c r="F60" s="381">
        <v>1872</v>
      </c>
      <c r="G60" s="374"/>
      <c r="H60" s="374"/>
    </row>
    <row r="61" spans="2:8" ht="15">
      <c r="B61" s="386" t="s">
        <v>162</v>
      </c>
      <c r="C61" s="398">
        <v>3800</v>
      </c>
      <c r="D61" s="397">
        <v>0.001</v>
      </c>
      <c r="E61" s="377"/>
      <c r="F61" s="381">
        <f>F57*D61</f>
        <v>14611.7</v>
      </c>
      <c r="G61" s="381"/>
      <c r="H61" s="374"/>
    </row>
    <row r="62" spans="2:8" ht="15">
      <c r="B62" s="386" t="s">
        <v>163</v>
      </c>
      <c r="C62" s="398">
        <f>C47*D62</f>
        <v>4464081.4896</v>
      </c>
      <c r="D62" s="397">
        <v>0.17</v>
      </c>
      <c r="E62" s="377"/>
      <c r="F62" s="381">
        <v>2243989</v>
      </c>
      <c r="G62" s="381"/>
      <c r="H62" s="374"/>
    </row>
    <row r="63" spans="2:8" ht="15">
      <c r="B63" s="386" t="s">
        <v>164</v>
      </c>
      <c r="C63" s="398">
        <f>C47*D63</f>
        <v>656482.572</v>
      </c>
      <c r="D63" s="397">
        <v>0.025</v>
      </c>
      <c r="E63" s="377"/>
      <c r="F63" s="381">
        <f>F57*D63</f>
        <v>365292.5</v>
      </c>
      <c r="G63" s="374"/>
      <c r="H63" s="374"/>
    </row>
    <row r="64" spans="2:8" ht="15">
      <c r="B64" s="386" t="s">
        <v>165</v>
      </c>
      <c r="C64" s="399">
        <f>C56*D64</f>
        <v>0</v>
      </c>
      <c r="D64" s="397">
        <v>0.001</v>
      </c>
      <c r="E64" s="377"/>
      <c r="F64" s="381">
        <f>F57*D64</f>
        <v>14611.7</v>
      </c>
      <c r="G64" s="381"/>
      <c r="H64" s="374"/>
    </row>
    <row r="65" spans="2:8" ht="15">
      <c r="B65" s="386" t="s">
        <v>166</v>
      </c>
      <c r="C65" s="399">
        <v>120000</v>
      </c>
      <c r="D65" s="397">
        <v>0.005</v>
      </c>
      <c r="E65" s="377"/>
      <c r="F65" s="381">
        <f>F57*D65</f>
        <v>73058.5</v>
      </c>
      <c r="G65" s="374"/>
      <c r="H65" s="374"/>
    </row>
    <row r="66" spans="2:8" ht="15">
      <c r="B66" s="386" t="s">
        <v>167</v>
      </c>
      <c r="C66" s="399">
        <f>C56*D66</f>
        <v>0</v>
      </c>
      <c r="D66" s="397">
        <v>0.04</v>
      </c>
      <c r="E66" s="377"/>
      <c r="F66" s="381">
        <v>584151.3</v>
      </c>
      <c r="G66" s="381"/>
      <c r="H66" s="374"/>
    </row>
    <row r="67" spans="2:8" ht="15">
      <c r="B67" s="386" t="s">
        <v>168</v>
      </c>
      <c r="C67" s="399">
        <f>C56*D67</f>
        <v>0</v>
      </c>
      <c r="D67" s="397">
        <v>0.01</v>
      </c>
      <c r="E67" s="377"/>
      <c r="F67" s="381">
        <f>F57*D67</f>
        <v>146117</v>
      </c>
      <c r="G67" s="374"/>
      <c r="H67" s="381"/>
    </row>
    <row r="68" spans="2:8" ht="15">
      <c r="B68" s="386" t="s">
        <v>169</v>
      </c>
      <c r="C68" s="399">
        <v>120000</v>
      </c>
      <c r="D68" s="397">
        <v>0.005</v>
      </c>
      <c r="E68" s="377"/>
      <c r="F68" s="381">
        <f>F57*D68</f>
        <v>73058.5</v>
      </c>
      <c r="G68" s="374"/>
      <c r="H68" s="374"/>
    </row>
    <row r="69" spans="2:8" ht="15">
      <c r="B69" s="386" t="s">
        <v>170</v>
      </c>
      <c r="C69" s="400">
        <f>9*24</f>
        <v>216</v>
      </c>
      <c r="D69" s="397"/>
      <c r="E69" s="377"/>
      <c r="F69" s="381">
        <v>216</v>
      </c>
      <c r="G69" s="374"/>
      <c r="H69" s="374"/>
    </row>
    <row r="70" spans="2:8" ht="15">
      <c r="B70" s="386" t="s">
        <v>162</v>
      </c>
      <c r="C70" s="400">
        <v>5040</v>
      </c>
      <c r="D70" s="397"/>
      <c r="E70" s="377"/>
      <c r="F70" s="381">
        <v>2500</v>
      </c>
      <c r="G70" s="381"/>
      <c r="H70" s="374"/>
    </row>
    <row r="71" spans="2:8" ht="15">
      <c r="B71" s="386" t="s">
        <v>172</v>
      </c>
      <c r="C71" s="400">
        <v>468000</v>
      </c>
      <c r="D71" s="374"/>
      <c r="E71" s="377"/>
      <c r="F71" s="381">
        <v>86000</v>
      </c>
      <c r="G71" s="374"/>
      <c r="H71" s="374"/>
    </row>
    <row r="72" spans="2:8" ht="15">
      <c r="B72" s="376"/>
      <c r="C72" s="399"/>
      <c r="D72" s="374"/>
      <c r="E72" s="389"/>
      <c r="F72" s="381">
        <f>SUM(F58:F71)</f>
        <v>4821861</v>
      </c>
      <c r="G72" s="374"/>
      <c r="H72" s="374"/>
    </row>
    <row r="73" spans="2:8" ht="15">
      <c r="B73" s="376"/>
      <c r="C73" s="399">
        <f>SUM(C58:C72)</f>
        <v>8046274.303519999</v>
      </c>
      <c r="D73" s="390"/>
      <c r="E73" s="377"/>
      <c r="F73" s="381"/>
      <c r="G73" s="374"/>
      <c r="H73" s="374"/>
    </row>
    <row r="74" spans="2:8" ht="15">
      <c r="B74" s="376"/>
      <c r="C74" s="378"/>
      <c r="D74" s="390"/>
      <c r="E74" s="377"/>
      <c r="F74" s="381"/>
      <c r="G74" s="374"/>
      <c r="H74" s="374"/>
    </row>
    <row r="75" spans="2:8" ht="15">
      <c r="B75" s="376"/>
      <c r="C75" s="376"/>
      <c r="D75" s="374"/>
      <c r="E75" s="377"/>
      <c r="F75" s="381"/>
      <c r="G75" s="381"/>
      <c r="H75" s="374"/>
    </row>
    <row r="76" spans="2:8" ht="15">
      <c r="B76" s="376"/>
      <c r="C76" s="376"/>
      <c r="D76" s="374"/>
      <c r="E76" s="377"/>
      <c r="F76" s="381"/>
      <c r="G76" s="374"/>
      <c r="H76" s="374"/>
    </row>
    <row r="77" spans="3:6" ht="15">
      <c r="C77">
        <v>9</v>
      </c>
      <c r="F77" s="13"/>
    </row>
    <row r="78" spans="3:6" ht="15">
      <c r="C78">
        <v>17</v>
      </c>
      <c r="F78" s="13"/>
    </row>
    <row r="79" ht="15">
      <c r="C79">
        <v>1</v>
      </c>
    </row>
    <row r="80" ht="15">
      <c r="C80">
        <v>3</v>
      </c>
    </row>
    <row r="81" ht="15">
      <c r="C81">
        <v>4</v>
      </c>
    </row>
  </sheetData>
  <sheetProtection/>
  <mergeCells count="17">
    <mergeCell ref="L6:L7"/>
    <mergeCell ref="M6:M7"/>
    <mergeCell ref="N6:N7"/>
    <mergeCell ref="H6:H7"/>
    <mergeCell ref="F6:F7"/>
    <mergeCell ref="G6:G7"/>
    <mergeCell ref="I6:I7"/>
    <mergeCell ref="J6:J7"/>
    <mergeCell ref="K6:K7"/>
    <mergeCell ref="D1:K1"/>
    <mergeCell ref="D2:K2"/>
    <mergeCell ref="D3:K3"/>
    <mergeCell ref="A6:A7"/>
    <mergeCell ref="B6:B7"/>
    <mergeCell ref="C6:C7"/>
    <mergeCell ref="D6:D7"/>
    <mergeCell ref="E6:E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scale="65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81"/>
  <sheetViews>
    <sheetView zoomScalePageLayoutView="0" workbookViewId="0" topLeftCell="A4">
      <selection activeCell="H22" sqref="H22"/>
    </sheetView>
  </sheetViews>
  <sheetFormatPr defaultColWidth="11.421875" defaultRowHeight="15"/>
  <cols>
    <col min="1" max="1" width="11.421875" style="3" customWidth="1"/>
    <col min="2" max="2" width="50.28125" style="3" customWidth="1"/>
    <col min="3" max="3" width="14.28125" style="3" customWidth="1"/>
    <col min="4" max="4" width="12.7109375" style="3" customWidth="1"/>
    <col min="5" max="5" width="11.421875" style="3" customWidth="1"/>
    <col min="6" max="6" width="13.28125" style="3" customWidth="1"/>
    <col min="7" max="7" width="12.8515625" style="3" customWidth="1"/>
    <col min="8" max="8" width="13.140625" style="3" customWidth="1"/>
    <col min="9" max="16384" width="11.421875" style="3" customWidth="1"/>
  </cols>
  <sheetData>
    <row r="1" spans="1:11" ht="19.5" customHeight="1">
      <c r="A1" s="14"/>
      <c r="B1" s="14"/>
      <c r="C1" s="14"/>
      <c r="D1" s="509" t="s">
        <v>25</v>
      </c>
      <c r="E1" s="509"/>
      <c r="F1" s="509"/>
      <c r="G1" s="509"/>
      <c r="H1" s="509"/>
      <c r="I1" s="509"/>
      <c r="J1" s="509"/>
      <c r="K1" s="509"/>
    </row>
    <row r="2" spans="1:11" ht="18">
      <c r="A2" s="14"/>
      <c r="B2" s="14"/>
      <c r="C2" s="14"/>
      <c r="D2" s="510" t="s">
        <v>97</v>
      </c>
      <c r="E2" s="510"/>
      <c r="F2" s="510"/>
      <c r="G2" s="510"/>
      <c r="H2" s="510"/>
      <c r="I2" s="510"/>
      <c r="J2" s="510"/>
      <c r="K2" s="510"/>
    </row>
    <row r="3" spans="1:11" ht="15">
      <c r="A3" s="17"/>
      <c r="B3" s="14"/>
      <c r="C3" s="14"/>
      <c r="D3" s="514" t="s">
        <v>173</v>
      </c>
      <c r="E3" s="514"/>
      <c r="F3" s="514"/>
      <c r="G3" s="514"/>
      <c r="H3" s="514"/>
      <c r="I3" s="514"/>
      <c r="J3" s="514"/>
      <c r="K3" s="514"/>
    </row>
    <row r="4" spans="2:11" ht="15">
      <c r="B4" s="14"/>
      <c r="C4" s="14"/>
      <c r="D4" s="29"/>
      <c r="E4" s="184"/>
      <c r="G4" s="31"/>
      <c r="H4" s="31"/>
      <c r="I4" s="31"/>
      <c r="J4" s="14"/>
      <c r="K4" s="14"/>
    </row>
    <row r="5" ht="15.75" thickBot="1"/>
    <row r="6" spans="1:14" s="340" customFormat="1" ht="30" customHeight="1" thickTop="1">
      <c r="A6" s="515" t="s">
        <v>115</v>
      </c>
      <c r="B6" s="517" t="s">
        <v>116</v>
      </c>
      <c r="C6" s="519" t="s">
        <v>98</v>
      </c>
      <c r="D6" s="521" t="s">
        <v>79</v>
      </c>
      <c r="E6" s="523" t="s">
        <v>80</v>
      </c>
      <c r="F6" s="523" t="s">
        <v>81</v>
      </c>
      <c r="G6" s="523" t="s">
        <v>82</v>
      </c>
      <c r="H6" s="527" t="s">
        <v>83</v>
      </c>
      <c r="I6" s="529" t="s">
        <v>103</v>
      </c>
      <c r="J6" s="523" t="s">
        <v>84</v>
      </c>
      <c r="K6" s="525" t="s">
        <v>87</v>
      </c>
      <c r="L6" s="525" t="s">
        <v>85</v>
      </c>
      <c r="M6" s="525" t="s">
        <v>114</v>
      </c>
      <c r="N6" s="525" t="s">
        <v>92</v>
      </c>
    </row>
    <row r="7" spans="1:14" s="340" customFormat="1" ht="15" customHeight="1" thickBot="1">
      <c r="A7" s="516"/>
      <c r="B7" s="518"/>
      <c r="C7" s="520"/>
      <c r="D7" s="522"/>
      <c r="E7" s="524"/>
      <c r="F7" s="524"/>
      <c r="G7" s="524"/>
      <c r="H7" s="528"/>
      <c r="I7" s="530"/>
      <c r="J7" s="531"/>
      <c r="K7" s="526"/>
      <c r="L7" s="526"/>
      <c r="M7" s="526"/>
      <c r="N7" s="526"/>
    </row>
    <row r="8" spans="1:14" s="340" customFormat="1" ht="15" customHeight="1" thickTop="1">
      <c r="A8" s="358"/>
      <c r="B8" s="279" t="s">
        <v>100</v>
      </c>
      <c r="C8" s="280"/>
      <c r="D8" s="281"/>
      <c r="E8" s="282"/>
      <c r="F8" s="283"/>
      <c r="G8" s="282"/>
      <c r="H8" s="283"/>
      <c r="I8" s="282"/>
      <c r="J8" s="283"/>
      <c r="K8" s="282"/>
      <c r="L8" s="284"/>
      <c r="M8" s="285"/>
      <c r="N8" s="286"/>
    </row>
    <row r="9" spans="1:14" s="340" customFormat="1" ht="15" customHeight="1" thickBot="1">
      <c r="A9" s="358"/>
      <c r="B9" s="289" t="s">
        <v>99</v>
      </c>
      <c r="C9" s="290">
        <v>100</v>
      </c>
      <c r="D9" s="291">
        <v>1.5</v>
      </c>
      <c r="E9" s="292">
        <v>13</v>
      </c>
      <c r="F9" s="293">
        <v>18</v>
      </c>
      <c r="G9" s="292">
        <v>17</v>
      </c>
      <c r="H9" s="293">
        <v>7</v>
      </c>
      <c r="I9" s="292">
        <v>17</v>
      </c>
      <c r="J9" s="293">
        <v>3</v>
      </c>
      <c r="K9" s="294">
        <v>4</v>
      </c>
      <c r="L9" s="295">
        <v>8</v>
      </c>
      <c r="M9" s="296">
        <v>11.5</v>
      </c>
      <c r="N9" s="297">
        <v>1</v>
      </c>
    </row>
    <row r="10" spans="1:14" s="345" customFormat="1" ht="12.75" customHeight="1" thickTop="1">
      <c r="A10" s="341"/>
      <c r="B10" s="342"/>
      <c r="C10" s="343"/>
      <c r="D10" s="343"/>
      <c r="E10" s="343"/>
      <c r="F10" s="343"/>
      <c r="G10" s="359"/>
      <c r="H10" s="344"/>
      <c r="I10" s="344"/>
      <c r="J10" s="344"/>
      <c r="K10" s="344"/>
      <c r="L10" s="344"/>
      <c r="M10" s="344"/>
      <c r="N10" s="344"/>
    </row>
    <row r="11" spans="1:14" s="345" customFormat="1" ht="12.75" customHeight="1">
      <c r="A11" s="346">
        <v>1000</v>
      </c>
      <c r="B11" s="347" t="s">
        <v>117</v>
      </c>
      <c r="C11" s="348">
        <f aca="true" t="shared" si="0" ref="C11:N11">C12+C22</f>
        <v>38139934.8144</v>
      </c>
      <c r="D11" s="348">
        <f>D12+D22</f>
        <v>1375027.9813826669</v>
      </c>
      <c r="E11" s="348">
        <f t="shared" si="0"/>
        <v>4642714.614205334</v>
      </c>
      <c r="F11" s="348">
        <f>F12+F22</f>
        <v>6268411.4</v>
      </c>
      <c r="G11" s="360">
        <f t="shared" si="0"/>
        <v>5574674.713447999</v>
      </c>
      <c r="H11" s="349">
        <f t="shared" si="0"/>
        <v>2789540.1375598665</v>
      </c>
      <c r="I11" s="349">
        <f t="shared" si="0"/>
        <v>6392338.508835866</v>
      </c>
      <c r="J11" s="349">
        <f t="shared" si="0"/>
        <v>1486905.2770494667</v>
      </c>
      <c r="K11" s="349">
        <f t="shared" si="0"/>
        <v>1870864.8605104</v>
      </c>
      <c r="L11" s="349">
        <f t="shared" si="0"/>
        <v>3129382.6143541336</v>
      </c>
      <c r="M11" s="349">
        <f t="shared" si="0"/>
        <v>4184368.5298007336</v>
      </c>
      <c r="N11" s="349">
        <f t="shared" si="0"/>
        <v>425705.99012760003</v>
      </c>
    </row>
    <row r="12" spans="1:14" s="404" customFormat="1" ht="12.75" customHeight="1">
      <c r="A12" s="401">
        <v>1100</v>
      </c>
      <c r="B12" s="402" t="s">
        <v>118</v>
      </c>
      <c r="C12" s="403">
        <f>C14+C15+C20</f>
        <v>30235516.5</v>
      </c>
      <c r="D12" s="403">
        <f>D14+D15+D20</f>
        <v>1256461.7066666668</v>
      </c>
      <c r="E12" s="403">
        <f>E14+E15+E20</f>
        <v>3615139.233333334</v>
      </c>
      <c r="F12" s="403">
        <f>F14+F15+F20</f>
        <v>4924611.2</v>
      </c>
      <c r="G12" s="403">
        <f>G14+G15+G20</f>
        <v>4230973.6</v>
      </c>
      <c r="H12" s="403">
        <f aca="true" t="shared" si="1" ref="H12:N12">H14+H15+H20</f>
        <v>2236231.1066666665</v>
      </c>
      <c r="I12" s="403">
        <f t="shared" si="1"/>
        <v>5048587.576666666</v>
      </c>
      <c r="J12" s="403">
        <f t="shared" si="1"/>
        <v>1249772.4066666667</v>
      </c>
      <c r="K12" s="403">
        <f t="shared" si="1"/>
        <v>1554687.7</v>
      </c>
      <c r="L12" s="403">
        <f>L14+L15+L20</f>
        <v>2497029.2933333335</v>
      </c>
      <c r="M12" s="403">
        <f t="shared" si="1"/>
        <v>3275360.1933333334</v>
      </c>
      <c r="N12" s="403">
        <f t="shared" si="1"/>
        <v>346661.7</v>
      </c>
    </row>
    <row r="13" spans="1:14" s="345" customFormat="1" ht="12.75" customHeight="1">
      <c r="A13" s="350">
        <v>113</v>
      </c>
      <c r="B13" s="347" t="s">
        <v>119</v>
      </c>
      <c r="C13" s="348"/>
      <c r="D13" s="348"/>
      <c r="E13" s="348"/>
      <c r="F13" s="348"/>
      <c r="G13" s="360"/>
      <c r="H13" s="349"/>
      <c r="I13" s="349"/>
      <c r="J13" s="349"/>
      <c r="K13" s="349"/>
      <c r="L13" s="349"/>
      <c r="M13" s="349"/>
      <c r="N13" s="349"/>
    </row>
    <row r="14" spans="1:14" s="345" customFormat="1" ht="12.75" customHeight="1">
      <c r="A14" s="351">
        <v>11301</v>
      </c>
      <c r="B14" s="352" t="s">
        <v>120</v>
      </c>
      <c r="C14" s="348">
        <v>24026664.360000003</v>
      </c>
      <c r="D14" s="348">
        <v>824074.0800000001</v>
      </c>
      <c r="E14" s="348">
        <v>2872748.4000000004</v>
      </c>
      <c r="F14" s="348">
        <v>4022193</v>
      </c>
      <c r="G14" s="361">
        <v>3396049.2</v>
      </c>
      <c r="H14" s="353">
        <v>1781774.88</v>
      </c>
      <c r="I14" s="353">
        <v>4172415.96</v>
      </c>
      <c r="J14" s="353">
        <v>955902.48</v>
      </c>
      <c r="K14" s="353">
        <v>1186322.4</v>
      </c>
      <c r="L14" s="353">
        <v>1932303.12</v>
      </c>
      <c r="M14" s="353">
        <v>2592651.6</v>
      </c>
      <c r="N14" s="353">
        <v>290228.4</v>
      </c>
    </row>
    <row r="15" spans="1:14" s="345" customFormat="1" ht="12.75" customHeight="1">
      <c r="A15" s="350">
        <v>132</v>
      </c>
      <c r="B15" s="347" t="s">
        <v>121</v>
      </c>
      <c r="C15" s="348">
        <f>C16+C17+C18+C19</f>
        <v>4643700.67</v>
      </c>
      <c r="D15" s="348">
        <f aca="true" t="shared" si="2" ref="D15:N15">SUM(D16:D19)</f>
        <v>160236.62666666668</v>
      </c>
      <c r="E15" s="348">
        <f t="shared" si="2"/>
        <v>553390.8333333334</v>
      </c>
      <c r="F15" s="348">
        <f t="shared" si="2"/>
        <v>713418.2</v>
      </c>
      <c r="G15" s="360">
        <f t="shared" si="2"/>
        <v>726924.4</v>
      </c>
      <c r="H15" s="349">
        <f t="shared" si="2"/>
        <v>346456.2266666667</v>
      </c>
      <c r="I15" s="349">
        <f t="shared" si="2"/>
        <v>768171.6166666667</v>
      </c>
      <c r="J15" s="349">
        <f t="shared" si="2"/>
        <v>185869.92666666667</v>
      </c>
      <c r="K15" s="349">
        <f t="shared" si="2"/>
        <v>242365.3</v>
      </c>
      <c r="L15" s="349">
        <f t="shared" si="2"/>
        <v>375726.17333333334</v>
      </c>
      <c r="M15" s="349">
        <f t="shared" si="2"/>
        <v>514708.5933333334</v>
      </c>
      <c r="N15" s="349">
        <f t="shared" si="2"/>
        <v>56433.299999999996</v>
      </c>
    </row>
    <row r="16" spans="1:14" s="345" customFormat="1" ht="12.75" customHeight="1">
      <c r="A16" s="351">
        <v>13201</v>
      </c>
      <c r="B16" s="352" t="s">
        <v>122</v>
      </c>
      <c r="C16" s="362">
        <v>1273971.6199999999</v>
      </c>
      <c r="D16" s="354">
        <f>D14/360*20</f>
        <v>45781.89333333334</v>
      </c>
      <c r="E16" s="362">
        <v>154398</v>
      </c>
      <c r="F16" s="362">
        <v>188669.40000000002</v>
      </c>
      <c r="G16" s="362">
        <f>G14/360*20</f>
        <v>188669.40000000002</v>
      </c>
      <c r="H16" s="353">
        <f>H14/360*20</f>
        <v>98987.49333333333</v>
      </c>
      <c r="I16" s="353">
        <v>188669.40000000002</v>
      </c>
      <c r="J16" s="353">
        <f>J14/360*20</f>
        <v>53105.69333333333</v>
      </c>
      <c r="K16" s="353">
        <v>77598.3</v>
      </c>
      <c r="L16" s="353">
        <v>107350.17333333334</v>
      </c>
      <c r="M16" s="353">
        <v>154618.09333333335</v>
      </c>
      <c r="N16" s="353">
        <v>16123.800000000001</v>
      </c>
    </row>
    <row r="17" spans="1:14" s="345" customFormat="1" ht="12.75" customHeight="1">
      <c r="A17" s="351">
        <v>13202</v>
      </c>
      <c r="B17" s="352" t="s">
        <v>123</v>
      </c>
      <c r="C17" s="362">
        <v>2695783.2399999998</v>
      </c>
      <c r="D17" s="362">
        <f>D14/360*40</f>
        <v>91563.78666666668</v>
      </c>
      <c r="E17" s="362">
        <f aca="true" t="shared" si="3" ref="E17:N17">E14/360*40</f>
        <v>319194.2666666667</v>
      </c>
      <c r="F17" s="362">
        <v>417338.8</v>
      </c>
      <c r="G17" s="362">
        <v>433065</v>
      </c>
      <c r="H17" s="362">
        <f t="shared" si="3"/>
        <v>197974.98666666666</v>
      </c>
      <c r="I17" s="362">
        <f t="shared" si="3"/>
        <v>463601.7733333333</v>
      </c>
      <c r="J17" s="362">
        <f t="shared" si="3"/>
        <v>106211.38666666666</v>
      </c>
      <c r="K17" s="362">
        <f t="shared" si="3"/>
        <v>131813.59999999998</v>
      </c>
      <c r="L17" s="362">
        <v>214700</v>
      </c>
      <c r="M17" s="362">
        <f t="shared" si="3"/>
        <v>288072.4</v>
      </c>
      <c r="N17" s="362">
        <f t="shared" si="3"/>
        <v>32247.600000000002</v>
      </c>
    </row>
    <row r="18" spans="1:14" s="345" customFormat="1" ht="12.75" customHeight="1">
      <c r="A18" s="351">
        <v>13203</v>
      </c>
      <c r="B18" s="352" t="s">
        <v>124</v>
      </c>
      <c r="C18" s="362">
        <v>336972.90499999997</v>
      </c>
      <c r="D18" s="362">
        <f>D14/360*5</f>
        <v>11445.473333333335</v>
      </c>
      <c r="E18" s="362">
        <f aca="true" t="shared" si="4" ref="E18:N18">E14/360*5</f>
        <v>39899.28333333334</v>
      </c>
      <c r="F18" s="362">
        <v>53705</v>
      </c>
      <c r="G18" s="362">
        <v>52595</v>
      </c>
      <c r="H18" s="362">
        <f t="shared" si="4"/>
        <v>24746.873333333333</v>
      </c>
      <c r="I18" s="362">
        <f t="shared" si="4"/>
        <v>57950.221666666665</v>
      </c>
      <c r="J18" s="362">
        <f t="shared" si="4"/>
        <v>13276.423333333332</v>
      </c>
      <c r="K18" s="362">
        <f t="shared" si="4"/>
        <v>16476.699999999997</v>
      </c>
      <c r="L18" s="362">
        <v>26838</v>
      </c>
      <c r="M18" s="362">
        <f t="shared" si="4"/>
        <v>36009.05</v>
      </c>
      <c r="N18" s="362">
        <f t="shared" si="4"/>
        <v>4030.9500000000003</v>
      </c>
    </row>
    <row r="19" spans="1:14" s="345" customFormat="1" ht="12.75" customHeight="1">
      <c r="A19" s="351">
        <v>13204</v>
      </c>
      <c r="B19" s="352" t="s">
        <v>125</v>
      </c>
      <c r="C19" s="362">
        <v>336972.90499999997</v>
      </c>
      <c r="D19" s="362">
        <f>D14/360*5</f>
        <v>11445.473333333335</v>
      </c>
      <c r="E19" s="362">
        <f aca="true" t="shared" si="5" ref="E19:N19">E14/360*5</f>
        <v>39899.28333333334</v>
      </c>
      <c r="F19" s="362">
        <v>53705</v>
      </c>
      <c r="G19" s="362">
        <v>52595</v>
      </c>
      <c r="H19" s="362">
        <f t="shared" si="5"/>
        <v>24746.873333333333</v>
      </c>
      <c r="I19" s="362">
        <f t="shared" si="5"/>
        <v>57950.221666666665</v>
      </c>
      <c r="J19" s="362">
        <f t="shared" si="5"/>
        <v>13276.423333333332</v>
      </c>
      <c r="K19" s="362">
        <f t="shared" si="5"/>
        <v>16476.699999999997</v>
      </c>
      <c r="L19" s="362">
        <v>26838</v>
      </c>
      <c r="M19" s="362">
        <f t="shared" si="5"/>
        <v>36009.05</v>
      </c>
      <c r="N19" s="362">
        <f t="shared" si="5"/>
        <v>4030.9500000000003</v>
      </c>
    </row>
    <row r="20" spans="1:14" s="345" customFormat="1" ht="12.75" customHeight="1">
      <c r="A20" s="350">
        <v>134</v>
      </c>
      <c r="B20" s="347" t="s">
        <v>126</v>
      </c>
      <c r="C20" s="365">
        <f>C21</f>
        <v>1565151.4699999997</v>
      </c>
      <c r="D20" s="365">
        <v>272151</v>
      </c>
      <c r="E20" s="365">
        <v>189000</v>
      </c>
      <c r="F20" s="365">
        <v>189000</v>
      </c>
      <c r="G20" s="367">
        <v>108000</v>
      </c>
      <c r="H20" s="367">
        <v>108000</v>
      </c>
      <c r="I20" s="367">
        <v>108000</v>
      </c>
      <c r="J20" s="367">
        <v>108000</v>
      </c>
      <c r="K20" s="367">
        <v>126000</v>
      </c>
      <c r="L20" s="367">
        <v>189000</v>
      </c>
      <c r="M20" s="367">
        <v>168000</v>
      </c>
      <c r="N20" s="367"/>
    </row>
    <row r="21" spans="1:14" s="345" customFormat="1" ht="12.75" customHeight="1">
      <c r="A21" s="351">
        <v>13403</v>
      </c>
      <c r="B21" s="352" t="s">
        <v>127</v>
      </c>
      <c r="C21" s="362">
        <v>1565151.4699999997</v>
      </c>
      <c r="D21" s="362">
        <v>272151</v>
      </c>
      <c r="E21" s="362">
        <v>189000</v>
      </c>
      <c r="F21" s="362">
        <v>189000</v>
      </c>
      <c r="G21" s="364">
        <v>108000</v>
      </c>
      <c r="H21" s="364">
        <v>108000</v>
      </c>
      <c r="I21" s="364">
        <v>108000</v>
      </c>
      <c r="J21" s="364">
        <v>108000</v>
      </c>
      <c r="K21" s="364">
        <v>126000</v>
      </c>
      <c r="L21" s="364">
        <v>189000</v>
      </c>
      <c r="M21" s="364">
        <v>168000</v>
      </c>
      <c r="N21" s="364"/>
    </row>
    <row r="22" spans="1:14" s="404" customFormat="1" ht="12.75" customHeight="1">
      <c r="A22" s="401">
        <v>1400</v>
      </c>
      <c r="B22" s="402" t="s">
        <v>128</v>
      </c>
      <c r="C22" s="405">
        <f>C23+C32+C34+C36</f>
        <v>7904418.3144000005</v>
      </c>
      <c r="D22" s="365">
        <f>D23+D32+D34+D36</f>
        <v>118566.274716</v>
      </c>
      <c r="E22" s="405">
        <f>E23+E32+E34+E36</f>
        <v>1027575.380872</v>
      </c>
      <c r="F22" s="405">
        <f>F23+F32+F34+F36</f>
        <v>1343800.2</v>
      </c>
      <c r="G22" s="406">
        <f aca="true" t="shared" si="6" ref="G22:N22">G23+G32+G34+G36</f>
        <v>1343701.1134479998</v>
      </c>
      <c r="H22" s="407">
        <f t="shared" si="6"/>
        <v>553309.0308932</v>
      </c>
      <c r="I22" s="407">
        <f t="shared" si="6"/>
        <v>1343750.9321692002</v>
      </c>
      <c r="J22" s="405">
        <f t="shared" si="6"/>
        <v>237132.8703828</v>
      </c>
      <c r="K22" s="405">
        <f t="shared" si="6"/>
        <v>316177.1605104</v>
      </c>
      <c r="L22" s="405">
        <f t="shared" si="6"/>
        <v>632353.3210208</v>
      </c>
      <c r="M22" s="405">
        <f t="shared" si="6"/>
        <v>909008.3364674</v>
      </c>
      <c r="N22" s="405">
        <f t="shared" si="6"/>
        <v>79044.2901276</v>
      </c>
    </row>
    <row r="23" spans="1:14" s="345" customFormat="1" ht="12.75" customHeight="1">
      <c r="A23" s="350">
        <v>141</v>
      </c>
      <c r="B23" s="347" t="s">
        <v>129</v>
      </c>
      <c r="C23" s="365">
        <f>C24+C25+C26+C27+C28+C29+C30+C31</f>
        <v>3120189.3016399997</v>
      </c>
      <c r="D23" s="365">
        <f>C23/C9*D9</f>
        <v>46802.8395246</v>
      </c>
      <c r="E23" s="365">
        <f>D23/D9*E9</f>
        <v>405624.6092132</v>
      </c>
      <c r="F23" s="365">
        <v>530432</v>
      </c>
      <c r="G23" s="365">
        <v>530432.1812787999</v>
      </c>
      <c r="H23" s="365">
        <v>218413</v>
      </c>
      <c r="I23" s="365">
        <v>530432</v>
      </c>
      <c r="J23" s="365">
        <v>93606</v>
      </c>
      <c r="K23" s="365">
        <v>124808</v>
      </c>
      <c r="L23" s="365">
        <v>249615</v>
      </c>
      <c r="M23" s="365">
        <v>358822</v>
      </c>
      <c r="N23" s="365">
        <v>31202</v>
      </c>
    </row>
    <row r="24" spans="1:14" s="345" customFormat="1" ht="12.75" customHeight="1">
      <c r="A24" s="351">
        <v>14101</v>
      </c>
      <c r="B24" s="352" t="s">
        <v>130</v>
      </c>
      <c r="C24" s="362">
        <v>1800863.1328</v>
      </c>
      <c r="D24" s="362">
        <v>27012.946991999997</v>
      </c>
      <c r="E24" s="362">
        <v>234112.207264</v>
      </c>
      <c r="F24" s="362">
        <v>306147</v>
      </c>
      <c r="G24" s="362">
        <v>306146.732576</v>
      </c>
      <c r="H24" s="362">
        <v>126060.419296</v>
      </c>
      <c r="I24" s="362">
        <v>306146.732576</v>
      </c>
      <c r="J24" s="362">
        <v>54025.893983999995</v>
      </c>
      <c r="K24" s="362">
        <v>72034.525312</v>
      </c>
      <c r="L24" s="362">
        <v>144069.050624</v>
      </c>
      <c r="M24" s="362">
        <v>207099.26027199998</v>
      </c>
      <c r="N24" s="362">
        <v>18008.631328</v>
      </c>
    </row>
    <row r="25" spans="1:14" s="345" customFormat="1" ht="12.75" customHeight="1">
      <c r="A25" s="351">
        <v>14102</v>
      </c>
      <c r="B25" s="352" t="s">
        <v>131</v>
      </c>
      <c r="C25" s="362">
        <v>216</v>
      </c>
      <c r="D25" s="362">
        <v>3.24</v>
      </c>
      <c r="E25" s="362">
        <v>28.080000000000002</v>
      </c>
      <c r="F25" s="362">
        <v>37</v>
      </c>
      <c r="G25" s="362">
        <v>36.72</v>
      </c>
      <c r="H25" s="362">
        <v>15.120000000000001</v>
      </c>
      <c r="I25" s="362">
        <v>36.72</v>
      </c>
      <c r="J25" s="362">
        <v>6.48</v>
      </c>
      <c r="K25" s="362">
        <v>8.64</v>
      </c>
      <c r="L25" s="362">
        <v>17.28</v>
      </c>
      <c r="M25" s="362">
        <v>24.840000000000003</v>
      </c>
      <c r="N25" s="362">
        <v>2.16</v>
      </c>
    </row>
    <row r="26" spans="1:14" s="345" customFormat="1" ht="12.75" customHeight="1">
      <c r="A26" s="351">
        <v>14103</v>
      </c>
      <c r="B26" s="352" t="s">
        <v>132</v>
      </c>
      <c r="C26" s="362">
        <v>2872.8</v>
      </c>
      <c r="D26" s="362">
        <v>43.092</v>
      </c>
      <c r="E26" s="362">
        <v>374</v>
      </c>
      <c r="F26" s="362">
        <v>488</v>
      </c>
      <c r="G26" s="362">
        <v>488.37600000000003</v>
      </c>
      <c r="H26" s="362">
        <v>201.096</v>
      </c>
      <c r="I26" s="362">
        <v>488.37600000000003</v>
      </c>
      <c r="J26" s="362">
        <v>86.184</v>
      </c>
      <c r="K26" s="362">
        <v>114.91199999999999</v>
      </c>
      <c r="L26" s="362">
        <v>229.82399999999998</v>
      </c>
      <c r="M26" s="362">
        <v>330.37199999999996</v>
      </c>
      <c r="N26" s="362">
        <v>28.727999999999998</v>
      </c>
    </row>
    <row r="27" spans="1:14" s="345" customFormat="1" ht="12.75" customHeight="1">
      <c r="A27" s="351">
        <v>14104</v>
      </c>
      <c r="B27" s="352" t="s">
        <v>133</v>
      </c>
      <c r="C27" s="362">
        <v>120000</v>
      </c>
      <c r="D27" s="362">
        <v>1800</v>
      </c>
      <c r="E27" s="362">
        <v>15600</v>
      </c>
      <c r="F27" s="362">
        <v>20400</v>
      </c>
      <c r="G27" s="362">
        <v>20400</v>
      </c>
      <c r="H27" s="362">
        <v>8400</v>
      </c>
      <c r="I27" s="362">
        <v>20400</v>
      </c>
      <c r="J27" s="362">
        <v>3600</v>
      </c>
      <c r="K27" s="362">
        <v>4800</v>
      </c>
      <c r="L27" s="362">
        <v>9600</v>
      </c>
      <c r="M27" s="362">
        <v>13800</v>
      </c>
      <c r="N27" s="362">
        <v>1200</v>
      </c>
    </row>
    <row r="28" spans="1:14" s="345" customFormat="1" ht="12.75" customHeight="1">
      <c r="A28" s="351">
        <v>14105</v>
      </c>
      <c r="B28" s="352" t="s">
        <v>134</v>
      </c>
      <c r="C28" s="362">
        <v>120000</v>
      </c>
      <c r="D28" s="362">
        <v>1800</v>
      </c>
      <c r="E28" s="362">
        <v>15600</v>
      </c>
      <c r="F28" s="362">
        <v>20400</v>
      </c>
      <c r="G28" s="362">
        <v>20400</v>
      </c>
      <c r="H28" s="362">
        <v>8400</v>
      </c>
      <c r="I28" s="362">
        <v>20400</v>
      </c>
      <c r="J28" s="362">
        <v>3600</v>
      </c>
      <c r="K28" s="362">
        <v>4800</v>
      </c>
      <c r="L28" s="362">
        <v>9600</v>
      </c>
      <c r="M28" s="362">
        <v>13800</v>
      </c>
      <c r="N28" s="362">
        <v>1200</v>
      </c>
    </row>
    <row r="29" spans="1:14" s="345" customFormat="1" ht="12.75" customHeight="1">
      <c r="A29" s="351">
        <v>14106</v>
      </c>
      <c r="B29" s="352" t="s">
        <v>135</v>
      </c>
      <c r="C29" s="362">
        <f>C63+C59</f>
        <v>675754.4772399992</v>
      </c>
      <c r="D29" s="362">
        <v>10136.317158599988</v>
      </c>
      <c r="E29" s="362">
        <v>87848.0820411999</v>
      </c>
      <c r="F29" s="362">
        <v>114878</v>
      </c>
      <c r="G29" s="362">
        <v>114878.26113079987</v>
      </c>
      <c r="H29" s="362">
        <v>47302.81340679995</v>
      </c>
      <c r="I29" s="362">
        <v>114878.26113079987</v>
      </c>
      <c r="J29" s="362">
        <v>20272.634317199976</v>
      </c>
      <c r="K29" s="362">
        <v>27030.17908959997</v>
      </c>
      <c r="L29" s="362">
        <v>54060.35817919994</v>
      </c>
      <c r="M29" s="362">
        <v>77711.7648825999</v>
      </c>
      <c r="N29" s="362">
        <v>6757.544772399991</v>
      </c>
    </row>
    <row r="30" spans="1:14" s="345" customFormat="1" ht="12.75" customHeight="1">
      <c r="A30" s="351">
        <v>14107</v>
      </c>
      <c r="B30" s="352" t="s">
        <v>136</v>
      </c>
      <c r="C30" s="362">
        <v>232482.89160000003</v>
      </c>
      <c r="D30" s="362">
        <v>3487.2433740000006</v>
      </c>
      <c r="E30" s="362">
        <v>30222.775908000003</v>
      </c>
      <c r="F30" s="362">
        <v>39522</v>
      </c>
      <c r="G30" s="362">
        <v>39522.091572000005</v>
      </c>
      <c r="H30" s="362">
        <v>16273.802412000003</v>
      </c>
      <c r="I30" s="362">
        <v>39522.091572000005</v>
      </c>
      <c r="J30" s="362">
        <v>6974.486748000001</v>
      </c>
      <c r="K30" s="362">
        <v>9299.315664000002</v>
      </c>
      <c r="L30" s="362">
        <v>18598.631328000003</v>
      </c>
      <c r="M30" s="362">
        <v>26735.532534000005</v>
      </c>
      <c r="N30" s="362">
        <v>2324.8289160000004</v>
      </c>
    </row>
    <row r="31" spans="1:14" s="345" customFormat="1" ht="12.75" customHeight="1">
      <c r="A31" s="351">
        <v>14108</v>
      </c>
      <c r="B31" s="352" t="s">
        <v>137</v>
      </c>
      <c r="C31" s="362">
        <v>168000</v>
      </c>
      <c r="D31" s="362">
        <v>2520</v>
      </c>
      <c r="E31" s="362">
        <v>21840</v>
      </c>
      <c r="F31" s="362">
        <v>28560</v>
      </c>
      <c r="G31" s="362">
        <v>28560</v>
      </c>
      <c r="H31" s="362">
        <v>11760</v>
      </c>
      <c r="I31" s="362">
        <v>28560</v>
      </c>
      <c r="J31" s="362">
        <v>5040</v>
      </c>
      <c r="K31" s="362">
        <v>6720</v>
      </c>
      <c r="L31" s="362">
        <v>13440</v>
      </c>
      <c r="M31" s="362">
        <v>19320</v>
      </c>
      <c r="N31" s="362">
        <v>1680</v>
      </c>
    </row>
    <row r="32" spans="1:14" s="345" customFormat="1" ht="12.75" customHeight="1">
      <c r="A32" s="350">
        <v>142</v>
      </c>
      <c r="B32" s="347" t="s">
        <v>138</v>
      </c>
      <c r="C32" s="365">
        <f>C33</f>
        <v>929931.5664000001</v>
      </c>
      <c r="D32" s="365">
        <v>13948.973496000002</v>
      </c>
      <c r="E32" s="365">
        <v>120892.103632</v>
      </c>
      <c r="F32" s="365">
        <v>158088</v>
      </c>
      <c r="G32" s="366">
        <v>158088.36628800002</v>
      </c>
      <c r="H32" s="367">
        <v>65095.20964800001</v>
      </c>
      <c r="I32" s="367">
        <v>158088.36628800002</v>
      </c>
      <c r="J32" s="367">
        <v>27897.946992000005</v>
      </c>
      <c r="K32" s="367">
        <v>37197.262656000006</v>
      </c>
      <c r="L32" s="367">
        <v>74394.52531200001</v>
      </c>
      <c r="M32" s="367">
        <v>106942.13013600002</v>
      </c>
      <c r="N32" s="367">
        <v>9299.315664000002</v>
      </c>
    </row>
    <row r="33" spans="1:14" s="345" customFormat="1" ht="12.75" customHeight="1">
      <c r="A33" s="351">
        <v>14201</v>
      </c>
      <c r="B33" s="352" t="s">
        <v>139</v>
      </c>
      <c r="C33" s="362">
        <v>929931.5664000001</v>
      </c>
      <c r="D33" s="362">
        <v>13948.973496000002</v>
      </c>
      <c r="E33" s="362">
        <v>120892.103632</v>
      </c>
      <c r="F33" s="362">
        <v>158088</v>
      </c>
      <c r="G33" s="362">
        <v>158088.36628800002</v>
      </c>
      <c r="H33" s="362">
        <v>65095.20964800001</v>
      </c>
      <c r="I33" s="362">
        <v>158088.36628800002</v>
      </c>
      <c r="J33" s="362">
        <v>27897.946992000005</v>
      </c>
      <c r="K33" s="362">
        <v>37197.262656000006</v>
      </c>
      <c r="L33" s="362">
        <v>74394.52531200001</v>
      </c>
      <c r="M33" s="362">
        <v>106942.13013600002</v>
      </c>
      <c r="N33" s="362">
        <v>9299.315664000002</v>
      </c>
    </row>
    <row r="34" spans="1:14" s="345" customFormat="1" ht="12.75" customHeight="1">
      <c r="A34" s="350">
        <v>143</v>
      </c>
      <c r="B34" s="347" t="s">
        <v>140</v>
      </c>
      <c r="C34" s="365">
        <f>C35</f>
        <v>3822209.1572</v>
      </c>
      <c r="D34" s="365">
        <v>57333.13735799999</v>
      </c>
      <c r="E34" s="365">
        <v>496887.19043599995</v>
      </c>
      <c r="F34" s="365">
        <v>649775</v>
      </c>
      <c r="G34" s="365">
        <v>649775.5567239999</v>
      </c>
      <c r="H34" s="365">
        <v>267554.641004</v>
      </c>
      <c r="I34" s="365">
        <v>649775.5567239999</v>
      </c>
      <c r="J34" s="365">
        <v>114666.27471599999</v>
      </c>
      <c r="K34" s="365">
        <v>152888.366288</v>
      </c>
      <c r="L34" s="365">
        <v>305776.732576</v>
      </c>
      <c r="M34" s="365">
        <v>439554.05307799997</v>
      </c>
      <c r="N34" s="365">
        <v>38222.091572</v>
      </c>
    </row>
    <row r="35" spans="1:14" s="345" customFormat="1" ht="12.75" customHeight="1">
      <c r="A35" s="351">
        <v>14301</v>
      </c>
      <c r="B35" s="352" t="s">
        <v>141</v>
      </c>
      <c r="C35" s="362">
        <v>3822209.1572</v>
      </c>
      <c r="D35" s="362">
        <v>57333.13735799999</v>
      </c>
      <c r="E35" s="362">
        <v>496887.19043599995</v>
      </c>
      <c r="F35" s="362">
        <v>649775</v>
      </c>
      <c r="G35" s="362">
        <v>649775.5567239999</v>
      </c>
      <c r="H35" s="362">
        <v>267554.641004</v>
      </c>
      <c r="I35" s="362">
        <v>649775.5567239999</v>
      </c>
      <c r="J35" s="362">
        <v>114666.27471599999</v>
      </c>
      <c r="K35" s="362">
        <v>152888.366288</v>
      </c>
      <c r="L35" s="362">
        <v>305776.732576</v>
      </c>
      <c r="M35" s="362">
        <v>439554.05307799997</v>
      </c>
      <c r="N35" s="362">
        <v>38222.091572</v>
      </c>
    </row>
    <row r="36" spans="1:14" s="345" customFormat="1" ht="12.75" customHeight="1">
      <c r="A36" s="350">
        <v>144</v>
      </c>
      <c r="B36" s="347" t="s">
        <v>142</v>
      </c>
      <c r="C36" s="365">
        <f>SUM(C37:C39)</f>
        <v>32088.289160000004</v>
      </c>
      <c r="D36" s="365">
        <f>D37+D38+D39</f>
        <v>481.3243374000001</v>
      </c>
      <c r="E36" s="365">
        <f aca="true" t="shared" si="7" ref="E36:N36">E37+E38+E39</f>
        <v>4171.477590800001</v>
      </c>
      <c r="F36" s="365">
        <f t="shared" si="7"/>
        <v>5505.2</v>
      </c>
      <c r="G36" s="366">
        <f t="shared" si="7"/>
        <v>5405.009157200001</v>
      </c>
      <c r="H36" s="367">
        <f t="shared" si="7"/>
        <v>2246.1802412000006</v>
      </c>
      <c r="I36" s="367">
        <f t="shared" si="7"/>
        <v>5455.009157200001</v>
      </c>
      <c r="J36" s="367">
        <f t="shared" si="7"/>
        <v>962.6486748000002</v>
      </c>
      <c r="K36" s="367">
        <f t="shared" si="7"/>
        <v>1283.5315664000002</v>
      </c>
      <c r="L36" s="367">
        <f t="shared" si="7"/>
        <v>2567.0631328000004</v>
      </c>
      <c r="M36" s="367">
        <f t="shared" si="7"/>
        <v>3690.1532534000003</v>
      </c>
      <c r="N36" s="367">
        <f t="shared" si="7"/>
        <v>320.88289160000005</v>
      </c>
    </row>
    <row r="37" spans="1:14" s="345" customFormat="1" ht="12.75" customHeight="1">
      <c r="A37" s="351">
        <v>14401</v>
      </c>
      <c r="B37" s="352" t="s">
        <v>143</v>
      </c>
      <c r="C37" s="362">
        <v>23248.289160000004</v>
      </c>
      <c r="D37" s="362">
        <v>348.7243374000001</v>
      </c>
      <c r="E37" s="362">
        <v>3022.277590800001</v>
      </c>
      <c r="F37" s="362">
        <v>3952</v>
      </c>
      <c r="G37" s="362">
        <v>3952.2091572000013</v>
      </c>
      <c r="H37" s="362">
        <v>1627.3802412000005</v>
      </c>
      <c r="I37" s="362">
        <v>3952.2091572000013</v>
      </c>
      <c r="J37" s="362">
        <v>697.4486748000002</v>
      </c>
      <c r="K37" s="362">
        <v>929.9315664000002</v>
      </c>
      <c r="L37" s="362">
        <v>1859.8631328000004</v>
      </c>
      <c r="M37" s="362">
        <v>2673.5532534000004</v>
      </c>
      <c r="N37" s="362">
        <v>232.48289160000004</v>
      </c>
    </row>
    <row r="38" spans="1:14" s="345" customFormat="1" ht="12.75" customHeight="1">
      <c r="A38" s="351">
        <v>14402</v>
      </c>
      <c r="B38" s="352" t="s">
        <v>144</v>
      </c>
      <c r="C38" s="362">
        <v>5040</v>
      </c>
      <c r="D38" s="362">
        <v>75.6</v>
      </c>
      <c r="E38" s="362">
        <v>655.1999999999999</v>
      </c>
      <c r="F38" s="362">
        <v>907.1999999999998</v>
      </c>
      <c r="G38" s="362">
        <v>806.8</v>
      </c>
      <c r="H38" s="362">
        <v>352.79999999999995</v>
      </c>
      <c r="I38" s="362">
        <v>856.7999999999998</v>
      </c>
      <c r="J38" s="362">
        <v>151.2</v>
      </c>
      <c r="K38" s="362">
        <v>201.6</v>
      </c>
      <c r="L38" s="362">
        <v>403.2</v>
      </c>
      <c r="M38" s="362">
        <v>579.6</v>
      </c>
      <c r="N38" s="362">
        <v>50.4</v>
      </c>
    </row>
    <row r="39" spans="1:14" s="345" customFormat="1" ht="12.75" customHeight="1">
      <c r="A39" s="351">
        <v>14403</v>
      </c>
      <c r="B39" s="352" t="s">
        <v>145</v>
      </c>
      <c r="C39" s="362">
        <v>3800</v>
      </c>
      <c r="D39" s="362">
        <v>57</v>
      </c>
      <c r="E39" s="362">
        <v>494</v>
      </c>
      <c r="F39" s="362">
        <v>646</v>
      </c>
      <c r="G39" s="362">
        <v>646</v>
      </c>
      <c r="H39" s="362">
        <v>266</v>
      </c>
      <c r="I39" s="362">
        <v>646</v>
      </c>
      <c r="J39" s="362">
        <v>114</v>
      </c>
      <c r="K39" s="362">
        <v>152</v>
      </c>
      <c r="L39" s="362">
        <v>304</v>
      </c>
      <c r="M39" s="362">
        <v>437</v>
      </c>
      <c r="N39" s="362">
        <v>38</v>
      </c>
    </row>
    <row r="40" spans="1:14" s="345" customFormat="1" ht="12.75" customHeight="1">
      <c r="A40" s="355">
        <v>1500</v>
      </c>
      <c r="B40" s="347" t="s">
        <v>146</v>
      </c>
      <c r="C40" s="362"/>
      <c r="D40" s="362"/>
      <c r="E40" s="365"/>
      <c r="F40" s="365"/>
      <c r="G40" s="363"/>
      <c r="H40" s="367"/>
      <c r="I40" s="367"/>
      <c r="J40" s="367"/>
      <c r="K40" s="367"/>
      <c r="L40" s="367"/>
      <c r="M40" s="367"/>
      <c r="N40" s="367"/>
    </row>
    <row r="41" spans="1:14" s="345" customFormat="1" ht="12.75" customHeight="1">
      <c r="A41" s="356">
        <v>152</v>
      </c>
      <c r="B41" s="347" t="s">
        <v>147</v>
      </c>
      <c r="C41" s="362"/>
      <c r="D41" s="362"/>
      <c r="E41" s="365"/>
      <c r="F41" s="362"/>
      <c r="G41" s="363"/>
      <c r="H41" s="364"/>
      <c r="I41" s="364"/>
      <c r="J41" s="364"/>
      <c r="K41" s="364"/>
      <c r="L41" s="364"/>
      <c r="M41" s="364"/>
      <c r="N41" s="364"/>
    </row>
    <row r="42" spans="1:14" s="345" customFormat="1" ht="12.75" customHeight="1">
      <c r="A42" s="357">
        <v>15202</v>
      </c>
      <c r="B42" s="352" t="s">
        <v>148</v>
      </c>
      <c r="C42" s="362"/>
      <c r="D42" s="362">
        <f>D15+D20+D22+D12</f>
        <v>1807415.6080493336</v>
      </c>
      <c r="E42" s="362"/>
      <c r="F42" s="362"/>
      <c r="G42" s="363"/>
      <c r="H42" s="364"/>
      <c r="I42" s="364"/>
      <c r="J42" s="364"/>
      <c r="K42" s="364"/>
      <c r="L42" s="364"/>
      <c r="M42" s="364"/>
      <c r="N42" s="364"/>
    </row>
    <row r="43" spans="3:14" ht="15">
      <c r="C43" s="368"/>
      <c r="D43" s="368">
        <f>D42-D8</f>
        <v>1807415.6080493336</v>
      </c>
      <c r="E43" s="368"/>
      <c r="F43" s="368"/>
      <c r="G43" s="368"/>
      <c r="H43" s="368"/>
      <c r="I43" s="368"/>
      <c r="J43" s="368"/>
      <c r="K43" s="368"/>
      <c r="L43" s="368"/>
      <c r="M43" s="368"/>
      <c r="N43" s="368"/>
    </row>
    <row r="44" spans="3:4" ht="15">
      <c r="C44" s="391"/>
      <c r="D44" s="368"/>
    </row>
    <row r="45" ht="15">
      <c r="C45" s="391">
        <f>C44-C43</f>
        <v>0</v>
      </c>
    </row>
    <row r="47" spans="2:8" ht="15">
      <c r="B47" s="370" t="s">
        <v>149</v>
      </c>
      <c r="C47" s="392">
        <v>23248289.160000004</v>
      </c>
      <c r="D47" s="371"/>
      <c r="E47" s="372"/>
      <c r="F47" s="373"/>
      <c r="G47" s="374"/>
      <c r="H47" s="374"/>
    </row>
    <row r="48" spans="2:8" ht="15">
      <c r="B48" s="375" t="s">
        <v>150</v>
      </c>
      <c r="C48" s="393"/>
      <c r="D48" s="376"/>
      <c r="E48" s="377"/>
      <c r="F48" s="378"/>
      <c r="G48" s="374"/>
      <c r="H48" s="374"/>
    </row>
    <row r="49" spans="2:8" ht="15">
      <c r="B49" s="375" t="s">
        <v>151</v>
      </c>
      <c r="C49" s="394"/>
      <c r="D49" s="376"/>
      <c r="E49" s="377"/>
      <c r="F49" s="379"/>
      <c r="G49" s="374"/>
      <c r="H49" s="374"/>
    </row>
    <row r="50" spans="2:8" ht="15">
      <c r="B50" s="375" t="s">
        <v>152</v>
      </c>
      <c r="C50" s="395"/>
      <c r="D50" s="376"/>
      <c r="E50" s="377"/>
      <c r="F50" s="379"/>
      <c r="G50" s="374"/>
      <c r="H50" s="374"/>
    </row>
    <row r="51" spans="2:8" ht="15">
      <c r="B51" s="375" t="s">
        <v>153</v>
      </c>
      <c r="C51" s="396"/>
      <c r="D51" s="380">
        <f>C51+C54+C55</f>
        <v>0</v>
      </c>
      <c r="E51" s="377"/>
      <c r="F51" s="381"/>
      <c r="G51" s="374"/>
      <c r="H51" s="374"/>
    </row>
    <row r="52" spans="2:8" ht="15">
      <c r="B52" s="375" t="s">
        <v>154</v>
      </c>
      <c r="C52" s="395"/>
      <c r="D52" s="374"/>
      <c r="E52" s="377"/>
      <c r="F52" s="381"/>
      <c r="G52" s="374"/>
      <c r="H52" s="374"/>
    </row>
    <row r="53" spans="2:8" ht="15">
      <c r="B53" s="375" t="s">
        <v>155</v>
      </c>
      <c r="C53" s="395"/>
      <c r="D53" s="374"/>
      <c r="E53" s="377"/>
      <c r="F53" s="381"/>
      <c r="G53" s="381"/>
      <c r="H53" s="374"/>
    </row>
    <row r="54" spans="2:8" ht="15">
      <c r="B54" s="375" t="s">
        <v>156</v>
      </c>
      <c r="C54" s="396"/>
      <c r="D54" s="374"/>
      <c r="E54" s="377"/>
      <c r="F54" s="381"/>
      <c r="G54" s="374"/>
      <c r="H54" s="374"/>
    </row>
    <row r="55" spans="2:8" ht="15">
      <c r="B55" s="375" t="s">
        <v>157</v>
      </c>
      <c r="C55" s="396"/>
      <c r="D55" s="374"/>
      <c r="E55" s="377"/>
      <c r="F55" s="381"/>
      <c r="G55" s="374"/>
      <c r="H55" s="374"/>
    </row>
    <row r="56" spans="2:8" ht="15.75" thickBot="1">
      <c r="B56" s="375" t="s">
        <v>158</v>
      </c>
      <c r="C56" s="382">
        <f>C47*E55</f>
        <v>0</v>
      </c>
      <c r="D56" s="374"/>
      <c r="E56" s="377"/>
      <c r="F56" s="381"/>
      <c r="G56" s="381"/>
      <c r="H56" s="381"/>
    </row>
    <row r="57" spans="2:8" ht="15.75" thickBot="1">
      <c r="B57" s="383"/>
      <c r="C57" s="384">
        <f>SUM(C47:C56)</f>
        <v>23248289.160000004</v>
      </c>
      <c r="D57" s="385"/>
      <c r="E57" s="377"/>
      <c r="F57" s="381"/>
      <c r="G57" s="374"/>
      <c r="H57" s="374"/>
    </row>
    <row r="58" spans="2:8" ht="15">
      <c r="B58" s="386" t="s">
        <v>159</v>
      </c>
      <c r="C58" s="387">
        <v>1800863.1328</v>
      </c>
      <c r="D58" s="397">
        <v>0.08</v>
      </c>
      <c r="E58" s="388"/>
      <c r="F58" s="381"/>
      <c r="G58" s="374"/>
      <c r="H58" s="374"/>
    </row>
    <row r="59" spans="2:8" ht="15">
      <c r="B59" s="386" t="s">
        <v>160</v>
      </c>
      <c r="C59" s="398">
        <f>C47*D59</f>
        <v>92993.15664000002</v>
      </c>
      <c r="D59" s="397">
        <v>0.004</v>
      </c>
      <c r="E59" s="377"/>
      <c r="F59" s="381"/>
      <c r="G59" s="374"/>
      <c r="H59" s="374"/>
    </row>
    <row r="60" spans="2:8" ht="15">
      <c r="B60" s="386" t="s">
        <v>161</v>
      </c>
      <c r="C60" s="398">
        <f>119.7*24</f>
        <v>2872.8</v>
      </c>
      <c r="D60" s="397"/>
      <c r="E60" s="377"/>
      <c r="F60" s="381"/>
      <c r="G60" s="374"/>
      <c r="H60" s="374"/>
    </row>
    <row r="61" spans="2:8" ht="15">
      <c r="B61" s="386" t="s">
        <v>162</v>
      </c>
      <c r="C61" s="398">
        <v>3800</v>
      </c>
      <c r="D61" s="397">
        <v>0.001</v>
      </c>
      <c r="E61" s="377"/>
      <c r="F61" s="381"/>
      <c r="G61" s="381"/>
      <c r="H61" s="374"/>
    </row>
    <row r="62" spans="2:8" ht="15">
      <c r="B62" s="386" t="s">
        <v>163</v>
      </c>
      <c r="C62" s="398">
        <v>3822209.1572</v>
      </c>
      <c r="D62" s="397">
        <v>0.17</v>
      </c>
      <c r="E62" s="377"/>
      <c r="F62" s="374"/>
      <c r="G62" s="381"/>
      <c r="H62" s="374"/>
    </row>
    <row r="63" spans="2:8" ht="15">
      <c r="B63" s="386" t="s">
        <v>164</v>
      </c>
      <c r="C63" s="398">
        <v>582761.3205999992</v>
      </c>
      <c r="D63" s="397">
        <v>0.025</v>
      </c>
      <c r="E63" s="377"/>
      <c r="F63" s="381"/>
      <c r="G63" s="374"/>
      <c r="H63" s="374"/>
    </row>
    <row r="64" spans="2:8" ht="15">
      <c r="B64" s="386" t="s">
        <v>165</v>
      </c>
      <c r="C64" s="399">
        <f>C47*D64</f>
        <v>23248.289160000004</v>
      </c>
      <c r="D64" s="397">
        <v>0.001</v>
      </c>
      <c r="E64" s="377"/>
      <c r="F64" s="381"/>
      <c r="G64" s="381"/>
      <c r="H64" s="374"/>
    </row>
    <row r="65" spans="2:8" ht="15">
      <c r="B65" s="386" t="s">
        <v>166</v>
      </c>
      <c r="C65" s="399">
        <v>120000</v>
      </c>
      <c r="D65" s="397">
        <v>0.005</v>
      </c>
      <c r="E65" s="377"/>
      <c r="F65" s="381"/>
      <c r="G65" s="374"/>
      <c r="H65" s="374"/>
    </row>
    <row r="66" spans="2:8" ht="15">
      <c r="B66" s="386" t="s">
        <v>167</v>
      </c>
      <c r="C66" s="399">
        <f>C47*D66</f>
        <v>929931.5664000001</v>
      </c>
      <c r="D66" s="397">
        <v>0.04</v>
      </c>
      <c r="E66" s="377"/>
      <c r="F66" s="381"/>
      <c r="G66" s="381"/>
      <c r="H66" s="374"/>
    </row>
    <row r="67" spans="2:8" ht="15">
      <c r="B67" s="386" t="s">
        <v>168</v>
      </c>
      <c r="C67" s="399">
        <f>C47*D67</f>
        <v>232482.89160000003</v>
      </c>
      <c r="D67" s="397">
        <v>0.01</v>
      </c>
      <c r="E67" s="377"/>
      <c r="F67" s="381"/>
      <c r="G67" s="374"/>
      <c r="H67" s="381"/>
    </row>
    <row r="68" spans="2:8" ht="15">
      <c r="B68" s="386" t="s">
        <v>169</v>
      </c>
      <c r="C68" s="399">
        <v>120000</v>
      </c>
      <c r="D68" s="397">
        <v>0.005</v>
      </c>
      <c r="E68" s="377"/>
      <c r="F68" s="381"/>
      <c r="G68" s="374"/>
      <c r="H68" s="374"/>
    </row>
    <row r="69" spans="2:8" ht="15">
      <c r="B69" s="386" t="s">
        <v>170</v>
      </c>
      <c r="C69" s="400">
        <f>9*24</f>
        <v>216</v>
      </c>
      <c r="D69" s="397"/>
      <c r="E69" s="377"/>
      <c r="F69" s="381"/>
      <c r="G69" s="374"/>
      <c r="H69" s="374"/>
    </row>
    <row r="70" spans="2:8" ht="15">
      <c r="B70" s="386" t="s">
        <v>162</v>
      </c>
      <c r="C70" s="400">
        <v>5040</v>
      </c>
      <c r="D70" s="397"/>
      <c r="E70" s="377"/>
      <c r="F70" s="374"/>
      <c r="G70" s="381"/>
      <c r="H70" s="374"/>
    </row>
    <row r="71" spans="2:8" ht="15">
      <c r="B71" s="386" t="s">
        <v>172</v>
      </c>
      <c r="C71" s="400">
        <v>168000</v>
      </c>
      <c r="D71" s="374"/>
      <c r="E71" s="377"/>
      <c r="F71" s="374"/>
      <c r="G71" s="374"/>
      <c r="H71" s="374"/>
    </row>
    <row r="72" spans="2:8" ht="15">
      <c r="B72" s="376"/>
      <c r="C72" s="399"/>
      <c r="D72" s="374"/>
      <c r="E72" s="389"/>
      <c r="F72" s="374"/>
      <c r="G72" s="374"/>
      <c r="H72" s="374"/>
    </row>
    <row r="73" spans="2:8" ht="15">
      <c r="B73" s="376"/>
      <c r="C73" s="399">
        <f>SUM(C58:C72)</f>
        <v>7904418.314399999</v>
      </c>
      <c r="D73" s="390"/>
      <c r="E73" s="377"/>
      <c r="F73" s="374"/>
      <c r="G73" s="374"/>
      <c r="H73" s="374"/>
    </row>
    <row r="74" spans="2:8" ht="15">
      <c r="B74" s="376"/>
      <c r="C74" s="378"/>
      <c r="D74" s="390"/>
      <c r="E74" s="377"/>
      <c r="F74" s="374"/>
      <c r="G74" s="374"/>
      <c r="H74" s="374"/>
    </row>
    <row r="75" spans="2:8" ht="15">
      <c r="B75" s="376"/>
      <c r="C75" s="378"/>
      <c r="D75" s="374"/>
      <c r="E75" s="377"/>
      <c r="F75" s="374"/>
      <c r="G75" s="374"/>
      <c r="H75" s="374"/>
    </row>
    <row r="76" spans="2:8" ht="15">
      <c r="B76" s="376"/>
      <c r="C76" s="376"/>
      <c r="D76" s="374"/>
      <c r="E76" s="377"/>
      <c r="F76" s="374"/>
      <c r="G76" s="374"/>
      <c r="H76" s="374"/>
    </row>
    <row r="77" ht="15">
      <c r="C77" s="3">
        <v>9</v>
      </c>
    </row>
    <row r="78" ht="15">
      <c r="C78" s="3">
        <v>17</v>
      </c>
    </row>
    <row r="79" ht="15">
      <c r="C79" s="3">
        <v>1</v>
      </c>
    </row>
    <row r="80" ht="15">
      <c r="C80" s="3">
        <v>3</v>
      </c>
    </row>
    <row r="81" ht="15">
      <c r="C81" s="3">
        <v>4</v>
      </c>
    </row>
  </sheetData>
  <sheetProtection/>
  <mergeCells count="17">
    <mergeCell ref="D1:K1"/>
    <mergeCell ref="D2:K2"/>
    <mergeCell ref="D3:K3"/>
    <mergeCell ref="A6:A7"/>
    <mergeCell ref="B6:B7"/>
    <mergeCell ref="C6:C7"/>
    <mergeCell ref="D6:D7"/>
    <mergeCell ref="E6:E7"/>
    <mergeCell ref="F6:F7"/>
    <mergeCell ref="G6:G7"/>
    <mergeCell ref="N6:N7"/>
    <mergeCell ref="H6:H7"/>
    <mergeCell ref="I6:I7"/>
    <mergeCell ref="J6:J7"/>
    <mergeCell ref="K6:K7"/>
    <mergeCell ref="L6:L7"/>
    <mergeCell ref="M6:M7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Ignacio Cota Torres</cp:lastModifiedBy>
  <cp:lastPrinted>2015-01-27T17:15:36Z</cp:lastPrinted>
  <dcterms:created xsi:type="dcterms:W3CDTF">2010-09-20T23:45:26Z</dcterms:created>
  <dcterms:modified xsi:type="dcterms:W3CDTF">2015-01-27T17:34:00Z</dcterms:modified>
  <cp:category/>
  <cp:version/>
  <cp:contentType/>
  <cp:contentStatus/>
</cp:coreProperties>
</file>