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" yWindow="4380" windowWidth="20556" windowHeight="3720" tabRatio="581" activeTab="6"/>
  </bookViews>
  <sheets>
    <sheet name="ETCA-I-01" sheetId="2" r:id="rId1"/>
    <sheet name="ETCA-I-01-A (EDO RESULTADOS)" sheetId="1" r:id="rId2"/>
    <sheet name="ETCA-I-03" sheetId="5" r:id="rId3"/>
    <sheet name="ETCA-I-02" sheetId="3" r:id="rId4"/>
    <sheet name="ETCA-II-09" sheetId="11" r:id="rId5"/>
    <sheet name="ETCA-II-09-A" sheetId="35" r:id="rId6"/>
    <sheet name="ETCA-III-13" sheetId="34" r:id="rId7"/>
  </sheets>
  <definedNames>
    <definedName name="_xlnm._FilterDatabase" localSheetId="0" hidden="1">'ETCA-I-01'!$A$1:$G$49</definedName>
    <definedName name="_xlnm._FilterDatabase" localSheetId="2" hidden="1">'ETCA-I-03'!$A$1:$C$69</definedName>
    <definedName name="_ftn1" localSheetId="1">'ETCA-I-01-A (EDO RESULTADOS)'!#REF!</definedName>
    <definedName name="_ftnref1" localSheetId="1">'ETCA-I-01-A (EDO RESULTADOS)'!#REF!</definedName>
    <definedName name="_xlnm.Print_Area" localSheetId="0">'ETCA-I-01'!$A$1:$G$64</definedName>
    <definedName name="_xlnm.Print_Area" localSheetId="1">'ETCA-I-01-A (EDO RESULTADOS)'!$A$1:$D$70</definedName>
    <definedName name="_xlnm.Print_Area" localSheetId="2">'ETCA-I-03'!$A$1:$C$65</definedName>
    <definedName name="_xlnm.Print_Area" localSheetId="4">'ETCA-II-09'!$A$1:$I$25</definedName>
    <definedName name="_xlnm.Print_Area" localSheetId="5">'ETCA-II-09-A'!$A$1:$I$218</definedName>
    <definedName name="_xlnm.Database" localSheetId="4">#REF!</definedName>
    <definedName name="_xlnm.Database">#REF!</definedName>
    <definedName name="_xlnm.Print_Titles" localSheetId="1">'ETCA-I-01-A (EDO RESULTADOS)'!$2:$5</definedName>
    <definedName name="_xlnm.Print_Titles" localSheetId="2">'ETCA-I-03'!$1:$5</definedName>
  </definedNames>
  <calcPr calcId="145621"/>
</workbook>
</file>

<file path=xl/calcChain.xml><?xml version="1.0" encoding="utf-8"?>
<calcChain xmlns="http://schemas.openxmlformats.org/spreadsheetml/2006/main">
  <c r="H37" i="35" l="1"/>
  <c r="H49" i="35"/>
  <c r="H47" i="35"/>
  <c r="H44" i="35"/>
  <c r="H39" i="35"/>
  <c r="H33" i="35"/>
  <c r="H29" i="35"/>
  <c r="H24" i="35"/>
  <c r="H35" i="35"/>
  <c r="H32" i="35"/>
  <c r="H16" i="35"/>
  <c r="G157" i="35"/>
  <c r="F11" i="35"/>
  <c r="G195" i="35"/>
  <c r="G143" i="35"/>
  <c r="G104" i="35"/>
  <c r="G64" i="35"/>
  <c r="G52" i="35"/>
  <c r="F157" i="35"/>
  <c r="F48" i="35"/>
  <c r="G11" i="35"/>
  <c r="I18" i="11" l="1"/>
  <c r="I10" i="11"/>
  <c r="I9" i="11"/>
  <c r="H9" i="11"/>
  <c r="C49" i="5" l="1"/>
  <c r="B49" i="5"/>
  <c r="B28" i="5"/>
  <c r="B29" i="5"/>
  <c r="C9" i="5"/>
  <c r="C10" i="5"/>
  <c r="C17" i="5"/>
  <c r="B17" i="5"/>
  <c r="B9" i="5"/>
  <c r="B10" i="5"/>
  <c r="F34" i="3" l="1"/>
  <c r="C49" i="1"/>
  <c r="D49" i="1"/>
  <c r="F52" i="2"/>
  <c r="F50" i="2"/>
  <c r="F34" i="2"/>
  <c r="F18" i="2"/>
  <c r="B34" i="2"/>
  <c r="B32" i="2"/>
  <c r="B25" i="2"/>
  <c r="B27" i="2"/>
  <c r="B18" i="2"/>
  <c r="G41" i="2"/>
  <c r="G50" i="2" s="1"/>
  <c r="G52" i="2" s="1"/>
  <c r="G34" i="2"/>
  <c r="G18" i="2"/>
  <c r="C34" i="2"/>
  <c r="C32" i="2"/>
  <c r="C18" i="2"/>
  <c r="C15" i="2"/>
  <c r="AD115" i="34" l="1"/>
  <c r="AE113" i="34"/>
  <c r="AE99" i="34"/>
  <c r="AE98" i="34"/>
  <c r="AE86" i="34"/>
  <c r="AE74" i="34"/>
  <c r="AE62" i="34"/>
  <c r="AE50" i="34"/>
  <c r="AE38" i="34"/>
  <c r="U115" i="34" l="1"/>
  <c r="AE26" i="34"/>
  <c r="I21" i="35" l="1"/>
  <c r="I161" i="35"/>
  <c r="E207" i="35"/>
  <c r="H207" i="35" s="1"/>
  <c r="H206" i="35"/>
  <c r="H205" i="35" s="1"/>
  <c r="H204" i="35" s="1"/>
  <c r="H203" i="35" s="1"/>
  <c r="E206" i="35"/>
  <c r="G205" i="35"/>
  <c r="G204" i="35" s="1"/>
  <c r="G203" i="35" s="1"/>
  <c r="F205" i="35"/>
  <c r="E205" i="35"/>
  <c r="E204" i="35" s="1"/>
  <c r="E203" i="35" s="1"/>
  <c r="D205" i="35"/>
  <c r="C205" i="35"/>
  <c r="C204" i="35" s="1"/>
  <c r="C203" i="35" s="1"/>
  <c r="F204" i="35"/>
  <c r="D204" i="35"/>
  <c r="D203" i="35" s="1"/>
  <c r="E202" i="35"/>
  <c r="I202" i="35" s="1"/>
  <c r="G201" i="35"/>
  <c r="G200" i="35" s="1"/>
  <c r="F201" i="35"/>
  <c r="D201" i="35"/>
  <c r="C201" i="35"/>
  <c r="C200" i="35" s="1"/>
  <c r="F200" i="35"/>
  <c r="D200" i="35"/>
  <c r="E199" i="35"/>
  <c r="H199" i="35" s="1"/>
  <c r="H198" i="35" s="1"/>
  <c r="H197" i="35" s="1"/>
  <c r="G198" i="35"/>
  <c r="F198" i="35"/>
  <c r="F197" i="35" s="1"/>
  <c r="D198" i="35"/>
  <c r="D197" i="35" s="1"/>
  <c r="C198" i="35"/>
  <c r="G197" i="35"/>
  <c r="C197" i="35"/>
  <c r="E196" i="35"/>
  <c r="H196" i="35" s="1"/>
  <c r="H195" i="35" s="1"/>
  <c r="F195" i="35"/>
  <c r="F190" i="35" s="1"/>
  <c r="D195" i="35"/>
  <c r="C195" i="35"/>
  <c r="E194" i="35"/>
  <c r="I194" i="35" s="1"/>
  <c r="G193" i="35"/>
  <c r="F193" i="35"/>
  <c r="D193" i="35"/>
  <c r="C193" i="35"/>
  <c r="E192" i="35"/>
  <c r="I192" i="35" s="1"/>
  <c r="G191" i="35"/>
  <c r="G190" i="35" s="1"/>
  <c r="F191" i="35"/>
  <c r="D191" i="35"/>
  <c r="C191" i="35"/>
  <c r="C190" i="35" s="1"/>
  <c r="C182" i="35" s="1"/>
  <c r="D190" i="35"/>
  <c r="E189" i="35"/>
  <c r="E188" i="35" s="1"/>
  <c r="G188" i="35"/>
  <c r="F188" i="35"/>
  <c r="D188" i="35"/>
  <c r="C188" i="35"/>
  <c r="E187" i="35"/>
  <c r="H187" i="35" s="1"/>
  <c r="H186" i="35" s="1"/>
  <c r="G186" i="35"/>
  <c r="F186" i="35"/>
  <c r="D186" i="35"/>
  <c r="C186" i="35"/>
  <c r="E185" i="35"/>
  <c r="E184" i="35" s="1"/>
  <c r="G184" i="35"/>
  <c r="G183" i="35" s="1"/>
  <c r="F184" i="35"/>
  <c r="D184" i="35"/>
  <c r="D183" i="35" s="1"/>
  <c r="D182" i="35" s="1"/>
  <c r="C184" i="35"/>
  <c r="C183" i="35"/>
  <c r="H181" i="35"/>
  <c r="H180" i="35" s="1"/>
  <c r="H179" i="35" s="1"/>
  <c r="E181" i="35"/>
  <c r="I181" i="35" s="1"/>
  <c r="G180" i="35"/>
  <c r="G179" i="35" s="1"/>
  <c r="F180" i="35"/>
  <c r="E180" i="35"/>
  <c r="E179" i="35" s="1"/>
  <c r="D180" i="35"/>
  <c r="C180" i="35"/>
  <c r="C179" i="35" s="1"/>
  <c r="F179" i="35"/>
  <c r="D179" i="35"/>
  <c r="E178" i="35"/>
  <c r="H178" i="35" s="1"/>
  <c r="H177" i="35" s="1"/>
  <c r="H176" i="35" s="1"/>
  <c r="G177" i="35"/>
  <c r="F177" i="35"/>
  <c r="F176" i="35" s="1"/>
  <c r="D177" i="35"/>
  <c r="D176" i="35" s="1"/>
  <c r="C177" i="35"/>
  <c r="G176" i="35"/>
  <c r="C176" i="35"/>
  <c r="H175" i="35"/>
  <c r="H174" i="35" s="1"/>
  <c r="E175" i="35"/>
  <c r="I175" i="35" s="1"/>
  <c r="G174" i="35"/>
  <c r="F174" i="35"/>
  <c r="E174" i="35"/>
  <c r="I174" i="35" s="1"/>
  <c r="D174" i="35"/>
  <c r="C174" i="35"/>
  <c r="C164" i="35" s="1"/>
  <c r="E173" i="35"/>
  <c r="H173" i="35" s="1"/>
  <c r="G172" i="35"/>
  <c r="F172" i="35"/>
  <c r="E172" i="35"/>
  <c r="H172" i="35" s="1"/>
  <c r="E171" i="35"/>
  <c r="H171" i="35" s="1"/>
  <c r="E170" i="35"/>
  <c r="H170" i="35" s="1"/>
  <c r="G169" i="35"/>
  <c r="F169" i="35"/>
  <c r="D169" i="35"/>
  <c r="C169" i="35"/>
  <c r="E168" i="35"/>
  <c r="E167" i="35" s="1"/>
  <c r="G167" i="35"/>
  <c r="F167" i="35"/>
  <c r="D167" i="35"/>
  <c r="C167" i="35"/>
  <c r="E166" i="35"/>
  <c r="H166" i="35" s="1"/>
  <c r="H165" i="35" s="1"/>
  <c r="G165" i="35"/>
  <c r="F165" i="35"/>
  <c r="D165" i="35"/>
  <c r="D164" i="35" s="1"/>
  <c r="C165" i="35"/>
  <c r="H163" i="35"/>
  <c r="H162" i="35" s="1"/>
  <c r="G162" i="35"/>
  <c r="F162" i="35"/>
  <c r="E162" i="35"/>
  <c r="D162" i="35"/>
  <c r="C162" i="35"/>
  <c r="E161" i="35"/>
  <c r="H161" i="35" s="1"/>
  <c r="H160" i="35" s="1"/>
  <c r="G160" i="35"/>
  <c r="F160" i="35"/>
  <c r="E160" i="35"/>
  <c r="I160" i="35" s="1"/>
  <c r="D160" i="35"/>
  <c r="C160" i="35"/>
  <c r="E158" i="35"/>
  <c r="H158" i="35" s="1"/>
  <c r="H157" i="35" s="1"/>
  <c r="D157" i="35"/>
  <c r="C157" i="35"/>
  <c r="E156" i="35"/>
  <c r="H156" i="35" s="1"/>
  <c r="H155" i="35" s="1"/>
  <c r="G155" i="35"/>
  <c r="F155" i="35"/>
  <c r="E155" i="35"/>
  <c r="D155" i="35"/>
  <c r="C155" i="35"/>
  <c r="E154" i="35"/>
  <c r="H154" i="35" s="1"/>
  <c r="E153" i="35"/>
  <c r="E152" i="35" s="1"/>
  <c r="I152" i="35" s="1"/>
  <c r="G152" i="35"/>
  <c r="F152" i="35"/>
  <c r="D152" i="35"/>
  <c r="C152" i="35"/>
  <c r="E151" i="35"/>
  <c r="I151" i="35" s="1"/>
  <c r="G150" i="35"/>
  <c r="E150" i="35"/>
  <c r="I150" i="35" s="1"/>
  <c r="D150" i="35"/>
  <c r="C150" i="35"/>
  <c r="E149" i="35"/>
  <c r="E148" i="35" s="1"/>
  <c r="G148" i="35"/>
  <c r="F148" i="35"/>
  <c r="D148" i="35"/>
  <c r="C148" i="35"/>
  <c r="C147" i="35" s="1"/>
  <c r="D147" i="35"/>
  <c r="E146" i="35"/>
  <c r="I146" i="35" s="1"/>
  <c r="G145" i="35"/>
  <c r="F145" i="35"/>
  <c r="D145" i="35"/>
  <c r="C145" i="35"/>
  <c r="E144" i="35"/>
  <c r="H144" i="35" s="1"/>
  <c r="H143" i="35" s="1"/>
  <c r="F143" i="35"/>
  <c r="D143" i="35"/>
  <c r="D142" i="35" s="1"/>
  <c r="C143" i="35"/>
  <c r="G142" i="35"/>
  <c r="C142" i="35"/>
  <c r="E141" i="35"/>
  <c r="E140" i="35" s="1"/>
  <c r="G140" i="35"/>
  <c r="F140" i="35"/>
  <c r="D140" i="35"/>
  <c r="C140" i="35"/>
  <c r="E139" i="35"/>
  <c r="I139" i="35" s="1"/>
  <c r="E138" i="35"/>
  <c r="H138" i="35" s="1"/>
  <c r="G137" i="35"/>
  <c r="F137" i="35"/>
  <c r="D137" i="35"/>
  <c r="C137" i="35"/>
  <c r="E136" i="35"/>
  <c r="H136" i="35" s="1"/>
  <c r="H135" i="35" s="1"/>
  <c r="G135" i="35"/>
  <c r="F135" i="35"/>
  <c r="D135" i="35"/>
  <c r="C135" i="35"/>
  <c r="E134" i="35"/>
  <c r="H134" i="35" s="1"/>
  <c r="E133" i="35"/>
  <c r="H133" i="35" s="1"/>
  <c r="H132" i="35" s="1"/>
  <c r="G132" i="35"/>
  <c r="F132" i="35"/>
  <c r="D132" i="35"/>
  <c r="C132" i="35"/>
  <c r="E131" i="35"/>
  <c r="G130" i="35"/>
  <c r="F130" i="35"/>
  <c r="D130" i="35"/>
  <c r="C130" i="35"/>
  <c r="E129" i="35"/>
  <c r="H129" i="35" s="1"/>
  <c r="H128" i="35" s="1"/>
  <c r="G128" i="35"/>
  <c r="G127" i="35" s="1"/>
  <c r="F128" i="35"/>
  <c r="D128" i="35"/>
  <c r="D127" i="35" s="1"/>
  <c r="C128" i="35"/>
  <c r="C127" i="35"/>
  <c r="E126" i="35"/>
  <c r="H126" i="35" s="1"/>
  <c r="H125" i="35" s="1"/>
  <c r="G125" i="35"/>
  <c r="F125" i="35"/>
  <c r="D125" i="35"/>
  <c r="C125" i="35"/>
  <c r="E124" i="35"/>
  <c r="H124" i="35" s="1"/>
  <c r="E123" i="35"/>
  <c r="H123" i="35" s="1"/>
  <c r="G122" i="35"/>
  <c r="F122" i="35"/>
  <c r="D122" i="35"/>
  <c r="C122" i="35"/>
  <c r="E121" i="35"/>
  <c r="H121" i="35" s="1"/>
  <c r="H120" i="35" s="1"/>
  <c r="G120" i="35"/>
  <c r="F120" i="35"/>
  <c r="D120" i="35"/>
  <c r="D119" i="35" s="1"/>
  <c r="C120" i="35"/>
  <c r="C119" i="35" s="1"/>
  <c r="F119" i="35"/>
  <c r="E118" i="35"/>
  <c r="H118" i="35" s="1"/>
  <c r="H117" i="35"/>
  <c r="H116" i="35" s="1"/>
  <c r="E117" i="35"/>
  <c r="I117" i="35" s="1"/>
  <c r="G116" i="35"/>
  <c r="F116" i="35"/>
  <c r="E116" i="35"/>
  <c r="D116" i="35"/>
  <c r="C116" i="35"/>
  <c r="E115" i="35"/>
  <c r="I115" i="35" s="1"/>
  <c r="G114" i="35"/>
  <c r="F114" i="35"/>
  <c r="D114" i="35"/>
  <c r="C114" i="35"/>
  <c r="H113" i="35"/>
  <c r="H112" i="35" s="1"/>
  <c r="E113" i="35"/>
  <c r="I113" i="35" s="1"/>
  <c r="G112" i="35"/>
  <c r="F112" i="35"/>
  <c r="I112" i="35" s="1"/>
  <c r="E112" i="35"/>
  <c r="D112" i="35"/>
  <c r="C112" i="35"/>
  <c r="E111" i="35"/>
  <c r="I111" i="35" s="1"/>
  <c r="G110" i="35"/>
  <c r="F110" i="35"/>
  <c r="D110" i="35"/>
  <c r="C110" i="35"/>
  <c r="E109" i="35"/>
  <c r="E108" i="35" s="1"/>
  <c r="G108" i="35"/>
  <c r="F108" i="35"/>
  <c r="D108" i="35"/>
  <c r="C108" i="35"/>
  <c r="E107" i="35"/>
  <c r="E106" i="35" s="1"/>
  <c r="G106" i="35"/>
  <c r="F106" i="35"/>
  <c r="D106" i="35"/>
  <c r="C106" i="35"/>
  <c r="E105" i="35"/>
  <c r="E104" i="35" s="1"/>
  <c r="F104" i="35"/>
  <c r="F103" i="35" s="1"/>
  <c r="D104" i="35"/>
  <c r="D103" i="35" s="1"/>
  <c r="D102" i="35" s="1"/>
  <c r="C104" i="35"/>
  <c r="E100" i="35"/>
  <c r="E98" i="35" s="1"/>
  <c r="E99" i="35"/>
  <c r="H99" i="35" s="1"/>
  <c r="G98" i="35"/>
  <c r="F98" i="35"/>
  <c r="D98" i="35"/>
  <c r="C98" i="35"/>
  <c r="E97" i="35"/>
  <c r="I97" i="35" s="1"/>
  <c r="G96" i="35"/>
  <c r="F96" i="35"/>
  <c r="D96" i="35"/>
  <c r="C96" i="35"/>
  <c r="E95" i="35"/>
  <c r="H95" i="35" s="1"/>
  <c r="H93" i="35" s="1"/>
  <c r="H94" i="35"/>
  <c r="E94" i="35"/>
  <c r="I94" i="35" s="1"/>
  <c r="G93" i="35"/>
  <c r="F93" i="35"/>
  <c r="D93" i="35"/>
  <c r="D90" i="35" s="1"/>
  <c r="C93" i="35"/>
  <c r="E92" i="35"/>
  <c r="I92" i="35" s="1"/>
  <c r="G91" i="35"/>
  <c r="F91" i="35"/>
  <c r="D91" i="35"/>
  <c r="C91" i="35"/>
  <c r="C90" i="35" s="1"/>
  <c r="E89" i="35"/>
  <c r="H88" i="35"/>
  <c r="H87" i="35" s="1"/>
  <c r="G88" i="35"/>
  <c r="G87" i="35" s="1"/>
  <c r="F88" i="35"/>
  <c r="F87" i="35" s="1"/>
  <c r="E88" i="35"/>
  <c r="D88" i="35"/>
  <c r="C88" i="35"/>
  <c r="C87" i="35" s="1"/>
  <c r="E87" i="35"/>
  <c r="D87" i="35"/>
  <c r="H86" i="35"/>
  <c r="H85" i="35" s="1"/>
  <c r="G85" i="35"/>
  <c r="F85" i="35"/>
  <c r="E85" i="35"/>
  <c r="D85" i="35"/>
  <c r="C85" i="35"/>
  <c r="E84" i="35"/>
  <c r="I84" i="35" s="1"/>
  <c r="G83" i="35"/>
  <c r="G82" i="35" s="1"/>
  <c r="F83" i="35"/>
  <c r="D83" i="35"/>
  <c r="C83" i="35"/>
  <c r="C82" i="35" s="1"/>
  <c r="F82" i="35"/>
  <c r="D82" i="35"/>
  <c r="E81" i="35"/>
  <c r="H81" i="35" s="1"/>
  <c r="E80" i="35"/>
  <c r="H80" i="35" s="1"/>
  <c r="G79" i="35"/>
  <c r="F79" i="35"/>
  <c r="F78" i="35" s="1"/>
  <c r="D79" i="35"/>
  <c r="C79" i="35"/>
  <c r="G78" i="35"/>
  <c r="D78" i="35"/>
  <c r="C78" i="35"/>
  <c r="E77" i="35"/>
  <c r="H77" i="35" s="1"/>
  <c r="H76" i="35" s="1"/>
  <c r="G76" i="35"/>
  <c r="D76" i="35"/>
  <c r="C76" i="35"/>
  <c r="H75" i="35"/>
  <c r="E75" i="35"/>
  <c r="E74" i="35"/>
  <c r="I74" i="35" s="1"/>
  <c r="G73" i="35"/>
  <c r="G72" i="35" s="1"/>
  <c r="F73" i="35"/>
  <c r="D73" i="35"/>
  <c r="D72" i="35" s="1"/>
  <c r="C73" i="35"/>
  <c r="C72" i="35" s="1"/>
  <c r="E71" i="35"/>
  <c r="H71" i="35" s="1"/>
  <c r="E70" i="35"/>
  <c r="I70" i="35" s="1"/>
  <c r="G69" i="35"/>
  <c r="F69" i="35"/>
  <c r="D69" i="35"/>
  <c r="D66" i="35" s="1"/>
  <c r="C69" i="35"/>
  <c r="E68" i="35"/>
  <c r="I68" i="35" s="1"/>
  <c r="G67" i="35"/>
  <c r="F67" i="35"/>
  <c r="D67" i="35"/>
  <c r="C67" i="35"/>
  <c r="C66" i="35" s="1"/>
  <c r="E65" i="35"/>
  <c r="H65" i="35" s="1"/>
  <c r="H64" i="35" s="1"/>
  <c r="F64" i="35"/>
  <c r="D64" i="35"/>
  <c r="C64" i="35"/>
  <c r="E63" i="35"/>
  <c r="H63" i="35" s="1"/>
  <c r="H61" i="35" s="1"/>
  <c r="H62" i="35"/>
  <c r="E62" i="35"/>
  <c r="I62" i="35" s="1"/>
  <c r="G61" i="35"/>
  <c r="F61" i="35"/>
  <c r="D61" i="35"/>
  <c r="D60" i="35" s="1"/>
  <c r="C61" i="35"/>
  <c r="C60" i="35"/>
  <c r="E59" i="35"/>
  <c r="H59" i="35" s="1"/>
  <c r="H58" i="35" s="1"/>
  <c r="G58" i="35"/>
  <c r="F58" i="35"/>
  <c r="E58" i="35"/>
  <c r="I58" i="35" s="1"/>
  <c r="D58" i="35"/>
  <c r="C58" i="35"/>
  <c r="E57" i="35"/>
  <c r="H57" i="35" s="1"/>
  <c r="H56" i="35" s="1"/>
  <c r="G56" i="35"/>
  <c r="F56" i="35"/>
  <c r="E56" i="35"/>
  <c r="D56" i="35"/>
  <c r="C56" i="35"/>
  <c r="E55" i="35"/>
  <c r="I55" i="35" s="1"/>
  <c r="G54" i="35"/>
  <c r="F54" i="35"/>
  <c r="D54" i="35"/>
  <c r="C54" i="35"/>
  <c r="E53" i="35"/>
  <c r="I53" i="35" s="1"/>
  <c r="F52" i="35"/>
  <c r="I52" i="35" s="1"/>
  <c r="E52" i="35"/>
  <c r="D52" i="35"/>
  <c r="C52" i="35"/>
  <c r="H51" i="35"/>
  <c r="H50" i="35" s="1"/>
  <c r="E51" i="35"/>
  <c r="I51" i="35" s="1"/>
  <c r="G50" i="35"/>
  <c r="F50" i="35"/>
  <c r="E50" i="35"/>
  <c r="I50" i="35" s="1"/>
  <c r="D50" i="35"/>
  <c r="C50" i="35"/>
  <c r="E49" i="35"/>
  <c r="I49" i="35" s="1"/>
  <c r="G48" i="35"/>
  <c r="C48" i="35"/>
  <c r="E48" i="35" s="1"/>
  <c r="I48" i="35" s="1"/>
  <c r="E47" i="35"/>
  <c r="I47" i="35" s="1"/>
  <c r="G46" i="35"/>
  <c r="F46" i="35"/>
  <c r="E46" i="35"/>
  <c r="C46" i="35"/>
  <c r="D45" i="35"/>
  <c r="D44" i="35"/>
  <c r="G41" i="35"/>
  <c r="G40" i="35" s="1"/>
  <c r="E42" i="35"/>
  <c r="H42" i="35" s="1"/>
  <c r="H41" i="35"/>
  <c r="H40" i="35" s="1"/>
  <c r="F41" i="35"/>
  <c r="F40" i="35" s="1"/>
  <c r="D41" i="35"/>
  <c r="D40" i="35" s="1"/>
  <c r="C41" i="35"/>
  <c r="C40" i="35"/>
  <c r="E39" i="35"/>
  <c r="H38" i="35"/>
  <c r="E38" i="35"/>
  <c r="I38" i="35" s="1"/>
  <c r="E37" i="35"/>
  <c r="G36" i="35"/>
  <c r="F36" i="35"/>
  <c r="D36" i="35"/>
  <c r="C36" i="35"/>
  <c r="E35" i="35"/>
  <c r="H34" i="35" s="1"/>
  <c r="G34" i="35"/>
  <c r="F34" i="35"/>
  <c r="D34" i="35"/>
  <c r="C34" i="35"/>
  <c r="E33" i="35"/>
  <c r="I33" i="35" s="1"/>
  <c r="G32" i="35"/>
  <c r="F32" i="35"/>
  <c r="D32" i="35"/>
  <c r="C32" i="35"/>
  <c r="E31" i="35"/>
  <c r="H31" i="35" s="1"/>
  <c r="H30" i="35"/>
  <c r="E30" i="35"/>
  <c r="I30" i="35" s="1"/>
  <c r="E29" i="35"/>
  <c r="I29" i="35" s="1"/>
  <c r="E28" i="35"/>
  <c r="I28" i="35" s="1"/>
  <c r="E27" i="35"/>
  <c r="H27" i="35" s="1"/>
  <c r="E26" i="35"/>
  <c r="I26" i="35" s="1"/>
  <c r="E25" i="35"/>
  <c r="I25" i="35" s="1"/>
  <c r="E24" i="35"/>
  <c r="I24" i="35" s="1"/>
  <c r="G23" i="35"/>
  <c r="F23" i="35"/>
  <c r="D23" i="35"/>
  <c r="C23" i="35"/>
  <c r="C22" i="35"/>
  <c r="E22" i="35" s="1"/>
  <c r="E21" i="35"/>
  <c r="H21" i="35" s="1"/>
  <c r="H20" i="35" s="1"/>
  <c r="G20" i="35"/>
  <c r="F20" i="35"/>
  <c r="I20" i="35" s="1"/>
  <c r="E20" i="35"/>
  <c r="D20" i="35"/>
  <c r="C20" i="35"/>
  <c r="E19" i="35"/>
  <c r="E18" i="35"/>
  <c r="H18" i="35" s="1"/>
  <c r="I17" i="35"/>
  <c r="H17" i="35"/>
  <c r="E17" i="35"/>
  <c r="E16" i="35"/>
  <c r="G15" i="35"/>
  <c r="G14" i="35" s="1"/>
  <c r="F15" i="35"/>
  <c r="D15" i="35"/>
  <c r="D14" i="35" s="1"/>
  <c r="C15" i="35"/>
  <c r="C14" i="35" s="1"/>
  <c r="I13" i="35"/>
  <c r="H13" i="35"/>
  <c r="H12" i="35" s="1"/>
  <c r="H11" i="35" s="1"/>
  <c r="E13" i="35"/>
  <c r="E12" i="35"/>
  <c r="I12" i="35" s="1"/>
  <c r="D12" i="35"/>
  <c r="D11" i="35" s="1"/>
  <c r="C12" i="35"/>
  <c r="C11" i="35" s="1"/>
  <c r="C10" i="35" s="1"/>
  <c r="G182" i="35" l="1"/>
  <c r="G164" i="35"/>
  <c r="G90" i="35"/>
  <c r="G60" i="35"/>
  <c r="G45" i="35"/>
  <c r="I188" i="35"/>
  <c r="I184" i="35"/>
  <c r="I179" i="35"/>
  <c r="F164" i="35"/>
  <c r="E54" i="35"/>
  <c r="E69" i="35"/>
  <c r="I69" i="35" s="1"/>
  <c r="I18" i="35"/>
  <c r="H26" i="35"/>
  <c r="I54" i="35"/>
  <c r="H70" i="35"/>
  <c r="H69" i="35" s="1"/>
  <c r="I78" i="35"/>
  <c r="E83" i="35"/>
  <c r="H84" i="35"/>
  <c r="H83" i="35" s="1"/>
  <c r="H82" i="35" s="1"/>
  <c r="E93" i="35"/>
  <c r="I93" i="35" s="1"/>
  <c r="H97" i="35"/>
  <c r="H96" i="35" s="1"/>
  <c r="H105" i="35"/>
  <c r="H104" i="35" s="1"/>
  <c r="I106" i="35"/>
  <c r="H109" i="35"/>
  <c r="H108" i="35" s="1"/>
  <c r="E114" i="35"/>
  <c r="E125" i="35"/>
  <c r="E128" i="35"/>
  <c r="H139" i="35"/>
  <c r="H137" i="35" s="1"/>
  <c r="I140" i="35"/>
  <c r="I148" i="35"/>
  <c r="H151" i="35"/>
  <c r="H150" i="35" s="1"/>
  <c r="E191" i="35"/>
  <c r="H192" i="35"/>
  <c r="H191" i="35" s="1"/>
  <c r="I189" i="35"/>
  <c r="I185" i="35"/>
  <c r="I166" i="35"/>
  <c r="I153" i="35"/>
  <c r="I149" i="35"/>
  <c r="I141" i="35"/>
  <c r="I100" i="35"/>
  <c r="I80" i="35"/>
  <c r="I37" i="35"/>
  <c r="I36" i="35"/>
  <c r="D10" i="35"/>
  <c r="D210" i="35" s="1"/>
  <c r="E61" i="35"/>
  <c r="I61" i="35" s="1"/>
  <c r="I82" i="35"/>
  <c r="I83" i="35"/>
  <c r="I108" i="35"/>
  <c r="I114" i="35"/>
  <c r="I128" i="35"/>
  <c r="G147" i="35"/>
  <c r="H169" i="35"/>
  <c r="I196" i="35"/>
  <c r="I180" i="35"/>
  <c r="I171" i="35"/>
  <c r="I158" i="35"/>
  <c r="I129" i="35"/>
  <c r="I109" i="35"/>
  <c r="I99" i="35"/>
  <c r="I77" i="35"/>
  <c r="I59" i="35"/>
  <c r="I35" i="35"/>
  <c r="E195" i="35"/>
  <c r="I195" i="35" s="1"/>
  <c r="E201" i="35"/>
  <c r="H202" i="35"/>
  <c r="H201" i="35" s="1"/>
  <c r="H200" i="35" s="1"/>
  <c r="I199" i="35"/>
  <c r="I187" i="35"/>
  <c r="I170" i="35"/>
  <c r="I156" i="35"/>
  <c r="I136" i="35"/>
  <c r="I124" i="35"/>
  <c r="I107" i="35"/>
  <c r="I65" i="35"/>
  <c r="I39" i="35"/>
  <c r="E34" i="35"/>
  <c r="I34" i="35" s="1"/>
  <c r="H55" i="35"/>
  <c r="H54" i="35" s="1"/>
  <c r="H74" i="35"/>
  <c r="E79" i="35"/>
  <c r="E78" i="35" s="1"/>
  <c r="I98" i="35"/>
  <c r="E110" i="35"/>
  <c r="I110" i="35" s="1"/>
  <c r="I116" i="35"/>
  <c r="E120" i="35"/>
  <c r="E137" i="35"/>
  <c r="I137" i="35" s="1"/>
  <c r="E143" i="35"/>
  <c r="I143" i="35" s="1"/>
  <c r="I155" i="35"/>
  <c r="E193" i="35"/>
  <c r="I193" i="35" s="1"/>
  <c r="H194" i="35"/>
  <c r="H193" i="35" s="1"/>
  <c r="I154" i="35"/>
  <c r="I144" i="35"/>
  <c r="I133" i="35"/>
  <c r="I123" i="35"/>
  <c r="I105" i="35"/>
  <c r="I95" i="35"/>
  <c r="I63" i="35"/>
  <c r="I31" i="35"/>
  <c r="I27" i="35"/>
  <c r="H122" i="35"/>
  <c r="I104" i="35"/>
  <c r="I79" i="35"/>
  <c r="H73" i="35"/>
  <c r="H72" i="35" s="1"/>
  <c r="F72" i="35"/>
  <c r="G66" i="35"/>
  <c r="F45" i="35"/>
  <c r="I45" i="35" s="1"/>
  <c r="I46" i="35"/>
  <c r="H36" i="35"/>
  <c r="F22" i="35"/>
  <c r="E10" i="35"/>
  <c r="H48" i="35"/>
  <c r="E41" i="35"/>
  <c r="E40" i="35" s="1"/>
  <c r="E23" i="35"/>
  <c r="I23" i="35" s="1"/>
  <c r="H28" i="35"/>
  <c r="E32" i="35"/>
  <c r="I32" i="35" s="1"/>
  <c r="C45" i="35"/>
  <c r="C44" i="35" s="1"/>
  <c r="C210" i="35" s="1"/>
  <c r="E45" i="35"/>
  <c r="H46" i="35"/>
  <c r="H60" i="35"/>
  <c r="F66" i="35"/>
  <c r="F14" i="35"/>
  <c r="I19" i="35"/>
  <c r="H19" i="35"/>
  <c r="H15" i="35" s="1"/>
  <c r="H14" i="35" s="1"/>
  <c r="H25" i="35"/>
  <c r="H53" i="35"/>
  <c r="H52" i="35" s="1"/>
  <c r="F60" i="35"/>
  <c r="I16" i="35"/>
  <c r="E15" i="35"/>
  <c r="E14" i="35" s="1"/>
  <c r="E36" i="35"/>
  <c r="E64" i="35"/>
  <c r="I64" i="35" s="1"/>
  <c r="H68" i="35"/>
  <c r="H67" i="35" s="1"/>
  <c r="H66" i="35" s="1"/>
  <c r="E67" i="35"/>
  <c r="E66" i="35" s="1"/>
  <c r="H79" i="35"/>
  <c r="H78" i="35" s="1"/>
  <c r="E11" i="35"/>
  <c r="I11" i="35" s="1"/>
  <c r="E60" i="35"/>
  <c r="E73" i="35"/>
  <c r="I73" i="35" s="1"/>
  <c r="E82" i="35"/>
  <c r="H92" i="35"/>
  <c r="H91" i="35" s="1"/>
  <c r="E91" i="35"/>
  <c r="I91" i="35" s="1"/>
  <c r="C103" i="35"/>
  <c r="C102" i="35" s="1"/>
  <c r="H119" i="35"/>
  <c r="E122" i="35"/>
  <c r="E119" i="35" s="1"/>
  <c r="I119" i="35" s="1"/>
  <c r="F127" i="35"/>
  <c r="E132" i="35"/>
  <c r="I132" i="35" s="1"/>
  <c r="E76" i="35"/>
  <c r="I76" i="35" s="1"/>
  <c r="H131" i="35"/>
  <c r="H130" i="35" s="1"/>
  <c r="E130" i="35"/>
  <c r="E127" i="35" s="1"/>
  <c r="F90" i="35"/>
  <c r="H100" i="35"/>
  <c r="H98" i="35" s="1"/>
  <c r="G119" i="35"/>
  <c r="H146" i="35"/>
  <c r="H145" i="35" s="1"/>
  <c r="H142" i="35" s="1"/>
  <c r="E145" i="35"/>
  <c r="G103" i="35"/>
  <c r="E135" i="35"/>
  <c r="I135" i="35" s="1"/>
  <c r="E96" i="35"/>
  <c r="I96" i="35" s="1"/>
  <c r="H107" i="35"/>
  <c r="H106" i="35" s="1"/>
  <c r="H111" i="35"/>
  <c r="H110" i="35" s="1"/>
  <c r="H115" i="35"/>
  <c r="H114" i="35" s="1"/>
  <c r="H141" i="35"/>
  <c r="H140" i="35" s="1"/>
  <c r="F147" i="35"/>
  <c r="H149" i="35"/>
  <c r="H148" i="35" s="1"/>
  <c r="H153" i="35"/>
  <c r="H152" i="35" s="1"/>
  <c r="F142" i="35"/>
  <c r="E157" i="35"/>
  <c r="E147" i="35" s="1"/>
  <c r="E165" i="35"/>
  <c r="H168" i="35"/>
  <c r="H167" i="35" s="1"/>
  <c r="H164" i="35" s="1"/>
  <c r="E169" i="35"/>
  <c r="I169" i="35" s="1"/>
  <c r="E177" i="35"/>
  <c r="E176" i="35" s="1"/>
  <c r="F183" i="35"/>
  <c r="H185" i="35"/>
  <c r="H184" i="35" s="1"/>
  <c r="E186" i="35"/>
  <c r="H189" i="35"/>
  <c r="H188" i="35" s="1"/>
  <c r="E198" i="35"/>
  <c r="F203" i="35"/>
  <c r="G22" i="35" l="1"/>
  <c r="G10" i="35" s="1"/>
  <c r="H22" i="35"/>
  <c r="G44" i="35"/>
  <c r="I15" i="35"/>
  <c r="H183" i="35"/>
  <c r="E197" i="35"/>
  <c r="I197" i="35" s="1"/>
  <c r="I198" i="35"/>
  <c r="E164" i="35"/>
  <c r="I164" i="35" s="1"/>
  <c r="I165" i="35"/>
  <c r="H103" i="35"/>
  <c r="E142" i="35"/>
  <c r="I145" i="35"/>
  <c r="E103" i="35"/>
  <c r="I103" i="35" s="1"/>
  <c r="I14" i="35"/>
  <c r="I157" i="35"/>
  <c r="I147" i="35"/>
  <c r="I66" i="35"/>
  <c r="E183" i="35"/>
  <c r="I186" i="35"/>
  <c r="I142" i="35"/>
  <c r="E200" i="35"/>
  <c r="I200" i="35" s="1"/>
  <c r="I201" i="35"/>
  <c r="I122" i="35"/>
  <c r="H190" i="35"/>
  <c r="H127" i="35"/>
  <c r="I60" i="35"/>
  <c r="I67" i="35"/>
  <c r="E190" i="35"/>
  <c r="I190" i="35" s="1"/>
  <c r="I191" i="35"/>
  <c r="F102" i="35"/>
  <c r="I127" i="35"/>
  <c r="F44" i="35"/>
  <c r="I22" i="35"/>
  <c r="F182" i="35"/>
  <c r="G102" i="35"/>
  <c r="E72" i="35"/>
  <c r="I72" i="35" s="1"/>
  <c r="H45" i="35"/>
  <c r="F10" i="35"/>
  <c r="H10" i="35" s="1"/>
  <c r="H147" i="35"/>
  <c r="H23" i="35"/>
  <c r="E90" i="35"/>
  <c r="I90" i="35" s="1"/>
  <c r="H90" i="35"/>
  <c r="G210" i="35" l="1"/>
  <c r="E44" i="35"/>
  <c r="I44" i="35" s="1"/>
  <c r="E102" i="35"/>
  <c r="I102" i="35" s="1"/>
  <c r="H182" i="35"/>
  <c r="E182" i="35"/>
  <c r="I182" i="35" s="1"/>
  <c r="I183" i="35"/>
  <c r="H102" i="35"/>
  <c r="F210" i="35"/>
  <c r="I10" i="35"/>
  <c r="E210" i="35" l="1"/>
  <c r="I210" i="35"/>
  <c r="H210" i="35"/>
  <c r="Z115" i="34"/>
  <c r="X115" i="34"/>
  <c r="W115" i="34"/>
  <c r="V115" i="34"/>
  <c r="T115" i="34"/>
  <c r="S115" i="34"/>
  <c r="Q115" i="34"/>
  <c r="AE115" i="34" s="1"/>
  <c r="P115" i="34"/>
  <c r="AD113" i="34"/>
  <c r="AD86" i="34"/>
  <c r="AD74" i="34"/>
  <c r="AD62" i="34"/>
  <c r="AD50" i="34"/>
  <c r="I13" i="11" l="1"/>
  <c r="I11" i="11"/>
  <c r="F18" i="11"/>
  <c r="G18" i="11"/>
  <c r="H13" i="11"/>
  <c r="H12" i="11"/>
  <c r="H11" i="11"/>
  <c r="H10" i="11"/>
  <c r="H18" i="11"/>
  <c r="E18" i="11"/>
  <c r="E17" i="11"/>
  <c r="E16" i="11"/>
  <c r="E15" i="11"/>
  <c r="E14" i="11"/>
  <c r="E13" i="11"/>
  <c r="E12" i="11"/>
  <c r="E11" i="11"/>
  <c r="E9" i="11"/>
  <c r="E10" i="11"/>
  <c r="D18" i="11"/>
  <c r="C18" i="11"/>
  <c r="D15" i="3" l="1"/>
  <c r="D21" i="3"/>
  <c r="C21" i="3"/>
  <c r="C15" i="3"/>
  <c r="B21" i="3"/>
  <c r="D30" i="1"/>
  <c r="C30" i="1"/>
  <c r="D8" i="1"/>
  <c r="C8" i="1"/>
  <c r="D17" i="1"/>
  <c r="C17" i="1"/>
  <c r="D48" i="1"/>
  <c r="C48" i="1"/>
  <c r="D27" i="1"/>
  <c r="C27" i="1"/>
  <c r="D29" i="1" l="1"/>
  <c r="C29" i="1"/>
  <c r="C60" i="1" s="1"/>
  <c r="D60" i="1"/>
  <c r="F21" i="3"/>
  <c r="F15" i="3"/>
</calcChain>
</file>

<file path=xl/sharedStrings.xml><?xml version="1.0" encoding="utf-8"?>
<sst xmlns="http://schemas.openxmlformats.org/spreadsheetml/2006/main" count="720" uniqueCount="446">
  <si>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</si>
  <si>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</si>
  <si>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</si>
  <si>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</si>
  <si>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</si>
  <si>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</si>
  <si>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</si>
  <si>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</si>
  <si>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</si>
  <si>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</si>
  <si>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</si>
  <si>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</si>
  <si>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</si>
  <si>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</si>
  <si>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</si>
  <si>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</si>
  <si>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</si>
  <si>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</si>
  <si>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</si>
  <si>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</si>
  <si>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</si>
  <si>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</si>
  <si>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</si>
  <si>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</si>
  <si>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</si>
  <si>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</si>
  <si>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</si>
  <si>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</si>
  <si>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</si>
  <si>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</si>
  <si>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</si>
  <si>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</si>
  <si>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</si>
  <si>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</si>
  <si>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</si>
  <si>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</si>
  <si>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</si>
  <si>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</si>
  <si>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</si>
  <si>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</si>
  <si>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</si>
  <si>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</si>
  <si>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</si>
  <si>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</si>
  <si>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</si>
  <si>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</si>
  <si>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</si>
  <si>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</si>
  <si>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</si>
  <si>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</si>
  <si>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</si>
  <si>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</si>
  <si>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</si>
  <si>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</si>
  <si>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</si>
  <si>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</si>
  <si>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</si>
  <si>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</si>
  <si>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</si>
  <si>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</si>
  <si>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</si>
  <si>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</si>
  <si>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</si>
  <si>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</si>
  <si>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</si>
  <si>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</si>
  <si>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</si>
  <si>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</si>
  <si>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</si>
  <si>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</si>
  <si>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</si>
  <si>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</si>
  <si>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</si>
  <si>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</si>
  <si>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</si>
  <si>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</si>
  <si>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</si>
  <si>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</si>
  <si>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</si>
  <si>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</si>
  <si>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</si>
  <si>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</si>
  <si>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</si>
  <si>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</si>
  <si>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</si>
  <si>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</si>
  <si>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</si>
  <si>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</si>
  <si>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</t>
  </si>
  <si>
    <t>Hacienda Pública/Patrimonio Contribuido</t>
  </si>
  <si>
    <t>Total de Activos No Circulantes</t>
  </si>
  <si>
    <t>Donaciones de Capital</t>
  </si>
  <si>
    <t>Total de Activos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</si>
  <si>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</si>
  <si>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</si>
  <si>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</si>
  <si>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</si>
  <si>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</si>
  <si>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</si>
  <si>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</si>
  <si>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</si>
  <si>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</si>
  <si>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</si>
  <si>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</si>
  <si>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</si>
  <si>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</si>
  <si>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</si>
  <si>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</si>
  <si>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</si>
  <si>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</si>
  <si>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</si>
  <si>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</si>
  <si>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</si>
  <si>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</si>
  <si>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(PESOS)</t>
  </si>
  <si>
    <t>Estado de Cambios en la Situación Financiera</t>
  </si>
  <si>
    <t>Origen</t>
  </si>
  <si>
    <t>Aplicación</t>
  </si>
  <si>
    <t>Activo</t>
  </si>
  <si>
    <t>-</t>
  </si>
  <si>
    <t>+</t>
  </si>
  <si>
    <t>Pasivo</t>
  </si>
  <si>
    <t>HACIENDA PUBLICA/PATRIMONIO</t>
  </si>
  <si>
    <t>Excesos o Insuficiencia en la Actualización de la Hacienda Pública/Patrimonio</t>
  </si>
  <si>
    <t>Estado Analítico del Ejercicio Presupuesto de Egresos</t>
  </si>
  <si>
    <t>Ejercicio del Presupuesto</t>
  </si>
  <si>
    <t>Ampliaciones/ (Reducciones)</t>
  </si>
  <si>
    <t>Capítulo del Gasto</t>
  </si>
  <si>
    <t>(3=1+2)</t>
  </si>
  <si>
    <t>Transferencias, Asignaciones, Subsidios y Otras Ayudas</t>
  </si>
  <si>
    <t>Bienes Muebles, Inmuebles e Intangibles</t>
  </si>
  <si>
    <t>Inversiones Financieros y Otras Provisiones</t>
  </si>
  <si>
    <t>Deuda Pública</t>
  </si>
  <si>
    <t>Total del Gasto</t>
  </si>
  <si>
    <t>DP</t>
  </si>
  <si>
    <t>UR</t>
  </si>
  <si>
    <t>FL</t>
  </si>
  <si>
    <t>FN</t>
  </si>
  <si>
    <t>SF</t>
  </si>
  <si>
    <t>ER</t>
  </si>
  <si>
    <t>TP</t>
  </si>
  <si>
    <t>UG</t>
  </si>
  <si>
    <t>FF</t>
  </si>
  <si>
    <t>MT</t>
  </si>
  <si>
    <t>ANUAL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</si>
  <si>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</si>
  <si>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Sistema Estatal de Evaluación</t>
  </si>
  <si>
    <t>Por Partida del Gasto</t>
  </si>
  <si>
    <t>Servicios personales</t>
  </si>
  <si>
    <t>Remuneraciones al personal de carácter permanente</t>
  </si>
  <si>
    <t>Sueldo base al personal permanente</t>
  </si>
  <si>
    <t>Sueldos</t>
  </si>
  <si>
    <t>Remuneraciones adicionales y especiales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</si>
  <si>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</si>
  <si>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</si>
  <si>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</si>
  <si>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</si>
  <si>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</si>
  <si>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</si>
  <si>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</si>
  <si>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Partida/Descripción</t>
  </si>
  <si>
    <t xml:space="preserve">     Total de Pasivos Circulantes</t>
  </si>
  <si>
    <t xml:space="preserve">     Total de Activos Circulantes</t>
  </si>
  <si>
    <t>(1)</t>
  </si>
  <si>
    <t>(2)</t>
  </si>
  <si>
    <t>(4)</t>
  </si>
  <si>
    <t>(5)</t>
  </si>
  <si>
    <t>Egresos Aprobado   Anual</t>
  </si>
  <si>
    <t>Egresos Modificado   Anual</t>
  </si>
  <si>
    <t>% Avance Anual</t>
  </si>
  <si>
    <t>Mobiliario y equipo de administración</t>
  </si>
  <si>
    <t>Mobiliario y equipo educacional y recreativo</t>
  </si>
  <si>
    <t>Maquinaria, otros equipos y herramientas</t>
  </si>
  <si>
    <t>Obra pública en bienes propios</t>
  </si>
  <si>
    <t xml:space="preserve">Egresos Devengado </t>
  </si>
  <si>
    <t xml:space="preserve">Egresos Pagado  </t>
  </si>
  <si>
    <t>( 6 = 3 - 4 )</t>
  </si>
  <si>
    <t>Subejercicio</t>
  </si>
  <si>
    <t>(7= 4/3)</t>
  </si>
  <si>
    <t>Clasificación por Objeto del Gasto (Capítulo y Concepto)</t>
  </si>
  <si>
    <t>Gobierno</t>
  </si>
  <si>
    <t>ETCA-I-01</t>
  </si>
  <si>
    <t>ETCA-III-13</t>
  </si>
  <si>
    <t>Centro de Evaluacion y Control de Confianza del Estado de Sonora</t>
  </si>
  <si>
    <t>Hacienda Pública / Patrimonio Neto Final del Ejercicio 2013</t>
  </si>
  <si>
    <t>Cambios en la Hacienda Pública / Patrimonio Neto del Ejercicio 2014</t>
  </si>
  <si>
    <t>Saldo Neto en la Hacienda Pública / Patrimonio 2014</t>
  </si>
  <si>
    <t>Variaciones de la Hacienda Pública / Patrimonio Neto del Ejercicio 2014</t>
  </si>
  <si>
    <t>Seguridad Social</t>
  </si>
  <si>
    <t>Aportaciones de Seguridad Social</t>
  </si>
  <si>
    <t>Cuotas por Servicio Medico ISSSTESON</t>
  </si>
  <si>
    <t>Cuotas por Seguro de Vida al ISSSTESON</t>
  </si>
  <si>
    <t>Cuotas Por Seguro de Retiro al ISSSTESON</t>
  </si>
  <si>
    <t>Asignacion para prestamos a Corto Plazo</t>
  </si>
  <si>
    <t>Asignacion para prestamos Prendarios</t>
  </si>
  <si>
    <t>Otras Prestaciones de Seguridad Social</t>
  </si>
  <si>
    <t>Mantenimiento Hospitalario</t>
  </si>
  <si>
    <t>Aportaciones para la Atencion a Enfermedades Preexistentes</t>
  </si>
  <si>
    <t>Aportaciones a Fondo de Vivienda</t>
  </si>
  <si>
    <t>Cuotas al FOVISSSTESON</t>
  </si>
  <si>
    <t>Aportaciones al Sistema para el Retiro</t>
  </si>
  <si>
    <t>Pagos de Defunciones, Pensiones y Jubilaciones</t>
  </si>
  <si>
    <t>Aportaciones para Seguros</t>
  </si>
  <si>
    <t>Seguro por defuncion familiar</t>
  </si>
  <si>
    <t>Seguro Retiro Estatal</t>
  </si>
  <si>
    <t>Otras Cuotas de Seguros Colectivos</t>
  </si>
  <si>
    <t>Otras prestaciones sociales y económicas</t>
  </si>
  <si>
    <t>Indemnizaciones</t>
  </si>
  <si>
    <t>Indemnizaciones al personal</t>
  </si>
  <si>
    <t>Materiales de administración</t>
  </si>
  <si>
    <t>Materiales, útiles y equipos menores de oficina</t>
  </si>
  <si>
    <t>Materiales, utiles y equipos menores de oficina</t>
  </si>
  <si>
    <t>Materiales y útiles de impresión y reproducción</t>
  </si>
  <si>
    <t>Materiales y Utiles de Impresión y reproducción</t>
  </si>
  <si>
    <t>Materiales, utiles y equipos menores de Tec.de la Inf.</t>
  </si>
  <si>
    <t>Materiales, utiles para el Proc.de Eq.y Bienes Informaticos</t>
  </si>
  <si>
    <t>Material impreso e información digital</t>
  </si>
  <si>
    <t>Material para información</t>
  </si>
  <si>
    <t>Material de limpieza</t>
  </si>
  <si>
    <t>Materiales y Utiles de Enseñanza</t>
  </si>
  <si>
    <t>Material Educativo</t>
  </si>
  <si>
    <t>Materiales para Registro e Ident. De Bienes y Personas</t>
  </si>
  <si>
    <t>Placas, Engomados, Calcamonias y Hologramas</t>
  </si>
  <si>
    <t>Productos Alimenticios  para personas</t>
  </si>
  <si>
    <t>Productos alimenticios para el personal en las instalaciones</t>
  </si>
  <si>
    <t>Adquisición Agua Potable</t>
  </si>
  <si>
    <t>Utensilios para el servicio de alimentación</t>
  </si>
  <si>
    <t>Utensilios para servicio de Alim.</t>
  </si>
  <si>
    <t>Materiales y artículos de construcción y de reparación</t>
  </si>
  <si>
    <t>Material eléctrico y electrónico</t>
  </si>
  <si>
    <t>Material Electrico y electronico</t>
  </si>
  <si>
    <t>Material complementario</t>
  </si>
  <si>
    <t>Materiales complementarios</t>
  </si>
  <si>
    <t>Productos quimícos, famacéuticos y de laboratorio</t>
  </si>
  <si>
    <t>Medicinas y productos famacéuticos</t>
  </si>
  <si>
    <t>Medicinas y productos farmaceuticos</t>
  </si>
  <si>
    <t>Materiales, Accesorios y Sumnistros Medicos</t>
  </si>
  <si>
    <t>Combustibles, lubricantes y aditivos</t>
  </si>
  <si>
    <t>Combustibles</t>
  </si>
  <si>
    <t>Lubricantes y aditivos</t>
  </si>
  <si>
    <t>Vestuarios y Uniformes</t>
  </si>
  <si>
    <t>Prendas de Seguridad y Proteccion Personal</t>
  </si>
  <si>
    <t>Materiales de Seguridad Publica</t>
  </si>
  <si>
    <t>Herramientas, refacciones y accesorios menores</t>
  </si>
  <si>
    <t>Herramientas menores</t>
  </si>
  <si>
    <t>Refacciones y Accesorios menores de Edificios</t>
  </si>
  <si>
    <t>Refacciones y Accesorios menores de Mob. Eq.de Admon.</t>
  </si>
  <si>
    <t>Refacciones y accesorios menores de equipo de computo y tecnologías de la información</t>
  </si>
  <si>
    <t>Refacc.y Accesorios Menores de Eq.de Transporte</t>
  </si>
  <si>
    <t>Refacciones y Accesorios Menores de Eq.de Transporte</t>
  </si>
  <si>
    <t>Refacciones y Accesorios y Otros Bienes Muebles</t>
  </si>
  <si>
    <t>Servicios básicos</t>
  </si>
  <si>
    <t>Energía eléctrica</t>
  </si>
  <si>
    <t>Energia eléctrica</t>
  </si>
  <si>
    <t>Agua</t>
  </si>
  <si>
    <t>Telefonía tradicional</t>
  </si>
  <si>
    <t>Telefonia Celular</t>
  </si>
  <si>
    <t>Servicios de Telecomunicaciones y satelites</t>
  </si>
  <si>
    <t>Servicios de acceso a internet, redes y procesamiento de información</t>
  </si>
  <si>
    <t>Servicio de  Acceso a Internet, redes y procesamientos de informacion</t>
  </si>
  <si>
    <t>Servicios postales y telegráficos</t>
  </si>
  <si>
    <t>Servicio Postal</t>
  </si>
  <si>
    <t>Servicio de arrendamiento</t>
  </si>
  <si>
    <t>Arrendamiento de Edificios</t>
  </si>
  <si>
    <t>Arrend. De edificios</t>
  </si>
  <si>
    <t>Arrendamiento de mobiliario y equipo de administración, educacional y recreativo</t>
  </si>
  <si>
    <t>Arrendamiento de mobiliario y equipo</t>
  </si>
  <si>
    <t>Arrend. De equipo de transporte</t>
  </si>
  <si>
    <t>Servicios profesionales, científicos, técnicos y otros servicios</t>
  </si>
  <si>
    <t>Servicios legales, de contabilidad, auditorias y relacionados</t>
  </si>
  <si>
    <t>Servicios legales, de contabilidad, auditorias
 y relacionados</t>
  </si>
  <si>
    <t>Servicios de diseño, arquitectura, ingeniería</t>
  </si>
  <si>
    <t xml:space="preserve">Servicios de diseño, arquitectura, ingenieria </t>
  </si>
  <si>
    <t>Servicios de consultoría en tecnologías de la información</t>
  </si>
  <si>
    <t>Servicios de Informática</t>
  </si>
  <si>
    <t>Servicios  de Consultoria</t>
  </si>
  <si>
    <t>Servicios de apoyo administrativo, traducción, fotocopiado e impresión</t>
  </si>
  <si>
    <t>Impresiones y publicaciones oficiales</t>
  </si>
  <si>
    <t>Licitaciones convenios y convocatorias</t>
  </si>
  <si>
    <t>Servicios de vigilancia</t>
  </si>
  <si>
    <t>Servicio de vigilancia</t>
  </si>
  <si>
    <t>Servicios financieros, bancarios y comerciales</t>
  </si>
  <si>
    <t>Servicios financieros y bancarios</t>
  </si>
  <si>
    <t>Seguros de bienes patrimoniales</t>
  </si>
  <si>
    <t>Servicios mantenimiento y conservación e instalación</t>
  </si>
  <si>
    <t>Conservación y mantenimiento menor de inmuebles</t>
  </si>
  <si>
    <t>Mnto y conservacion de inmuebles</t>
  </si>
  <si>
    <t>Instalación, reparación y mantenimiento de mobiliario y equipo de administración, educacional y recreativo</t>
  </si>
  <si>
    <t>Mant. y cons. de mob y equipo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</si>
  <si>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</si>
  <si>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</si>
  <si>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</si>
  <si>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</si>
  <si>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de equipo de transporte</t>
  </si>
  <si>
    <t>Instalación, reparación y mantenimiento de maquinaria, otros equipos y herramientas</t>
  </si>
  <si>
    <t>Mnto y conservación de maq y equipo</t>
  </si>
  <si>
    <t>Servicios de limpieza y manejo de desechos</t>
  </si>
  <si>
    <t>Servicios de jardinería y fumigación</t>
  </si>
  <si>
    <t>Servicios de jardineria y fumigación</t>
  </si>
  <si>
    <t>Servicios de traslado y viáticos</t>
  </si>
  <si>
    <t>Pasajes aéreos</t>
  </si>
  <si>
    <t>Pasajes aereos</t>
  </si>
  <si>
    <t>Pasajes terrestres</t>
  </si>
  <si>
    <t>Viáticos en el país</t>
  </si>
  <si>
    <t>Viaticos</t>
  </si>
  <si>
    <t>Gastos de camino</t>
  </si>
  <si>
    <t>Viáticos en el extranjero</t>
  </si>
  <si>
    <t>Otros servicios de traslado y hospedaje</t>
  </si>
  <si>
    <t>Cuotas</t>
  </si>
  <si>
    <t>Servicios oficiales</t>
  </si>
  <si>
    <t>Congresos y convenciones</t>
  </si>
  <si>
    <t>Otros servicios generales</t>
  </si>
  <si>
    <t>Bienes muebles, inmuebles e intangibles</t>
  </si>
  <si>
    <t>Muebles de oficina y estantería</t>
  </si>
  <si>
    <t>Muebles de Oficina y estanteria</t>
  </si>
  <si>
    <t>Equipo de cómputo y de tecnologías de la información</t>
  </si>
  <si>
    <t>Bienes informáticos</t>
  </si>
  <si>
    <t>Otros mobiliarios y equipo de administración</t>
  </si>
  <si>
    <t>Otros mobiliarios y equipo de Administración</t>
  </si>
  <si>
    <t>Edificación no habitacional</t>
  </si>
  <si>
    <t>Construccion</t>
  </si>
  <si>
    <t>Equipamiento</t>
  </si>
  <si>
    <t>Formulo</t>
  </si>
  <si>
    <t xml:space="preserve">Aprobo </t>
  </si>
  <si>
    <t>C:P: Ignacio Cota Torres</t>
  </si>
  <si>
    <t>Lic. Juan Carlos Salazar Platt</t>
  </si>
  <si>
    <t>Subdirector Administrativo</t>
  </si>
  <si>
    <t>Directot Administrativo</t>
  </si>
  <si>
    <t>Otros materiales y articulos de Construccion y reparacion</t>
  </si>
  <si>
    <t>Fertilizantes Pesticidas</t>
  </si>
  <si>
    <t>Vestuarios, Blancos,Prendas de Seguridad y Proteccion Personal</t>
  </si>
  <si>
    <t>Materiales y sumnistros de Seguridad Publica</t>
  </si>
  <si>
    <t>Servicios Integrales y Otros Servicios</t>
  </si>
  <si>
    <t>Patentes, Regalias y Otros</t>
  </si>
  <si>
    <t>Servicios de Capacitacion</t>
  </si>
  <si>
    <t>Servicios Diversos</t>
  </si>
  <si>
    <t>Subrogados</t>
  </si>
  <si>
    <t>Equipo y aparatos audiovisuales</t>
  </si>
  <si>
    <t>Camaras Fotograficas y de Video</t>
  </si>
  <si>
    <t>Instrumental medico y de laboratorio</t>
  </si>
  <si>
    <t>Equipo de Comunicación y telecomunicacion</t>
  </si>
  <si>
    <t>software</t>
  </si>
  <si>
    <t xml:space="preserve">SISTEMA ESTATAL DE EVALUACIÓN </t>
  </si>
  <si>
    <t>ORGANISMO:  CENTRO DE EVALUACION Y CONTROL DE CONFIANZA DEL ESTADO DE SONORA</t>
  </si>
  <si>
    <t>ESTRUCTURA PROGRAMATICA</t>
  </si>
  <si>
    <t>ET</t>
  </si>
  <si>
    <t>AI</t>
  </si>
  <si>
    <t>T B</t>
  </si>
  <si>
    <t>DESCRIPCION</t>
  </si>
  <si>
    <t>UNIDAD DE MEDIDA</t>
  </si>
  <si>
    <t>TRIMESTRE</t>
  </si>
  <si>
    <t xml:space="preserve"> ACUMULADO</t>
  </si>
  <si>
    <t xml:space="preserve">% AVANCE </t>
  </si>
  <si>
    <t>RECURSO</t>
  </si>
  <si>
    <t>ORIGINAL</t>
  </si>
  <si>
    <t>MODIFICADO</t>
  </si>
  <si>
    <t>EJERCIDO</t>
  </si>
  <si>
    <t>REALIZADO</t>
  </si>
  <si>
    <t>APROBADO</t>
  </si>
  <si>
    <t>1er. TRIM.</t>
  </si>
  <si>
    <t>2do. TRIM.</t>
  </si>
  <si>
    <t>3er. TRIM.</t>
  </si>
  <si>
    <t>4to. TRIM.</t>
  </si>
  <si>
    <t>3er.. TRIM.</t>
  </si>
  <si>
    <t>4 to.. TRIM.</t>
  </si>
  <si>
    <t>T</t>
  </si>
  <si>
    <t>SECRETARIA DE SEGURIDAD PUBLICA</t>
  </si>
  <si>
    <t/>
  </si>
  <si>
    <t>CENTRO DE EVALUACIÓN Y CONTROL DE CONFIANZA</t>
  </si>
  <si>
    <t>Asuntos de Órden Público y de Seguridad</t>
  </si>
  <si>
    <t>Prevenir el delito</t>
  </si>
  <si>
    <t>E5</t>
  </si>
  <si>
    <t>Sonora Seguro</t>
  </si>
  <si>
    <t>Combate Eficaz</t>
  </si>
  <si>
    <t>E</t>
  </si>
  <si>
    <t>PRESTACION DE SERVICIOS PUBLICOS</t>
  </si>
  <si>
    <t>010</t>
  </si>
  <si>
    <t>OPERACIÓN DEL CENTRO ESTATAL DE EAVLUACION Y CONTROL DE CONFIANZA DEL ESTADO</t>
  </si>
  <si>
    <t>Todo el Estado</t>
  </si>
  <si>
    <t>A0</t>
  </si>
  <si>
    <t>Ingresos Propios</t>
  </si>
  <si>
    <t>1</t>
  </si>
  <si>
    <t>DIRECCION GENERAL</t>
  </si>
  <si>
    <t>Someter a consideracion de la Junta de Consejo Directivo los asuntos institucionales e informar del desempeño de las actividades realizadas por el centro.</t>
  </si>
  <si>
    <t>Informe</t>
  </si>
  <si>
    <t>14</t>
  </si>
  <si>
    <t>SECRETARIA TECNICA</t>
  </si>
  <si>
    <t>Dar seguimiento e informar al Director General la situación que guardan los asuntos mas relevantes que se encomiendan a las diferentes areas del centro.</t>
  </si>
  <si>
    <t>2</t>
  </si>
  <si>
    <t>DIRECCION DE SOCIOECONOMICO</t>
  </si>
  <si>
    <t>Evaluaciones Permanentes de Control de Confianza</t>
  </si>
  <si>
    <t>3</t>
  </si>
  <si>
    <t>DIRECCION DE POLIGRAFIA</t>
  </si>
  <si>
    <t>4</t>
  </si>
  <si>
    <t>DIRECCION MEDICO-TOXICOLOGICO</t>
  </si>
  <si>
    <t>5</t>
  </si>
  <si>
    <t>DIRECCION DE PSICOLOGIA</t>
  </si>
  <si>
    <t>6</t>
  </si>
  <si>
    <t>DIRECCION ADMINISTRATIVA</t>
  </si>
  <si>
    <t>Elaboración de Estados Financieros</t>
  </si>
  <si>
    <t>Documento</t>
  </si>
  <si>
    <t>Elaboración de Informes Trimestrales Fisico-Financieros</t>
  </si>
  <si>
    <t>Elaborar y presentar información para Cuenta Pública 2013</t>
  </si>
  <si>
    <t>Elaborar Proyecto de Presupuesto 2015</t>
  </si>
  <si>
    <t>Proyecto</t>
  </si>
  <si>
    <t>7</t>
  </si>
  <si>
    <t>DIRECCION DE PLANEACION Y DESARROLLO ORGANIZACIONAL</t>
  </si>
  <si>
    <t xml:space="preserve">Convocar y realizar runiones de comité técnico de evaluaciónes. </t>
  </si>
  <si>
    <t>TOTAL DE METAS</t>
  </si>
  <si>
    <t>Formuló</t>
  </si>
  <si>
    <t>Aprobó</t>
  </si>
  <si>
    <t>Ignacio Cota Torres</t>
  </si>
  <si>
    <t>Sub Director Administrativo</t>
  </si>
  <si>
    <t>Director Administrativo</t>
  </si>
  <si>
    <r>
      <t>ORGANISMO</t>
    </r>
    <r>
      <rPr>
        <sz val="8"/>
        <rFont val="Arial"/>
        <family val="2"/>
      </rPr>
      <t>: (NOMBE DEL ORGANISMO)</t>
    </r>
  </si>
  <si>
    <r>
      <t>ASIGNACION PRESUPUESTAL:</t>
    </r>
    <r>
      <rPr>
        <sz val="8"/>
        <rFont val="Arial"/>
        <family val="2"/>
      </rPr>
      <t xml:space="preserve"> (SERA REQUISITADO POR LA SECRETARIA DE HACIENDA)</t>
    </r>
  </si>
  <si>
    <t>PROGRAMA PRESUPUESTARIO</t>
  </si>
  <si>
    <r>
      <t xml:space="preserve">DP: </t>
    </r>
    <r>
      <rPr>
        <sz val="8"/>
        <rFont val="Arial Narrow"/>
        <family val="2"/>
      </rPr>
      <t>NUMERO DE LA DEPENDENCIA COORDINADORA DE SECTOR</t>
    </r>
  </si>
  <si>
    <r>
      <t>UR "UNIDAD RESPONSABLE"</t>
    </r>
    <r>
      <rPr>
        <sz val="8"/>
        <rFont val="Arial Narrow"/>
        <family val="2"/>
      </rPr>
      <t>: NUMERO DE UNIDAD RESPONSABLE, EN FUNCION A SU ESTRUCTURA ADMINISTRATIVA</t>
    </r>
  </si>
  <si>
    <r>
      <t>FL "FINALIDAD":</t>
    </r>
    <r>
      <rPr>
        <sz val="8"/>
        <rFont val="Arial Narrow"/>
        <family val="2"/>
      </rPr>
      <t xml:space="preserve"> NUMERO QUE CORRESPONDA DE ACUERDO AL SECTOR DEL ORGANISMO ( CATALOGO DE FINALIDADES, FUNCIONES Y SUBFUNCIONES)</t>
    </r>
  </si>
  <si>
    <r>
      <t>FN "FUNCION":</t>
    </r>
    <r>
      <rPr>
        <sz val="8"/>
        <rFont val="Arial Narrow"/>
        <family val="2"/>
      </rPr>
      <t xml:space="preserve"> NUMERO QUE SE DESPRENDE DE LA FINALIDAD (CATALOGO DE FINALIDADES, FUNCIONES Y SUBFUNCIONES)</t>
    </r>
  </si>
  <si>
    <r>
      <t>SF "SUBFUNCION:</t>
    </r>
    <r>
      <rPr>
        <sz val="8"/>
        <rFont val="Arial Narrow"/>
        <family val="2"/>
      </rPr>
      <t xml:space="preserve"> NUMERO QUE SE DESPRENDE DE LA FUNCION (CATALOGO DE FINALIDADES, FUNCIONES Y SUBFUNCIONES)</t>
    </r>
  </si>
  <si>
    <r>
      <t>ER</t>
    </r>
    <r>
      <rPr>
        <sz val="8"/>
        <rFont val="Arial Narrow"/>
        <family val="2"/>
      </rPr>
      <t>: EJE RECTOR DEL PLAN ESTATAL DE DESARROLLO 2009-2015</t>
    </r>
  </si>
  <si>
    <r>
      <t xml:space="preserve">ET: </t>
    </r>
    <r>
      <rPr>
        <sz val="8"/>
        <rFont val="Arial Narrow"/>
        <family val="2"/>
      </rPr>
      <t>ESTRATEGIA DEFINIDA POR EL ORGANISMO PARA EL 2014.</t>
    </r>
  </si>
  <si>
    <r>
      <t>TP:</t>
    </r>
    <r>
      <rPr>
        <sz val="8"/>
        <rFont val="Arial Narrow"/>
        <family val="2"/>
      </rPr>
      <t xml:space="preserve"> TIPO DE PROGRAMA PRESUPUESTARIO QUE CORRESPONDA DE ACUERDO AL CATALOGO DEL MANUAL.</t>
    </r>
  </si>
  <si>
    <r>
      <t>AI:</t>
    </r>
    <r>
      <rPr>
        <sz val="8"/>
        <rFont val="Arial Narrow"/>
        <family val="2"/>
      </rPr>
      <t xml:space="preserve"> NUMERO DE ACTIVIDAD INSTITUCIONAL O PROGRAMA QUE SE DESPRENDE DEL PROGRAMA PRESUPUESTARIO DEL MANUAL.</t>
    </r>
  </si>
  <si>
    <r>
      <t xml:space="preserve">TB:  </t>
    </r>
    <r>
      <rPr>
        <sz val="8"/>
        <rFont val="Arial Narrow"/>
        <family val="2"/>
      </rPr>
      <t>TIPO DE BENEFICIARIO.</t>
    </r>
  </si>
  <si>
    <r>
      <t xml:space="preserve">UG: </t>
    </r>
    <r>
      <rPr>
        <sz val="8"/>
        <rFont val="Arial Narrow"/>
        <family val="2"/>
      </rPr>
      <t>UBICACIÓN GEOGRÁFICA: TODO EL ESTADO, HERMOSILLO,  (VER ANEXO 7 "CATALOGO DE UBICACIÓN GEOGRAFICA" PAG 346 DEL MANUAL 2014).</t>
    </r>
  </si>
  <si>
    <r>
      <t xml:space="preserve">FF: </t>
    </r>
    <r>
      <rPr>
        <sz val="8"/>
        <rFont val="Arial Narrow"/>
        <family val="2"/>
      </rPr>
      <t>FUENTE DE FINANCIAMIENTO, Asignado por el SIIAF, A0 INGRESOS PROPIOS (estatal  e igresos propios), INDICAR NOMBRE DEL FONDO FEDERAL EN SU CASO.</t>
    </r>
  </si>
  <si>
    <r>
      <t>INDICAR NOMBRE DEL FONDO FEDERAL EN SU CASO.</t>
    </r>
    <r>
      <rPr>
        <sz val="11.5"/>
        <rFont val="Times New Roman"/>
        <family val="1"/>
      </rPr>
      <t xml:space="preserve"> </t>
    </r>
    <r>
      <rPr>
        <sz val="8"/>
        <rFont val="Arial Narrow"/>
        <family val="2"/>
      </rPr>
      <t>Fondos del Ramo 23 y los Fondos de Aportaciones Federales del Ramo 33</t>
    </r>
  </si>
  <si>
    <r>
      <t xml:space="preserve">MT: </t>
    </r>
    <r>
      <rPr>
        <sz val="8"/>
        <rFont val="Arial Narrow"/>
        <family val="2"/>
      </rPr>
      <t>NUMERO CONSECUTIVO DE META</t>
    </r>
  </si>
  <si>
    <r>
      <t xml:space="preserve">DESCRIPCION: </t>
    </r>
    <r>
      <rPr>
        <sz val="8"/>
        <rFont val="Arial Narrow"/>
        <family val="2"/>
      </rPr>
      <t>DESCRIPCION DE LOS CONCEPTOS CORRESPONDIENTES, INCLUIDOS EN CADA UNO DE LOS CATALOGOS</t>
    </r>
  </si>
  <si>
    <r>
      <t xml:space="preserve">UNIDAD DE MEDIDA: </t>
    </r>
    <r>
      <rPr>
        <sz val="8"/>
        <rFont val="Arial Narrow"/>
        <family val="2"/>
      </rPr>
      <t>PARA LA UNIDAD DE MEDIDA UTILIZAR LA QUE CORRESPONDA DE ACUERDO AL CATALOGO DE UNIDADES DE MEDIDA.</t>
    </r>
  </si>
  <si>
    <r>
      <t xml:space="preserve">TOTAL DE METAS: </t>
    </r>
    <r>
      <rPr>
        <sz val="8"/>
        <rFont val="Arial Narrow"/>
        <family val="2"/>
      </rPr>
      <t>AL FINAL DEL DOCUMENTO SE DEBERÁ TOTALIZAR LAS METAS PROGRAMADAS DURANTE EL EJERCICIO FISCAL.</t>
    </r>
  </si>
  <si>
    <t>INFORME DE AVANCE PROGRAMATICO-PRESUPUESTAL DEL EJERCICIO 2015</t>
  </si>
  <si>
    <t xml:space="preserve">                                             Formuló</t>
  </si>
  <si>
    <t xml:space="preserve">                            Ignacio Cota Torres</t>
  </si>
  <si>
    <t xml:space="preserve">                      Sub Director Administrativo</t>
  </si>
  <si>
    <t>Al 30 de Junio de 2015</t>
  </si>
  <si>
    <t>TRIMESTRE: SEGUNDO DE 2015</t>
  </si>
  <si>
    <t>Del 01 de Enero al 30 de Junio de 2015</t>
  </si>
  <si>
    <t xml:space="preserve"> al 30 de Junio de 2015</t>
  </si>
  <si>
    <t>Del 1 de enero al 30 de Junio de 2015</t>
  </si>
  <si>
    <t>Mnto y conservación de herraminetas,maq y otros equipos</t>
  </si>
  <si>
    <t>del 1 de Enero al 30 de Junio de 2015</t>
  </si>
  <si>
    <t>TRIMESTRE: SEGUNDO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</si>
</sst>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.00_);_(* \(#,##0.00\);_(* &quot;-&quot;??_);_(@_)"/>
  </numFmts>
  <fonts count="51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i/>
      <sz val="11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8"/>
      <name val="Arial Narrow"/>
      <family val="2"/>
    </font>
    <font>
      <i/>
      <u/>
      <sz val="8"/>
      <name val="Arial Narrow"/>
      <family val="2"/>
    </font>
    <font>
      <sz val="11.5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Dot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5" fillId="0" borderId="0"/>
    <xf numFmtId="44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0" fillId="6" borderId="0" applyNumberFormat="0" applyBorder="0" applyAlignment="0" applyProtection="0"/>
    <xf numFmtId="0" fontId="33" fillId="0" borderId="0"/>
  </cellStyleXfs>
  <cellXfs count="475">
    <xf numFmtId="0" fontId="0" fillId="0" borderId="0" xfId="0"/>
    <xf numFmtId="0" fontId="0" fillId="0" borderId="0" xfId="0" applyFont="1"/>
    <xf numFmtId="0" fontId="21" fillId="0" borderId="0" xfId="0" applyFont="1"/>
    <xf numFmtId="0" fontId="31" fillId="0" borderId="0" xfId="0" applyFont="1" applyBorder="1" applyAlignment="1">
      <alignment horizontal="left" vertical="justify" wrapText="1"/>
    </xf>
    <xf numFmtId="0" fontId="28" fillId="0" borderId="6" xfId="0" applyFont="1" applyBorder="1" applyAlignment="1">
      <alignment horizontal="left" vertical="justify" wrapText="1"/>
    </xf>
    <xf numFmtId="0" fontId="28" fillId="0" borderId="0" xfId="0" applyFont="1" applyBorder="1" applyAlignment="1">
      <alignment horizontal="left" vertical="justify" wrapText="1"/>
    </xf>
    <xf numFmtId="0" fontId="18" fillId="0" borderId="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0" fillId="0" borderId="9" xfId="0" applyFont="1" applyBorder="1"/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6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/>
    <xf numFmtId="0" fontId="1" fillId="0" borderId="0" xfId="0" applyFont="1" applyFill="1" applyBorder="1" applyAlignment="1">
      <alignment vertical="top"/>
    </xf>
    <xf numFmtId="0" fontId="16" fillId="0" borderId="2" xfId="0" applyFont="1" applyBorder="1" applyAlignment="1">
      <alignment horizontal="justify" vertical="top" wrapText="1"/>
    </xf>
    <xf numFmtId="0" fontId="17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justify" vertical="top" wrapText="1"/>
    </xf>
    <xf numFmtId="0" fontId="16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0" fillId="0" borderId="6" xfId="0" applyFont="1" applyBorder="1"/>
    <xf numFmtId="0" fontId="0" fillId="0" borderId="8" xfId="0" applyFont="1" applyBorder="1"/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3" fillId="3" borderId="5" xfId="0" applyFont="1" applyFill="1" applyBorder="1" applyAlignment="1">
      <alignment horizontal="justify" vertical="center" wrapText="1"/>
    </xf>
    <xf numFmtId="0" fontId="22" fillId="3" borderId="7" xfId="0" applyFont="1" applyFill="1" applyBorder="1" applyAlignment="1">
      <alignment horizontal="justify" vertical="center" wrapText="1"/>
    </xf>
    <xf numFmtId="0" fontId="21" fillId="0" borderId="0" xfId="0" applyFont="1" applyAlignment="1">
      <alignment vertical="center"/>
    </xf>
    <xf numFmtId="0" fontId="22" fillId="3" borderId="5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0" fillId="0" borderId="0" xfId="0" applyAlignment="1"/>
    <xf numFmtId="0" fontId="0" fillId="0" borderId="0" xfId="0" applyFont="1" applyAlignment="1"/>
    <xf numFmtId="0" fontId="7" fillId="0" borderId="0" xfId="0" applyFont="1" applyAlignment="1"/>
    <xf numFmtId="0" fontId="4" fillId="3" borderId="6" xfId="0" applyFont="1" applyFill="1" applyBorder="1" applyAlignment="1">
      <alignment horizontal="justify" vertical="top"/>
    </xf>
    <xf numFmtId="0" fontId="4" fillId="3" borderId="7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justify" vertical="top"/>
    </xf>
    <xf numFmtId="0" fontId="15" fillId="3" borderId="6" xfId="0" applyFont="1" applyFill="1" applyBorder="1" applyAlignment="1">
      <alignment horizontal="justify" vertical="top"/>
    </xf>
    <xf numFmtId="0" fontId="9" fillId="3" borderId="6" xfId="0" applyFont="1" applyFill="1" applyBorder="1" applyAlignment="1">
      <alignment horizontal="justify" vertical="top"/>
    </xf>
    <xf numFmtId="0" fontId="15" fillId="3" borderId="8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justify" vertical="top"/>
    </xf>
    <xf numFmtId="0" fontId="34" fillId="3" borderId="3" xfId="0" applyFont="1" applyFill="1" applyBorder="1" applyAlignment="1">
      <alignment horizontal="center" vertical="top"/>
    </xf>
    <xf numFmtId="0" fontId="34" fillId="3" borderId="4" xfId="0" applyFont="1" applyFill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7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3" fontId="28" fillId="0" borderId="0" xfId="0" applyNumberFormat="1" applyFont="1" applyBorder="1" applyAlignment="1">
      <alignment vertical="top" wrapText="1"/>
    </xf>
    <xf numFmtId="3" fontId="28" fillId="0" borderId="0" xfId="0" applyNumberFormat="1" applyFont="1" applyBorder="1" applyAlignment="1">
      <alignment vertical="justify" wrapText="1"/>
    </xf>
    <xf numFmtId="3" fontId="12" fillId="0" borderId="0" xfId="0" applyNumberFormat="1" applyFont="1" applyBorder="1" applyAlignment="1">
      <alignment vertical="top" wrapText="1"/>
    </xf>
    <xf numFmtId="3" fontId="20" fillId="0" borderId="0" xfId="0" applyNumberFormat="1" applyFont="1" applyBorder="1" applyAlignment="1">
      <alignment vertical="top" wrapText="1"/>
    </xf>
    <xf numFmtId="3" fontId="10" fillId="0" borderId="0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 vertical="top" wrapText="1"/>
    </xf>
    <xf numFmtId="3" fontId="19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/>
    <xf numFmtId="3" fontId="0" fillId="0" borderId="9" xfId="0" applyNumberFormat="1" applyFont="1" applyBorder="1"/>
    <xf numFmtId="3" fontId="28" fillId="0" borderId="7" xfId="0" applyNumberFormat="1" applyFont="1" applyBorder="1" applyAlignment="1">
      <alignment vertical="top" wrapText="1"/>
    </xf>
    <xf numFmtId="3" fontId="12" fillId="0" borderId="7" xfId="0" applyNumberFormat="1" applyFont="1" applyBorder="1" applyAlignment="1">
      <alignment vertical="top" wrapText="1"/>
    </xf>
    <xf numFmtId="3" fontId="20" fillId="0" borderId="7" xfId="0" applyNumberFormat="1" applyFont="1" applyBorder="1" applyAlignment="1">
      <alignment vertical="top" wrapText="1"/>
    </xf>
    <xf numFmtId="3" fontId="10" fillId="0" borderId="7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3" fontId="7" fillId="0" borderId="7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4" fillId="0" borderId="7" xfId="0" applyNumberFormat="1" applyFont="1" applyBorder="1" applyAlignment="1">
      <alignment vertical="top" wrapText="1"/>
    </xf>
    <xf numFmtId="3" fontId="31" fillId="0" borderId="0" xfId="0" applyNumberFormat="1" applyFont="1" applyBorder="1" applyAlignment="1">
      <alignment vertical="justify" wrapText="1"/>
    </xf>
    <xf numFmtId="3" fontId="31" fillId="0" borderId="7" xfId="0" applyNumberFormat="1" applyFont="1" applyBorder="1" applyAlignment="1">
      <alignment vertical="justify" wrapText="1"/>
    </xf>
    <xf numFmtId="3" fontId="0" fillId="0" borderId="10" xfId="0" applyNumberFormat="1" applyFont="1" applyBorder="1"/>
    <xf numFmtId="3" fontId="15" fillId="0" borderId="0" xfId="0" applyNumberFormat="1" applyFont="1" applyBorder="1" applyAlignment="1">
      <alignment vertical="top" wrapText="1"/>
    </xf>
    <xf numFmtId="3" fontId="15" fillId="0" borderId="7" xfId="0" applyNumberFormat="1" applyFont="1" applyBorder="1" applyAlignment="1">
      <alignment vertical="top" wrapText="1"/>
    </xf>
    <xf numFmtId="3" fontId="37" fillId="0" borderId="0" xfId="0" applyNumberFormat="1" applyFont="1" applyBorder="1" applyAlignment="1">
      <alignment vertical="top" wrapText="1"/>
    </xf>
    <xf numFmtId="3" fontId="37" fillId="0" borderId="7" xfId="0" applyNumberFormat="1" applyFont="1" applyBorder="1" applyAlignment="1">
      <alignment vertical="top" wrapText="1"/>
    </xf>
    <xf numFmtId="3" fontId="31" fillId="0" borderId="0" xfId="0" applyNumberFormat="1" applyFont="1" applyBorder="1" applyAlignment="1">
      <alignment vertical="top" wrapText="1"/>
    </xf>
    <xf numFmtId="3" fontId="31" fillId="0" borderId="7" xfId="0" applyNumberFormat="1" applyFont="1" applyBorder="1" applyAlignment="1">
      <alignment vertical="top" wrapText="1"/>
    </xf>
    <xf numFmtId="3" fontId="23" fillId="0" borderId="0" xfId="0" applyNumberFormat="1" applyFont="1" applyBorder="1" applyAlignment="1">
      <alignment vertical="top" wrapText="1"/>
    </xf>
    <xf numFmtId="3" fontId="23" fillId="0" borderId="7" xfId="0" applyNumberFormat="1" applyFont="1" applyBorder="1" applyAlignment="1">
      <alignment vertical="top" wrapText="1"/>
    </xf>
    <xf numFmtId="3" fontId="28" fillId="0" borderId="0" xfId="0" applyNumberFormat="1" applyFont="1" applyBorder="1"/>
    <xf numFmtId="3" fontId="28" fillId="0" borderId="7" xfId="0" applyNumberFormat="1" applyFont="1" applyBorder="1"/>
    <xf numFmtId="3" fontId="30" fillId="0" borderId="0" xfId="0" applyNumberFormat="1" applyFont="1" applyBorder="1"/>
    <xf numFmtId="3" fontId="30" fillId="0" borderId="7" xfId="0" applyNumberFormat="1" applyFont="1" applyBorder="1"/>
    <xf numFmtId="3" fontId="7" fillId="0" borderId="0" xfId="0" applyNumberFormat="1" applyFont="1" applyBorder="1" applyAlignment="1">
      <alignment horizontal="center" vertical="top"/>
    </xf>
    <xf numFmtId="3" fontId="7" fillId="0" borderId="7" xfId="0" applyNumberFormat="1" applyFont="1" applyBorder="1" applyAlignment="1">
      <alignment horizontal="center" vertical="top"/>
    </xf>
    <xf numFmtId="3" fontId="9" fillId="0" borderId="0" xfId="0" applyNumberFormat="1" applyFont="1" applyBorder="1" applyAlignment="1">
      <alignment horizontal="center" vertical="top"/>
    </xf>
    <xf numFmtId="3" fontId="9" fillId="0" borderId="7" xfId="0" applyNumberFormat="1" applyFont="1" applyBorder="1" applyAlignment="1">
      <alignment horizontal="center" vertical="top"/>
    </xf>
    <xf numFmtId="3" fontId="5" fillId="0" borderId="9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0" fillId="0" borderId="7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3" fontId="22" fillId="3" borderId="7" xfId="0" applyNumberFormat="1" applyFont="1" applyFill="1" applyBorder="1" applyAlignment="1">
      <alignment horizontal="right" vertical="center" wrapText="1"/>
    </xf>
    <xf numFmtId="3" fontId="13" fillId="3" borderId="7" xfId="0" applyNumberFormat="1" applyFont="1" applyFill="1" applyBorder="1" applyAlignment="1">
      <alignment horizontal="right" vertical="center" wrapText="1"/>
    </xf>
    <xf numFmtId="3" fontId="2" fillId="3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4" fillId="3" borderId="0" xfId="0" applyNumberFormat="1" applyFont="1" applyFill="1" applyBorder="1" applyAlignment="1">
      <alignment horizontal="center" vertical="top"/>
    </xf>
    <xf numFmtId="3" fontId="4" fillId="3" borderId="7" xfId="0" applyNumberFormat="1" applyFont="1" applyFill="1" applyBorder="1" applyAlignment="1">
      <alignment horizontal="center" vertical="top"/>
    </xf>
    <xf numFmtId="3" fontId="10" fillId="3" borderId="0" xfId="0" applyNumberFormat="1" applyFont="1" applyFill="1" applyBorder="1" applyAlignment="1">
      <alignment horizontal="center" vertical="top"/>
    </xf>
    <xf numFmtId="3" fontId="10" fillId="3" borderId="7" xfId="0" applyNumberFormat="1" applyFont="1" applyFill="1" applyBorder="1" applyAlignment="1">
      <alignment horizontal="center" vertical="top"/>
    </xf>
    <xf numFmtId="3" fontId="30" fillId="3" borderId="0" xfId="0" applyNumberFormat="1" applyFont="1" applyFill="1" applyBorder="1" applyAlignment="1">
      <alignment horizontal="center" vertical="top"/>
    </xf>
    <xf numFmtId="3" fontId="8" fillId="3" borderId="0" xfId="0" applyNumberFormat="1" applyFont="1" applyFill="1" applyBorder="1" applyAlignment="1">
      <alignment horizontal="center" vertical="top"/>
    </xf>
    <xf numFmtId="3" fontId="8" fillId="3" borderId="7" xfId="0" applyNumberFormat="1" applyFont="1" applyFill="1" applyBorder="1" applyAlignment="1">
      <alignment horizontal="center" vertical="top"/>
    </xf>
    <xf numFmtId="3" fontId="10" fillId="3" borderId="0" xfId="0" applyNumberFormat="1" applyFont="1" applyFill="1" applyBorder="1" applyAlignment="1">
      <alignment horizontal="justify" vertical="top"/>
    </xf>
    <xf numFmtId="3" fontId="10" fillId="3" borderId="7" xfId="0" applyNumberFormat="1" applyFont="1" applyFill="1" applyBorder="1" applyAlignment="1">
      <alignment horizontal="justify" vertical="top"/>
    </xf>
    <xf numFmtId="3" fontId="8" fillId="3" borderId="0" xfId="0" applyNumberFormat="1" applyFont="1" applyFill="1" applyBorder="1" applyAlignment="1">
      <alignment horizontal="justify" vertical="top"/>
    </xf>
    <xf numFmtId="3" fontId="8" fillId="3" borderId="7" xfId="0" applyNumberFormat="1" applyFont="1" applyFill="1" applyBorder="1" applyAlignment="1">
      <alignment horizontal="justify" vertical="top"/>
    </xf>
    <xf numFmtId="3" fontId="8" fillId="3" borderId="9" xfId="0" applyNumberFormat="1" applyFont="1" applyFill="1" applyBorder="1" applyAlignment="1">
      <alignment horizontal="justify" vertical="top"/>
    </xf>
    <xf numFmtId="3" fontId="8" fillId="3" borderId="10" xfId="0" applyNumberFormat="1" applyFont="1" applyFill="1" applyBorder="1" applyAlignment="1">
      <alignment horizontal="justify" vertical="top"/>
    </xf>
    <xf numFmtId="3" fontId="24" fillId="0" borderId="7" xfId="0" applyNumberFormat="1" applyFont="1" applyFill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4" fontId="15" fillId="0" borderId="7" xfId="0" applyNumberFormat="1" applyFont="1" applyBorder="1" applyAlignment="1">
      <alignment horizontal="right" vertical="center" wrapText="1"/>
    </xf>
    <xf numFmtId="4" fontId="15" fillId="0" borderId="7" xfId="6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justify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0" fontId="25" fillId="0" borderId="0" xfId="1" applyFont="1"/>
    <xf numFmtId="0" fontId="26" fillId="0" borderId="0" xfId="1" applyFont="1" applyAlignment="1">
      <alignment horizontal="center" vertical="center" wrapText="1"/>
    </xf>
    <xf numFmtId="0" fontId="25" fillId="0" borderId="0" xfId="1" applyFont="1" applyAlignment="1">
      <alignment vertical="center" wrapText="1"/>
    </xf>
    <xf numFmtId="0" fontId="25" fillId="0" borderId="0" xfId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1" applyFont="1" applyAlignment="1">
      <alignment horizontal="right"/>
    </xf>
    <xf numFmtId="0" fontId="25" fillId="0" borderId="0" xfId="1" applyFont="1" applyAlignment="1">
      <alignment horizontal="center"/>
    </xf>
    <xf numFmtId="0" fontId="27" fillId="0" borderId="0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/>
    </xf>
    <xf numFmtId="0" fontId="41" fillId="0" borderId="12" xfId="1" applyFont="1" applyBorder="1"/>
    <xf numFmtId="0" fontId="41" fillId="0" borderId="13" xfId="1" applyFont="1" applyBorder="1"/>
    <xf numFmtId="0" fontId="40" fillId="0" borderId="12" xfId="1" applyFont="1" applyBorder="1" applyAlignment="1">
      <alignment horizontal="left" wrapText="1"/>
    </xf>
    <xf numFmtId="0" fontId="40" fillId="0" borderId="12" xfId="1" applyFont="1" applyBorder="1" applyAlignment="1">
      <alignment horizontal="center" wrapText="1"/>
    </xf>
    <xf numFmtId="0" fontId="40" fillId="0" borderId="11" xfId="1" applyFont="1" applyFill="1" applyBorder="1" applyAlignment="1">
      <alignment vertical="center" wrapText="1"/>
    </xf>
    <xf numFmtId="4" fontId="40" fillId="0" borderId="3" xfId="1" applyNumberFormat="1" applyFont="1" applyBorder="1" applyAlignment="1">
      <alignment horizontal="center" vertical="center" wrapText="1"/>
    </xf>
    <xf numFmtId="0" fontId="40" fillId="0" borderId="3" xfId="1" applyFont="1" applyBorder="1" applyAlignment="1">
      <alignment horizontal="center" vertical="center" wrapText="1"/>
    </xf>
    <xf numFmtId="0" fontId="40" fillId="0" borderId="3" xfId="1" applyFont="1" applyFill="1" applyBorder="1" applyAlignment="1">
      <alignment horizontal="center" vertical="center" wrapText="1"/>
    </xf>
    <xf numFmtId="0" fontId="41" fillId="0" borderId="3" xfId="1" applyFont="1" applyBorder="1"/>
    <xf numFmtId="0" fontId="41" fillId="0" borderId="4" xfId="1" applyFont="1" applyBorder="1"/>
    <xf numFmtId="0" fontId="40" fillId="0" borderId="2" xfId="1" applyFont="1" applyBorder="1" applyAlignment="1">
      <alignment horizontal="center" vertical="center" wrapText="1"/>
    </xf>
    <xf numFmtId="0" fontId="40" fillId="0" borderId="12" xfId="1" applyFont="1" applyBorder="1" applyAlignment="1">
      <alignment vertical="center" wrapText="1"/>
    </xf>
    <xf numFmtId="0" fontId="40" fillId="0" borderId="13" xfId="1" applyFont="1" applyBorder="1" applyAlignment="1">
      <alignment vertical="center" wrapText="1"/>
    </xf>
    <xf numFmtId="0" fontId="40" fillId="0" borderId="5" xfId="1" applyFont="1" applyBorder="1" applyAlignment="1">
      <alignment horizontal="center" vertical="center" wrapText="1"/>
    </xf>
    <xf numFmtId="0" fontId="40" fillId="0" borderId="23" xfId="1" applyFont="1" applyBorder="1" applyAlignment="1">
      <alignment vertical="center" wrapText="1"/>
    </xf>
    <xf numFmtId="0" fontId="40" fillId="0" borderId="24" xfId="1" applyFont="1" applyBorder="1" applyAlignment="1">
      <alignment vertical="center" wrapText="1"/>
    </xf>
    <xf numFmtId="0" fontId="40" fillId="0" borderId="25" xfId="1" applyFont="1" applyBorder="1" applyAlignment="1"/>
    <xf numFmtId="0" fontId="40" fillId="0" borderId="26" xfId="1" applyFont="1" applyBorder="1" applyAlignment="1"/>
    <xf numFmtId="0" fontId="40" fillId="0" borderId="0" xfId="1" applyFont="1" applyBorder="1" applyAlignment="1">
      <alignment horizontal="center" vertical="center" wrapText="1"/>
    </xf>
    <xf numFmtId="0" fontId="40" fillId="0" borderId="17" xfId="1" applyFont="1" applyBorder="1" applyAlignment="1">
      <alignment horizontal="center" vertical="center" wrapText="1"/>
    </xf>
    <xf numFmtId="0" fontId="40" fillId="0" borderId="4" xfId="1" applyFont="1" applyFill="1" applyBorder="1" applyAlignment="1">
      <alignment horizontal="center" vertical="center" wrapText="1"/>
    </xf>
    <xf numFmtId="0" fontId="40" fillId="4" borderId="14" xfId="1" applyFont="1" applyFill="1" applyBorder="1" applyAlignment="1">
      <alignment horizontal="center" vertical="center" wrapText="1"/>
    </xf>
    <xf numFmtId="0" fontId="40" fillId="4" borderId="10" xfId="1" applyFont="1" applyFill="1" applyBorder="1" applyAlignment="1">
      <alignment horizontal="center" vertical="center" wrapText="1"/>
    </xf>
    <xf numFmtId="0" fontId="40" fillId="0" borderId="14" xfId="1" applyFont="1" applyBorder="1" applyAlignment="1">
      <alignment horizontal="center" vertical="center" wrapText="1"/>
    </xf>
    <xf numFmtId="0" fontId="42" fillId="0" borderId="14" xfId="1" applyFont="1" applyBorder="1" applyAlignment="1">
      <alignment horizontal="center" vertical="top" wrapText="1"/>
    </xf>
    <xf numFmtId="0" fontId="42" fillId="0" borderId="14" xfId="1" applyFont="1" applyBorder="1" applyAlignment="1">
      <alignment vertical="top" wrapText="1"/>
    </xf>
    <xf numFmtId="3" fontId="42" fillId="0" borderId="8" xfId="1" applyNumberFormat="1" applyFont="1" applyBorder="1" applyAlignment="1">
      <alignment horizontal="center" vertical="top" wrapText="1"/>
    </xf>
    <xf numFmtId="3" fontId="42" fillId="0" borderId="18" xfId="1" applyNumberFormat="1" applyFont="1" applyBorder="1" applyAlignment="1">
      <alignment horizontal="center" vertical="top" wrapText="1"/>
    </xf>
    <xf numFmtId="3" fontId="42" fillId="0" borderId="9" xfId="1" applyNumberFormat="1" applyFont="1" applyBorder="1" applyAlignment="1">
      <alignment horizontal="center" vertical="top" wrapText="1"/>
    </xf>
    <xf numFmtId="3" fontId="42" fillId="0" borderId="18" xfId="1" applyNumberFormat="1" applyFont="1" applyBorder="1" applyAlignment="1">
      <alignment vertical="top" wrapText="1"/>
    </xf>
    <xf numFmtId="0" fontId="25" fillId="0" borderId="10" xfId="1" applyFont="1" applyBorder="1"/>
    <xf numFmtId="0" fontId="25" fillId="0" borderId="14" xfId="1" applyFont="1" applyBorder="1"/>
    <xf numFmtId="0" fontId="43" fillId="0" borderId="27" xfId="1" applyFont="1" applyFill="1" applyBorder="1" applyAlignment="1">
      <alignment horizontal="center" vertical="center" wrapText="1"/>
    </xf>
    <xf numFmtId="0" fontId="43" fillId="0" borderId="3" xfId="1" applyFont="1" applyFill="1" applyBorder="1" applyAlignment="1">
      <alignment horizontal="center" vertical="center" wrapText="1"/>
    </xf>
    <xf numFmtId="0" fontId="43" fillId="0" borderId="22" xfId="1" applyFont="1" applyFill="1" applyBorder="1" applyAlignment="1">
      <alignment horizontal="center" vertical="center" wrapText="1"/>
    </xf>
    <xf numFmtId="0" fontId="43" fillId="0" borderId="20" xfId="1" applyFont="1" applyFill="1" applyBorder="1" applyAlignment="1">
      <alignment horizontal="center" vertical="center" wrapText="1"/>
    </xf>
    <xf numFmtId="0" fontId="43" fillId="0" borderId="1" xfId="1" applyFont="1" applyFill="1" applyBorder="1" applyAlignment="1">
      <alignment horizontal="center" vertical="center" wrapText="1"/>
    </xf>
    <xf numFmtId="0" fontId="43" fillId="0" borderId="4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vertical="top" wrapText="1"/>
    </xf>
    <xf numFmtId="0" fontId="42" fillId="0" borderId="1" xfId="1" applyFont="1" applyBorder="1" applyAlignment="1">
      <alignment horizontal="center" vertical="top" wrapText="1"/>
    </xf>
    <xf numFmtId="4" fontId="44" fillId="5" borderId="16" xfId="1" applyNumberFormat="1" applyFont="1" applyFill="1" applyBorder="1" applyAlignment="1">
      <alignment horizontal="center" vertical="center" wrapText="1"/>
    </xf>
    <xf numFmtId="0" fontId="42" fillId="0" borderId="5" xfId="1" applyFont="1" applyBorder="1" applyAlignment="1">
      <alignment horizontal="center" vertical="top" wrapText="1"/>
    </xf>
    <xf numFmtId="3" fontId="42" fillId="0" borderId="28" xfId="1" applyNumberFormat="1" applyFont="1" applyBorder="1" applyAlignment="1">
      <alignment horizontal="center" vertical="top" wrapText="1"/>
    </xf>
    <xf numFmtId="3" fontId="42" fillId="0" borderId="29" xfId="1" applyNumberFormat="1" applyFont="1" applyBorder="1" applyAlignment="1">
      <alignment horizontal="center" vertical="top" wrapText="1"/>
    </xf>
    <xf numFmtId="3" fontId="42" fillId="0" borderId="30" xfId="1" applyNumberFormat="1" applyFont="1" applyBorder="1" applyAlignment="1">
      <alignment horizontal="center" vertical="top" wrapText="1"/>
    </xf>
    <xf numFmtId="3" fontId="42" fillId="0" borderId="31" xfId="1" applyNumberFormat="1" applyFont="1" applyBorder="1" applyAlignment="1">
      <alignment horizontal="center" vertical="top" wrapText="1"/>
    </xf>
    <xf numFmtId="3" fontId="42" fillId="0" borderId="28" xfId="1" applyNumberFormat="1" applyFont="1" applyBorder="1" applyAlignment="1">
      <alignment vertical="top" wrapText="1"/>
    </xf>
    <xf numFmtId="3" fontId="42" fillId="0" borderId="29" xfId="1" applyNumberFormat="1" applyFont="1" applyBorder="1" applyAlignment="1">
      <alignment vertical="top" wrapText="1"/>
    </xf>
    <xf numFmtId="0" fontId="25" fillId="0" borderId="32" xfId="1" applyFont="1" applyBorder="1"/>
    <xf numFmtId="0" fontId="25" fillId="0" borderId="5" xfId="1" applyFont="1" applyBorder="1"/>
    <xf numFmtId="0" fontId="43" fillId="4" borderId="33" xfId="1" applyFont="1" applyFill="1" applyBorder="1" applyAlignment="1">
      <alignment horizontal="center" vertical="center" wrapText="1"/>
    </xf>
    <xf numFmtId="0" fontId="43" fillId="4" borderId="0" xfId="1" applyFont="1" applyFill="1" applyBorder="1" applyAlignment="1">
      <alignment horizontal="center" vertical="center" wrapText="1"/>
    </xf>
    <xf numFmtId="0" fontId="43" fillId="4" borderId="21" xfId="1" applyFont="1" applyFill="1" applyBorder="1" applyAlignment="1">
      <alignment horizontal="center" vertical="center" wrapText="1"/>
    </xf>
    <xf numFmtId="0" fontId="43" fillId="4" borderId="34" xfId="1" applyFont="1" applyFill="1" applyBorder="1" applyAlignment="1">
      <alignment horizontal="center" vertical="center" wrapText="1"/>
    </xf>
    <xf numFmtId="0" fontId="43" fillId="4" borderId="5" xfId="1" applyFont="1" applyFill="1" applyBorder="1" applyAlignment="1">
      <alignment horizontal="center" vertical="center" wrapText="1"/>
    </xf>
    <xf numFmtId="0" fontId="43" fillId="4" borderId="7" xfId="1" applyFont="1" applyFill="1" applyBorder="1" applyAlignment="1">
      <alignment horizontal="center" vertical="center" wrapText="1"/>
    </xf>
    <xf numFmtId="0" fontId="39" fillId="4" borderId="0" xfId="1" applyFont="1" applyFill="1" applyBorder="1" applyAlignment="1">
      <alignment vertical="top" wrapText="1"/>
    </xf>
    <xf numFmtId="3" fontId="42" fillId="0" borderId="35" xfId="1" applyNumberFormat="1" applyFont="1" applyBorder="1" applyAlignment="1">
      <alignment horizontal="center" vertical="top" wrapText="1"/>
    </xf>
    <xf numFmtId="49" fontId="43" fillId="0" borderId="33" xfId="1" applyNumberFormat="1" applyFont="1" applyFill="1" applyBorder="1" applyAlignment="1">
      <alignment horizontal="center" vertical="top" wrapText="1"/>
    </xf>
    <xf numFmtId="49" fontId="43" fillId="0" borderId="15" xfId="1" applyNumberFormat="1" applyFont="1" applyFill="1" applyBorder="1" applyAlignment="1">
      <alignment horizontal="center" vertical="top" wrapText="1"/>
    </xf>
    <xf numFmtId="0" fontId="43" fillId="0" borderId="19" xfId="1" applyFont="1" applyFill="1" applyBorder="1" applyAlignment="1">
      <alignment horizontal="center" vertical="top" wrapText="1"/>
    </xf>
    <xf numFmtId="0" fontId="43" fillId="0" borderId="21" xfId="1" applyFont="1" applyFill="1" applyBorder="1" applyAlignment="1">
      <alignment horizontal="center" vertical="top" wrapText="1"/>
    </xf>
    <xf numFmtId="0" fontId="43" fillId="0" borderId="34" xfId="1" applyFont="1" applyFill="1" applyBorder="1" applyAlignment="1">
      <alignment horizontal="center" vertical="top" wrapText="1"/>
    </xf>
    <xf numFmtId="0" fontId="43" fillId="0" borderId="0" xfId="1" applyFont="1" applyFill="1" applyBorder="1" applyAlignment="1">
      <alignment horizontal="center" vertical="top" wrapText="1"/>
    </xf>
    <xf numFmtId="0" fontId="43" fillId="0" borderId="5" xfId="1" applyFont="1" applyFill="1" applyBorder="1" applyAlignment="1">
      <alignment horizontal="center" vertical="top" wrapText="1"/>
    </xf>
    <xf numFmtId="0" fontId="43" fillId="0" borderId="7" xfId="1" applyFont="1" applyFill="1" applyBorder="1" applyAlignment="1">
      <alignment horizontal="center" vertical="top" wrapText="1"/>
    </xf>
    <xf numFmtId="0" fontId="43" fillId="0" borderId="19" xfId="1" quotePrefix="1" applyFont="1" applyFill="1" applyBorder="1" applyAlignment="1">
      <alignment horizontal="center" vertical="top" wrapText="1"/>
    </xf>
    <xf numFmtId="0" fontId="43" fillId="0" borderId="19" xfId="1" applyFont="1" applyFill="1" applyBorder="1"/>
    <xf numFmtId="0" fontId="43" fillId="0" borderId="0" xfId="1" applyFont="1" applyFill="1" applyBorder="1"/>
    <xf numFmtId="49" fontId="43" fillId="0" borderId="34" xfId="1" applyNumberFormat="1" applyFont="1" applyFill="1" applyBorder="1" applyAlignment="1">
      <alignment horizontal="center" vertical="center" wrapText="1"/>
    </xf>
    <xf numFmtId="49" fontId="43" fillId="0" borderId="0" xfId="1" applyNumberFormat="1" applyFont="1" applyFill="1" applyBorder="1" applyAlignment="1">
      <alignment horizontal="center" vertical="center" wrapText="1"/>
    </xf>
    <xf numFmtId="49" fontId="43" fillId="0" borderId="5" xfId="1" applyNumberFormat="1" applyFont="1" applyFill="1" applyBorder="1" applyAlignment="1">
      <alignment horizontal="center" vertical="center" wrapText="1"/>
    </xf>
    <xf numFmtId="49" fontId="43" fillId="0" borderId="7" xfId="1" applyNumberFormat="1" applyFont="1" applyFill="1" applyBorder="1" applyAlignment="1">
      <alignment horizontal="center" vertical="center" wrapText="1"/>
    </xf>
    <xf numFmtId="0" fontId="43" fillId="0" borderId="34" xfId="1" applyFont="1" applyFill="1" applyBorder="1"/>
    <xf numFmtId="49" fontId="43" fillId="0" borderId="33" xfId="1" applyNumberFormat="1" applyFont="1" applyFill="1" applyBorder="1" applyAlignment="1">
      <alignment horizontal="center" vertical="center" wrapText="1"/>
    </xf>
    <xf numFmtId="49" fontId="43" fillId="0" borderId="15" xfId="1" applyNumberFormat="1" applyFont="1" applyFill="1" applyBorder="1" applyAlignment="1">
      <alignment horizontal="center" vertical="center" wrapText="1"/>
    </xf>
    <xf numFmtId="0" fontId="43" fillId="0" borderId="19" xfId="1" applyFont="1" applyFill="1" applyBorder="1" applyAlignment="1">
      <alignment horizontal="center" vertical="center" wrapText="1"/>
    </xf>
    <xf numFmtId="0" fontId="43" fillId="0" borderId="21" xfId="1" applyFont="1" applyFill="1" applyBorder="1" applyAlignment="1">
      <alignment horizontal="center" vertical="center" wrapText="1"/>
    </xf>
    <xf numFmtId="49" fontId="43" fillId="0" borderId="21" xfId="1" quotePrefix="1" applyNumberFormat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vertical="center"/>
    </xf>
    <xf numFmtId="0" fontId="43" fillId="0" borderId="7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43" fillId="0" borderId="7" xfId="1" applyFont="1" applyFill="1" applyBorder="1"/>
    <xf numFmtId="0" fontId="39" fillId="0" borderId="0" xfId="1" applyFont="1" applyFill="1" applyBorder="1" applyAlignment="1">
      <alignment horizontal="left" vertical="center" wrapText="1"/>
    </xf>
    <xf numFmtId="49" fontId="43" fillId="4" borderId="33" xfId="1" applyNumberFormat="1" applyFont="1" applyFill="1" applyBorder="1" applyAlignment="1">
      <alignment horizontal="center" vertical="top" wrapText="1"/>
    </xf>
    <xf numFmtId="49" fontId="43" fillId="4" borderId="15" xfId="1" applyNumberFormat="1" applyFont="1" applyFill="1" applyBorder="1" applyAlignment="1">
      <alignment horizontal="center" vertical="top" wrapText="1"/>
    </xf>
    <xf numFmtId="0" fontId="43" fillId="4" borderId="19" xfId="1" applyFont="1" applyFill="1" applyBorder="1" applyAlignment="1">
      <alignment horizontal="center" vertical="top" wrapText="1"/>
    </xf>
    <xf numFmtId="0" fontId="43" fillId="4" borderId="21" xfId="1" applyFont="1" applyFill="1" applyBorder="1" applyAlignment="1">
      <alignment horizontal="center" vertical="top" wrapText="1"/>
    </xf>
    <xf numFmtId="0" fontId="43" fillId="4" borderId="34" xfId="1" applyFont="1" applyFill="1" applyBorder="1" applyAlignment="1">
      <alignment horizontal="center" vertical="top" wrapText="1"/>
    </xf>
    <xf numFmtId="0" fontId="43" fillId="4" borderId="0" xfId="1" applyFont="1" applyFill="1" applyBorder="1" applyAlignment="1">
      <alignment horizontal="center" vertical="top" wrapText="1"/>
    </xf>
    <xf numFmtId="0" fontId="43" fillId="4" borderId="5" xfId="1" applyFont="1" applyFill="1" applyBorder="1" applyAlignment="1">
      <alignment horizontal="center" vertical="top" wrapText="1"/>
    </xf>
    <xf numFmtId="0" fontId="43" fillId="4" borderId="7" xfId="1" applyFont="1" applyFill="1" applyBorder="1" applyAlignment="1">
      <alignment horizontal="center" vertical="top" wrapText="1"/>
    </xf>
    <xf numFmtId="0" fontId="43" fillId="0" borderId="7" xfId="1" quotePrefix="1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vertical="center" wrapText="1"/>
    </xf>
    <xf numFmtId="0" fontId="42" fillId="0" borderId="5" xfId="1" applyFont="1" applyBorder="1" applyAlignment="1">
      <alignment horizontal="center" vertical="top"/>
    </xf>
    <xf numFmtId="10" fontId="44" fillId="0" borderId="5" xfId="1" applyNumberFormat="1" applyFont="1" applyBorder="1" applyAlignment="1">
      <alignment horizontal="center" vertical="top"/>
    </xf>
    <xf numFmtId="49" fontId="43" fillId="0" borderId="0" xfId="1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center" wrapText="1"/>
    </xf>
    <xf numFmtId="0" fontId="44" fillId="0" borderId="5" xfId="1" applyFont="1" applyBorder="1" applyAlignment="1">
      <alignment horizontal="center" vertical="top"/>
    </xf>
    <xf numFmtId="0" fontId="43" fillId="0" borderId="33" xfId="1" applyFont="1" applyFill="1" applyBorder="1" applyAlignment="1">
      <alignment horizontal="center" vertical="center" wrapText="1"/>
    </xf>
    <xf numFmtId="0" fontId="43" fillId="0" borderId="0" xfId="1" applyFont="1" applyFill="1" applyBorder="1" applyAlignment="1">
      <alignment horizontal="center" vertical="center" wrapText="1"/>
    </xf>
    <xf numFmtId="0" fontId="43" fillId="0" borderId="34" xfId="1" applyFont="1" applyFill="1" applyBorder="1" applyAlignment="1">
      <alignment horizontal="center" vertical="center" wrapText="1"/>
    </xf>
    <xf numFmtId="49" fontId="43" fillId="0" borderId="33" xfId="1" applyNumberFormat="1" applyFont="1" applyBorder="1" applyAlignment="1">
      <alignment horizontal="center" vertical="top" wrapText="1"/>
    </xf>
    <xf numFmtId="49" fontId="43" fillId="0" borderId="15" xfId="1" applyNumberFormat="1" applyFont="1" applyBorder="1" applyAlignment="1">
      <alignment horizontal="center" vertical="top" wrapText="1"/>
    </xf>
    <xf numFmtId="0" fontId="43" fillId="0" borderId="19" xfId="1" applyFont="1" applyBorder="1" applyAlignment="1">
      <alignment horizontal="center" vertical="top" wrapText="1"/>
    </xf>
    <xf numFmtId="0" fontId="43" fillId="0" borderId="21" xfId="1" applyFont="1" applyBorder="1" applyAlignment="1">
      <alignment horizontal="center" vertical="top" wrapText="1"/>
    </xf>
    <xf numFmtId="0" fontId="43" fillId="0" borderId="34" xfId="1" applyFont="1" applyBorder="1" applyAlignment="1">
      <alignment horizontal="center" vertical="top" wrapText="1"/>
    </xf>
    <xf numFmtId="0" fontId="43" fillId="0" borderId="0" xfId="1" applyFont="1" applyBorder="1" applyAlignment="1">
      <alignment horizontal="center" vertical="top" wrapText="1"/>
    </xf>
    <xf numFmtId="0" fontId="43" fillId="0" borderId="5" xfId="1" applyFont="1" applyBorder="1" applyAlignment="1">
      <alignment horizontal="center" vertical="top" wrapText="1"/>
    </xf>
    <xf numFmtId="0" fontId="43" fillId="0" borderId="7" xfId="1" quotePrefix="1" applyFont="1" applyBorder="1" applyAlignment="1">
      <alignment horizontal="center" vertical="top" wrapText="1"/>
    </xf>
    <xf numFmtId="3" fontId="42" fillId="0" borderId="5" xfId="1" applyNumberFormat="1" applyFont="1" applyBorder="1" applyAlignment="1">
      <alignment horizontal="center" vertical="top"/>
    </xf>
    <xf numFmtId="0" fontId="43" fillId="0" borderId="7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left" vertical="center" wrapText="1"/>
    </xf>
    <xf numFmtId="0" fontId="25" fillId="0" borderId="32" xfId="1" applyFont="1" applyBorder="1" applyAlignment="1">
      <alignment horizontal="center"/>
    </xf>
    <xf numFmtId="0" fontId="25" fillId="0" borderId="5" xfId="1" applyFont="1" applyBorder="1" applyAlignment="1">
      <alignment horizontal="center"/>
    </xf>
    <xf numFmtId="10" fontId="44" fillId="0" borderId="5" xfId="1" applyNumberFormat="1" applyFont="1" applyBorder="1" applyAlignment="1">
      <alignment horizontal="center"/>
    </xf>
    <xf numFmtId="0" fontId="42" fillId="0" borderId="5" xfId="1" applyFont="1" applyBorder="1" applyAlignment="1">
      <alignment horizontal="center" wrapText="1"/>
    </xf>
    <xf numFmtId="0" fontId="25" fillId="0" borderId="5" xfId="1" applyFont="1" applyBorder="1" applyAlignment="1">
      <alignment horizontal="center" vertical="top"/>
    </xf>
    <xf numFmtId="0" fontId="44" fillId="0" borderId="5" xfId="1" applyFont="1" applyBorder="1" applyAlignment="1">
      <alignment horizontal="center"/>
    </xf>
    <xf numFmtId="3" fontId="42" fillId="0" borderId="5" xfId="1" applyNumberFormat="1" applyFont="1" applyBorder="1" applyAlignment="1">
      <alignment horizontal="center" vertical="top" wrapText="1"/>
    </xf>
    <xf numFmtId="49" fontId="42" fillId="4" borderId="33" xfId="1" applyNumberFormat="1" applyFont="1" applyFill="1" applyBorder="1" applyAlignment="1">
      <alignment horizontal="center" vertical="top" wrapText="1"/>
    </xf>
    <xf numFmtId="49" fontId="42" fillId="4" borderId="15" xfId="1" applyNumberFormat="1" applyFont="1" applyFill="1" applyBorder="1" applyAlignment="1">
      <alignment horizontal="center" vertical="top" wrapText="1"/>
    </xf>
    <xf numFmtId="0" fontId="42" fillId="4" borderId="19" xfId="1" applyFont="1" applyFill="1" applyBorder="1" applyAlignment="1">
      <alignment horizontal="center" vertical="top" wrapText="1"/>
    </xf>
    <xf numFmtId="0" fontId="27" fillId="4" borderId="19" xfId="1" applyFont="1" applyFill="1" applyBorder="1"/>
    <xf numFmtId="0" fontId="27" fillId="4" borderId="0" xfId="1" applyFont="1" applyFill="1"/>
    <xf numFmtId="0" fontId="42" fillId="4" borderId="34" xfId="1" applyFont="1" applyFill="1" applyBorder="1" applyAlignment="1">
      <alignment horizontal="center" vertical="top" wrapText="1"/>
    </xf>
    <xf numFmtId="0" fontId="42" fillId="4" borderId="7" xfId="1" applyFont="1" applyFill="1" applyBorder="1" applyAlignment="1">
      <alignment horizontal="center" vertical="top" wrapText="1"/>
    </xf>
    <xf numFmtId="0" fontId="27" fillId="4" borderId="7" xfId="1" applyFont="1" applyFill="1" applyBorder="1" applyAlignment="1">
      <alignment vertical="top" wrapText="1"/>
    </xf>
    <xf numFmtId="3" fontId="42" fillId="0" borderId="36" xfId="1" applyNumberFormat="1" applyFont="1" applyBorder="1" applyAlignment="1">
      <alignment horizontal="center" vertical="top" wrapText="1"/>
    </xf>
    <xf numFmtId="0" fontId="25" fillId="5" borderId="11" xfId="1" applyFont="1" applyFill="1" applyBorder="1"/>
    <xf numFmtId="0" fontId="25" fillId="5" borderId="12" xfId="1" applyFont="1" applyFill="1" applyBorder="1"/>
    <xf numFmtId="0" fontId="42" fillId="5" borderId="12" xfId="1" applyFont="1" applyFill="1" applyBorder="1" applyAlignment="1">
      <alignment horizontal="center" vertical="top" wrapText="1"/>
    </xf>
    <xf numFmtId="0" fontId="26" fillId="5" borderId="13" xfId="1" applyFont="1" applyFill="1" applyBorder="1" applyAlignment="1">
      <alignment horizontal="left" vertical="top" wrapText="1"/>
    </xf>
    <xf numFmtId="0" fontId="44" fillId="5" borderId="12" xfId="1" applyFont="1" applyFill="1" applyBorder="1" applyAlignment="1">
      <alignment horizontal="center" vertical="center" wrapText="1"/>
    </xf>
    <xf numFmtId="0" fontId="44" fillId="5" borderId="16" xfId="1" applyFont="1" applyFill="1" applyBorder="1" applyAlignment="1">
      <alignment horizontal="center" vertical="center" wrapText="1"/>
    </xf>
    <xf numFmtId="3" fontId="44" fillId="5" borderId="16" xfId="1" applyNumberFormat="1" applyFont="1" applyFill="1" applyBorder="1" applyAlignment="1">
      <alignment horizontal="center" vertical="center" wrapText="1"/>
    </xf>
    <xf numFmtId="3" fontId="44" fillId="5" borderId="16" xfId="1" applyNumberFormat="1" applyFont="1" applyFill="1" applyBorder="1" applyAlignment="1">
      <alignment horizontal="center" vertical="top" wrapText="1"/>
    </xf>
    <xf numFmtId="3" fontId="44" fillId="5" borderId="37" xfId="1" applyNumberFormat="1" applyFont="1" applyFill="1" applyBorder="1" applyAlignment="1">
      <alignment horizontal="center" vertical="center" wrapText="1"/>
    </xf>
    <xf numFmtId="3" fontId="44" fillId="5" borderId="13" xfId="1" applyNumberFormat="1" applyFont="1" applyFill="1" applyBorder="1" applyAlignment="1">
      <alignment horizontal="center" vertical="center" wrapText="1"/>
    </xf>
    <xf numFmtId="0" fontId="25" fillId="4" borderId="0" xfId="1" applyFont="1" applyFill="1" applyBorder="1"/>
    <xf numFmtId="0" fontId="42" fillId="4" borderId="0" xfId="1" applyFont="1" applyFill="1" applyBorder="1" applyAlignment="1">
      <alignment horizontal="center" vertical="top" wrapText="1"/>
    </xf>
    <xf numFmtId="0" fontId="26" fillId="4" borderId="0" xfId="1" applyFont="1" applyFill="1" applyBorder="1" applyAlignment="1">
      <alignment horizontal="left" vertical="top" wrapText="1"/>
    </xf>
    <xf numFmtId="0" fontId="44" fillId="4" borderId="0" xfId="1" applyFont="1" applyFill="1" applyBorder="1" applyAlignment="1">
      <alignment horizontal="center" vertical="center" wrapText="1"/>
    </xf>
    <xf numFmtId="4" fontId="44" fillId="4" borderId="0" xfId="1" applyNumberFormat="1" applyFont="1" applyFill="1" applyBorder="1" applyAlignment="1">
      <alignment horizontal="center" vertical="center" wrapText="1"/>
    </xf>
    <xf numFmtId="3" fontId="44" fillId="4" borderId="0" xfId="1" applyNumberFormat="1" applyFont="1" applyFill="1" applyBorder="1" applyAlignment="1">
      <alignment horizontal="center" vertical="center" wrapText="1"/>
    </xf>
    <xf numFmtId="3" fontId="44" fillId="4" borderId="0" xfId="1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vertical="center"/>
    </xf>
    <xf numFmtId="0" fontId="25" fillId="4" borderId="0" xfId="1" applyFont="1" applyFill="1"/>
    <xf numFmtId="165" fontId="0" fillId="4" borderId="0" xfId="0" applyNumberFormat="1" applyFill="1" applyAlignment="1">
      <alignment vertical="center"/>
    </xf>
    <xf numFmtId="0" fontId="45" fillId="4" borderId="0" xfId="0" applyFont="1" applyFill="1" applyAlignment="1">
      <alignment horizontal="center" vertical="center"/>
    </xf>
    <xf numFmtId="10" fontId="25" fillId="4" borderId="0" xfId="6" applyNumberFormat="1" applyFont="1" applyFill="1" applyAlignment="1">
      <alignment vertical="center"/>
    </xf>
    <xf numFmtId="0" fontId="25" fillId="4" borderId="0" xfId="1" applyFont="1" applyFill="1" applyAlignment="1">
      <alignment horizontal="center" vertical="center" wrapText="1"/>
    </xf>
    <xf numFmtId="0" fontId="42" fillId="0" borderId="0" xfId="0" applyFont="1"/>
    <xf numFmtId="0" fontId="44" fillId="0" borderId="0" xfId="0" applyFont="1"/>
    <xf numFmtId="49" fontId="40" fillId="4" borderId="0" xfId="1" applyNumberFormat="1" applyFont="1" applyFill="1" applyBorder="1" applyAlignment="1">
      <alignment horizontal="center" vertical="top" wrapText="1"/>
    </xf>
    <xf numFmtId="0" fontId="44" fillId="0" borderId="0" xfId="1" applyFont="1" applyBorder="1" applyAlignment="1">
      <alignment horizontal="center" vertical="center" wrapText="1"/>
    </xf>
    <xf numFmtId="3" fontId="44" fillId="0" borderId="0" xfId="1" applyNumberFormat="1" applyFont="1" applyBorder="1" applyAlignment="1">
      <alignment horizontal="center" vertical="center" wrapText="1"/>
    </xf>
    <xf numFmtId="3" fontId="44" fillId="0" borderId="0" xfId="1" applyNumberFormat="1" applyFont="1" applyBorder="1" applyAlignment="1">
      <alignment vertical="top" wrapText="1"/>
    </xf>
    <xf numFmtId="0" fontId="25" fillId="0" borderId="0" xfId="1" applyFont="1" applyBorder="1"/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36" fillId="0" borderId="0" xfId="1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1" applyFont="1" applyAlignment="1">
      <alignment vertical="center" wrapText="1"/>
    </xf>
    <xf numFmtId="0" fontId="44" fillId="0" borderId="0" xfId="1" applyFont="1" applyAlignment="1">
      <alignment horizontal="center" vertical="center" wrapText="1"/>
    </xf>
    <xf numFmtId="0" fontId="36" fillId="0" borderId="0" xfId="1" applyFont="1" applyBorder="1" applyAlignment="1">
      <alignment horizontal="center" vertical="center" wrapText="1"/>
    </xf>
    <xf numFmtId="2" fontId="25" fillId="0" borderId="0" xfId="1" applyNumberFormat="1" applyFont="1" applyBorder="1"/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7" fillId="0" borderId="0" xfId="0" applyFont="1"/>
    <xf numFmtId="0" fontId="0" fillId="0" borderId="0" xfId="0" applyAlignment="1">
      <alignment vertical="center" wrapText="1"/>
    </xf>
    <xf numFmtId="0" fontId="25" fillId="0" borderId="0" xfId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10" fontId="44" fillId="5" borderId="16" xfId="6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vertical="center"/>
    </xf>
    <xf numFmtId="0" fontId="8" fillId="3" borderId="6" xfId="0" applyFont="1" applyFill="1" applyBorder="1" applyAlignment="1">
      <alignment horizontal="justify" vertical="top"/>
    </xf>
    <xf numFmtId="3" fontId="4" fillId="3" borderId="38" xfId="0" applyNumberFormat="1" applyFont="1" applyFill="1" applyBorder="1" applyAlignment="1">
      <alignment horizontal="center" vertical="top"/>
    </xf>
    <xf numFmtId="0" fontId="34" fillId="3" borderId="38" xfId="0" applyFont="1" applyFill="1" applyBorder="1" applyAlignment="1">
      <alignment horizontal="center" vertical="top"/>
    </xf>
    <xf numFmtId="3" fontId="4" fillId="0" borderId="0" xfId="0" applyNumberFormat="1" applyFont="1" applyAlignment="1">
      <alignment horizontal="center"/>
    </xf>
    <xf numFmtId="3" fontId="7" fillId="3" borderId="0" xfId="0" applyNumberFormat="1" applyFont="1" applyFill="1" applyBorder="1" applyAlignment="1">
      <alignment horizontal="center" vertical="top"/>
    </xf>
    <xf numFmtId="3" fontId="7" fillId="3" borderId="7" xfId="0" applyNumberFormat="1" applyFont="1" applyFill="1" applyBorder="1" applyAlignment="1">
      <alignment horizontal="center" vertical="top"/>
    </xf>
    <xf numFmtId="3" fontId="5" fillId="3" borderId="0" xfId="0" applyNumberFormat="1" applyFont="1" applyFill="1" applyBorder="1" applyAlignment="1">
      <alignment horizontal="center" vertical="top"/>
    </xf>
    <xf numFmtId="3" fontId="5" fillId="3" borderId="7" xfId="0" applyNumberFormat="1" applyFont="1" applyFill="1" applyBorder="1" applyAlignment="1">
      <alignment horizontal="center" vertical="top"/>
    </xf>
    <xf numFmtId="49" fontId="16" fillId="0" borderId="7" xfId="0" applyNumberFormat="1" applyFont="1" applyFill="1" applyBorder="1" applyAlignment="1">
      <alignment horizontal="center" vertical="center" wrapText="1"/>
    </xf>
    <xf numFmtId="3" fontId="24" fillId="0" borderId="7" xfId="8" applyNumberFormat="1" applyFont="1" applyFill="1" applyBorder="1" applyAlignment="1">
      <alignment horizontal="right" vertical="center" wrapText="1"/>
    </xf>
    <xf numFmtId="3" fontId="15" fillId="0" borderId="7" xfId="0" applyNumberFormat="1" applyFont="1" applyFill="1" applyBorder="1" applyAlignment="1">
      <alignment horizontal="right" vertical="center" wrapText="1"/>
    </xf>
    <xf numFmtId="3" fontId="15" fillId="0" borderId="7" xfId="8" applyNumberFormat="1" applyFont="1" applyFill="1" applyBorder="1" applyAlignment="1">
      <alignment horizontal="right" vertical="center" wrapText="1"/>
    </xf>
    <xf numFmtId="3" fontId="38" fillId="0" borderId="7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Fill="1"/>
    <xf numFmtId="0" fontId="15" fillId="0" borderId="6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justify" vertical="center" wrapText="1"/>
    </xf>
    <xf numFmtId="10" fontId="15" fillId="0" borderId="7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right" vertical="top" wrapText="1"/>
    </xf>
    <xf numFmtId="3" fontId="38" fillId="0" borderId="5" xfId="0" applyNumberFormat="1" applyFont="1" applyFill="1" applyBorder="1" applyAlignment="1">
      <alignment horizontal="right"/>
    </xf>
    <xf numFmtId="0" fontId="0" fillId="0" borderId="0" xfId="0" applyFill="1" applyBorder="1"/>
    <xf numFmtId="0" fontId="38" fillId="0" borderId="6" xfId="0" applyFont="1" applyFill="1" applyBorder="1" applyAlignment="1">
      <alignment horizontal="right" vertical="top" wrapText="1"/>
    </xf>
    <xf numFmtId="0" fontId="38" fillId="0" borderId="7" xfId="0" applyFont="1" applyFill="1" applyBorder="1" applyAlignment="1">
      <alignment horizontal="justify" vertical="center" wrapText="1"/>
    </xf>
    <xf numFmtId="3" fontId="38" fillId="0" borderId="7" xfId="8" applyNumberFormat="1" applyFont="1" applyFill="1" applyBorder="1" applyAlignment="1">
      <alignment horizontal="right" vertical="center" wrapText="1"/>
    </xf>
    <xf numFmtId="10" fontId="38" fillId="0" borderId="7" xfId="0" applyNumberFormat="1" applyFont="1" applyFill="1" applyBorder="1" applyAlignment="1">
      <alignment horizontal="center" vertical="center" wrapText="1"/>
    </xf>
    <xf numFmtId="0" fontId="49" fillId="0" borderId="0" xfId="0" applyFont="1" applyFill="1"/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16" fillId="0" borderId="6" xfId="0" applyNumberFormat="1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horizontal="justify" vertical="center" wrapText="1"/>
    </xf>
    <xf numFmtId="10" fontId="24" fillId="0" borderId="7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24" fillId="0" borderId="6" xfId="0" applyFont="1" applyFill="1" applyBorder="1" applyAlignment="1">
      <alignment horizontal="left" vertical="top" wrapText="1" indent="1"/>
    </xf>
    <xf numFmtId="0" fontId="15" fillId="0" borderId="6" xfId="0" applyFont="1" applyFill="1" applyBorder="1" applyAlignment="1">
      <alignment vertical="top" wrapText="1"/>
    </xf>
    <xf numFmtId="0" fontId="24" fillId="0" borderId="6" xfId="0" applyFont="1" applyFill="1" applyBorder="1" applyAlignment="1">
      <alignment horizontal="center" vertical="top" wrapText="1"/>
    </xf>
    <xf numFmtId="4" fontId="39" fillId="0" borderId="7" xfId="0" applyNumberFormat="1" applyFont="1" applyFill="1" applyBorder="1" applyAlignment="1">
      <alignment horizontal="left" vertical="center" wrapText="1"/>
    </xf>
    <xf numFmtId="4" fontId="38" fillId="0" borderId="7" xfId="0" applyNumberFormat="1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4" fontId="39" fillId="0" borderId="7" xfId="0" applyNumberFormat="1" applyFont="1" applyFill="1" applyBorder="1" applyAlignment="1">
      <alignment horizontal="left" vertical="center"/>
    </xf>
    <xf numFmtId="1" fontId="39" fillId="0" borderId="6" xfId="0" applyNumberFormat="1" applyFont="1" applyFill="1" applyBorder="1" applyAlignment="1">
      <alignment horizontal="center"/>
    </xf>
    <xf numFmtId="1" fontId="38" fillId="0" borderId="6" xfId="0" applyNumberFormat="1" applyFont="1" applyFill="1" applyBorder="1" applyAlignment="1">
      <alignment horizontal="left"/>
    </xf>
    <xf numFmtId="0" fontId="38" fillId="0" borderId="6" xfId="0" applyFont="1" applyFill="1" applyBorder="1" applyAlignment="1">
      <alignment horizontal="right"/>
    </xf>
    <xf numFmtId="4" fontId="38" fillId="0" borderId="7" xfId="0" applyNumberFormat="1" applyFont="1" applyFill="1" applyBorder="1" applyAlignment="1">
      <alignment horizontal="left" vertical="center"/>
    </xf>
    <xf numFmtId="0" fontId="38" fillId="0" borderId="6" xfId="0" applyFont="1" applyFill="1" applyBorder="1" applyAlignment="1">
      <alignment horizontal="left"/>
    </xf>
    <xf numFmtId="0" fontId="39" fillId="0" borderId="7" xfId="0" applyFont="1" applyFill="1" applyBorder="1" applyAlignment="1">
      <alignment vertical="center"/>
    </xf>
    <xf numFmtId="1" fontId="38" fillId="0" borderId="6" xfId="0" applyNumberFormat="1" applyFont="1" applyFill="1" applyBorder="1" applyAlignment="1">
      <alignment horizontal="right"/>
    </xf>
    <xf numFmtId="1" fontId="39" fillId="0" borderId="6" xfId="0" applyNumberFormat="1" applyFont="1" applyFill="1" applyBorder="1" applyAlignment="1">
      <alignment horizontal="left"/>
    </xf>
    <xf numFmtId="1" fontId="38" fillId="0" borderId="6" xfId="0" applyNumberFormat="1" applyFont="1" applyFill="1" applyBorder="1" applyAlignment="1">
      <alignment horizontal="center"/>
    </xf>
    <xf numFmtId="0" fontId="39" fillId="0" borderId="7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top" wrapText="1"/>
    </xf>
    <xf numFmtId="0" fontId="39" fillId="0" borderId="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right" vertical="center" indent="1"/>
    </xf>
    <xf numFmtId="0" fontId="15" fillId="0" borderId="6" xfId="0" applyFont="1" applyFill="1" applyBorder="1" applyAlignment="1">
      <alignment horizontal="right" vertical="center" indent="1"/>
    </xf>
    <xf numFmtId="0" fontId="38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right" vertical="center" indent="1"/>
    </xf>
    <xf numFmtId="4" fontId="38" fillId="0" borderId="10" xfId="0" applyNumberFormat="1" applyFont="1" applyFill="1" applyBorder="1" applyAlignment="1">
      <alignment horizontal="left"/>
    </xf>
    <xf numFmtId="0" fontId="12" fillId="0" borderId="11" xfId="0" applyFont="1" applyFill="1" applyBorder="1" applyAlignment="1">
      <alignment horizontal="justify" vertical="center" wrapText="1"/>
    </xf>
    <xf numFmtId="4" fontId="39" fillId="0" borderId="13" xfId="0" applyNumberFormat="1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>
      <alignment horizontal="right" vertical="center" wrapText="1"/>
    </xf>
    <xf numFmtId="10" fontId="24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indent="1"/>
    </xf>
    <xf numFmtId="3" fontId="0" fillId="0" borderId="0" xfId="0" applyNumberFormat="1" applyFill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0" xfId="1" applyFont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0" fontId="40" fillId="0" borderId="5" xfId="1" applyFont="1" applyBorder="1" applyAlignment="1">
      <alignment horizontal="center" vertical="center" wrapText="1"/>
    </xf>
    <xf numFmtId="0" fontId="40" fillId="0" borderId="14" xfId="1" applyFont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0" fontId="27" fillId="0" borderId="13" xfId="1" applyFont="1" applyBorder="1" applyAlignment="1">
      <alignment horizontal="center" vertical="center" wrapText="1"/>
    </xf>
    <xf numFmtId="0" fontId="40" fillId="0" borderId="11" xfId="1" applyFont="1" applyBorder="1" applyAlignment="1">
      <alignment horizontal="center" vertical="center" wrapText="1"/>
    </xf>
    <xf numFmtId="0" fontId="40" fillId="0" borderId="12" xfId="1" applyFont="1" applyBorder="1" applyAlignment="1">
      <alignment horizontal="center" vertical="center" wrapText="1"/>
    </xf>
    <xf numFmtId="0" fontId="40" fillId="0" borderId="8" xfId="1" applyFont="1" applyBorder="1" applyAlignment="1">
      <alignment horizontal="center"/>
    </xf>
    <xf numFmtId="0" fontId="40" fillId="0" borderId="9" xfId="1" applyFont="1" applyBorder="1" applyAlignment="1">
      <alignment horizontal="center"/>
    </xf>
    <xf numFmtId="0" fontId="40" fillId="0" borderId="2" xfId="1" applyFont="1" applyBorder="1" applyAlignment="1">
      <alignment horizontal="center" vertical="center" wrapText="1"/>
    </xf>
    <xf numFmtId="0" fontId="40" fillId="0" borderId="3" xfId="1" applyFont="1" applyBorder="1" applyAlignment="1">
      <alignment horizontal="center" vertical="center" wrapText="1"/>
    </xf>
    <xf numFmtId="0" fontId="40" fillId="0" borderId="4" xfId="1" applyFont="1" applyBorder="1" applyAlignment="1">
      <alignment horizontal="center" vertical="center" wrapText="1"/>
    </xf>
    <xf numFmtId="0" fontId="40" fillId="0" borderId="8" xfId="1" applyFont="1" applyBorder="1" applyAlignment="1">
      <alignment horizontal="center" vertical="center" wrapText="1"/>
    </xf>
    <xf numFmtId="0" fontId="40" fillId="0" borderId="9" xfId="1" applyFont="1" applyBorder="1" applyAlignment="1">
      <alignment horizontal="center" vertical="center" wrapText="1"/>
    </xf>
    <xf numFmtId="0" fontId="40" fillId="0" borderId="10" xfId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1" applyFont="1" applyBorder="1" applyAlignment="1">
      <alignment horizontal="center" vertical="center" wrapText="1"/>
    </xf>
    <xf numFmtId="0" fontId="40" fillId="0" borderId="11" xfId="1" applyFont="1" applyBorder="1" applyAlignment="1">
      <alignment horizontal="left" wrapText="1"/>
    </xf>
    <xf numFmtId="0" fontId="40" fillId="0" borderId="12" xfId="1" applyFont="1" applyBorder="1" applyAlignment="1">
      <alignment horizontal="left" wrapText="1"/>
    </xf>
    <xf numFmtId="0" fontId="27" fillId="0" borderId="0" xfId="0" applyFont="1" applyAlignment="1">
      <alignment horizontal="center" vertical="center" wrapText="1"/>
    </xf>
    <xf numFmtId="0" fontId="26" fillId="0" borderId="0" xfId="1" applyFont="1" applyAlignment="1">
      <alignment horizontal="center" wrapText="1" readingOrder="1"/>
    </xf>
    <xf numFmtId="0" fontId="26" fillId="0" borderId="0" xfId="1" applyFont="1" applyBorder="1" applyAlignment="1">
      <alignment horizontal="center" vertical="center" wrapText="1"/>
    </xf>
    <xf numFmtId="0" fontId="27" fillId="0" borderId="9" xfId="1" applyFont="1" applyBorder="1" applyAlignment="1">
      <alignment horizontal="right" vertical="center" wrapText="1"/>
    </xf>
  </cellXfs>
  <cellStyles count="12">
    <cellStyle name="20% - Accent6" xfId="10"/>
    <cellStyle name="Euro" xfId="2"/>
    <cellStyle name="Euro 2" xfId="3"/>
    <cellStyle name="Euro 3" xfId="4"/>
    <cellStyle name="Millares 3" xfId="9"/>
    <cellStyle name="Moneda" xfId="8" builtinId="4"/>
    <cellStyle name="Normal" xfId="0" builtinId="0"/>
    <cellStyle name="Normal 2" xfId="1"/>
    <cellStyle name="Normal 3" xfId="7"/>
    <cellStyle name="Normal 4 8" xfId="11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6778652</xdr:colOff>
      <xdr:row>3</xdr:row>
      <xdr:rowOff>152878</xdr:rowOff>
    </xdr:from>
    <xdr:ext cx="2426498" cy="254557"/>
    <xdr:sp macro="" textlink="">
      <xdr:nvSpPr>
        <xdr:cNvPr id="3" name="2 CuadroTexto"/>
        <xdr:cNvSpPr txBox="1"/>
      </xdr:nvSpPr>
      <xdr:spPr>
        <a:xfrm>
          <a:off x="6883427" y="743428"/>
          <a:ext cx="242649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ES" sz="11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SEGUNDO DE 2015</a:t>
          </a:r>
          <a:r>
            <a:rPr lang="es-ES">
              <a:latin typeface="Arial" pitchFamily="34" charset="0"/>
              <a:cs typeface="Arial" pitchFamily="34" charset="0"/>
            </a:rPr>
            <a:t> 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157846</xdr:colOff>
      <xdr:row>0</xdr:row>
      <xdr:rowOff>57150</xdr:rowOff>
    </xdr:from>
    <xdr:ext cx="1007712" cy="254557"/>
    <xdr:sp macro="" textlink="">
      <xdr:nvSpPr>
        <xdr:cNvPr id="4" name="3 CuadroTexto"/>
        <xdr:cNvSpPr txBox="1"/>
      </xdr:nvSpPr>
      <xdr:spPr>
        <a:xfrm>
          <a:off x="8273146" y="5715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7" name="6 CuadroTexto"/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0</xdr:col>
      <xdr:colOff>5242716</xdr:colOff>
      <xdr:row>3</xdr:row>
      <xdr:rowOff>85725</xdr:rowOff>
    </xdr:from>
    <xdr:ext cx="2387320" cy="254557"/>
    <xdr:sp macro="" textlink="">
      <xdr:nvSpPr>
        <xdr:cNvPr id="9" name="8 CuadroTexto"/>
        <xdr:cNvSpPr txBox="1"/>
      </xdr:nvSpPr>
      <xdr:spPr>
        <a:xfrm>
          <a:off x="5242716" y="67627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90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468658</xdr:colOff>
      <xdr:row>1</xdr:row>
      <xdr:rowOff>19049</xdr:rowOff>
    </xdr:from>
    <xdr:ext cx="858825" cy="257175"/>
    <xdr:sp macro="" textlink="">
      <xdr:nvSpPr>
        <xdr:cNvPr id="4" name="3 CuadroTexto"/>
        <xdr:cNvSpPr txBox="1"/>
      </xdr:nvSpPr>
      <xdr:spPr>
        <a:xfrm>
          <a:off x="6059833" y="209549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2</xdr:col>
      <xdr:colOff>542925</xdr:colOff>
      <xdr:row>3</xdr:row>
      <xdr:rowOff>95250</xdr:rowOff>
    </xdr:from>
    <xdr:ext cx="2387320" cy="254557"/>
    <xdr:sp macro="" textlink="">
      <xdr:nvSpPr>
        <xdr:cNvPr id="5" name="4 CuadroTexto"/>
        <xdr:cNvSpPr txBox="1"/>
      </xdr:nvSpPr>
      <xdr:spPr>
        <a:xfrm>
          <a:off x="4638675" y="68580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SEGUNDO DE 2015</a:t>
          </a:r>
          <a:endParaRPr lang="es-ES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15709</xdr:colOff>
      <xdr:row>0</xdr:row>
      <xdr:rowOff>38100</xdr:rowOff>
    </xdr:from>
    <xdr:ext cx="898003" cy="254557"/>
    <xdr:sp macro="" textlink="">
      <xdr:nvSpPr>
        <xdr:cNvPr id="4" name="3 CuadroTexto"/>
        <xdr:cNvSpPr txBox="1"/>
      </xdr:nvSpPr>
      <xdr:spPr>
        <a:xfrm>
          <a:off x="8550109" y="3810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6</xdr:col>
      <xdr:colOff>346866</xdr:colOff>
      <xdr:row>4</xdr:row>
      <xdr:rowOff>114300</xdr:rowOff>
    </xdr:from>
    <xdr:ext cx="2387320" cy="254557"/>
    <xdr:sp macro="" textlink="">
      <xdr:nvSpPr>
        <xdr:cNvPr id="5" name="4 CuadroTexto"/>
        <xdr:cNvSpPr txBox="1"/>
      </xdr:nvSpPr>
      <xdr:spPr>
        <a:xfrm>
          <a:off x="7052466" y="90487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1908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552790</xdr:colOff>
      <xdr:row>0</xdr:row>
      <xdr:rowOff>51026</xdr:rowOff>
    </xdr:from>
    <xdr:ext cx="1226791" cy="255134"/>
    <xdr:sp macro="" textlink="">
      <xdr:nvSpPr>
        <xdr:cNvPr id="3" name="2 CuadroTexto"/>
        <xdr:cNvSpPr txBox="1"/>
      </xdr:nvSpPr>
      <xdr:spPr>
        <a:xfrm>
          <a:off x="8315665" y="51026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ETCA-II-09-A</a:t>
          </a:r>
        </a:p>
      </xdr:txBody>
    </xdr:sp>
    <xdr:clientData/>
  </xdr:oneCellAnchor>
  <xdr:oneCellAnchor>
    <xdr:from>
      <xdr:col>6</xdr:col>
      <xdr:colOff>311487</xdr:colOff>
      <xdr:row>4</xdr:row>
      <xdr:rowOff>51027</xdr:rowOff>
    </xdr:from>
    <xdr:ext cx="2387320" cy="254557"/>
    <xdr:sp macro="" textlink="">
      <xdr:nvSpPr>
        <xdr:cNvPr id="4" name="3 CuadroTexto"/>
        <xdr:cNvSpPr txBox="1"/>
      </xdr:nvSpPr>
      <xdr:spPr>
        <a:xfrm>
          <a:off x="7302837" y="841602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1908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552790</xdr:colOff>
      <xdr:row>0</xdr:row>
      <xdr:rowOff>51026</xdr:rowOff>
    </xdr:from>
    <xdr:ext cx="1226791" cy="467746"/>
    <xdr:sp macro="" textlink="">
      <xdr:nvSpPr>
        <xdr:cNvPr id="6" name="5 CuadroTexto"/>
        <xdr:cNvSpPr txBox="1"/>
      </xdr:nvSpPr>
      <xdr:spPr>
        <a:xfrm>
          <a:off x="8315665" y="51026"/>
          <a:ext cx="1226791" cy="4677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516050</xdr:colOff>
      <xdr:row>2</xdr:row>
      <xdr:rowOff>161926</xdr:rowOff>
    </xdr:from>
    <xdr:ext cx="3389200" cy="523874"/>
    <xdr:sp macro="" textlink="">
      <xdr:nvSpPr>
        <xdr:cNvPr id="7" name="6 CuadroTexto"/>
        <xdr:cNvSpPr txBox="1"/>
      </xdr:nvSpPr>
      <xdr:spPr>
        <a:xfrm>
          <a:off x="8421800" y="552451"/>
          <a:ext cx="3389200" cy="5238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8" name="7 CuadroTexto"/>
        <xdr:cNvSpPr txBox="1"/>
      </xdr:nvSpPr>
      <xdr:spPr>
        <a:xfrm>
          <a:off x="31908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552790</xdr:colOff>
      <xdr:row>0</xdr:row>
      <xdr:rowOff>51026</xdr:rowOff>
    </xdr:from>
    <xdr:ext cx="1226791" cy="280648"/>
    <xdr:sp macro="" textlink="">
      <xdr:nvSpPr>
        <xdr:cNvPr id="9" name="8 CuadroTexto"/>
        <xdr:cNvSpPr txBox="1"/>
      </xdr:nvSpPr>
      <xdr:spPr>
        <a:xfrm>
          <a:off x="8315665" y="51026"/>
          <a:ext cx="1226791" cy="2806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8</xdr:col>
      <xdr:colOff>685616</xdr:colOff>
      <xdr:row>3</xdr:row>
      <xdr:rowOff>170090</xdr:rowOff>
    </xdr:from>
    <xdr:ext cx="184731" cy="254557"/>
    <xdr:sp macro="" textlink="">
      <xdr:nvSpPr>
        <xdr:cNvPr id="10" name="9 CuadroTexto"/>
        <xdr:cNvSpPr txBox="1"/>
      </xdr:nvSpPr>
      <xdr:spPr>
        <a:xfrm>
          <a:off x="9362891" y="76064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  <pageSetUpPr fitToPage="1"/>
  </sheetPr>
  <dimension ref="A1:G60"/>
  <sheetViews>
    <sheetView zoomScaleNormal="100" workbookViewId="0">
      <selection activeCell="A24" sqref="A24"/>
    </sheetView>
  </sheetViews>
  <sheetFormatPr baseColWidth="10" defaultColWidth="11.44140625" defaultRowHeight="14.4" x14ac:dyDescent="0.3"/>
  <cols>
    <col min="1" max="1" width="50.6640625" style="1" customWidth="1"/>
    <col min="2" max="3" width="11.33203125" style="1" customWidth="1"/>
    <col min="4" max="4" width="0.44140625" style="1" hidden="1" customWidth="1"/>
    <col min="5" max="5" width="50.6640625" style="1" customWidth="1"/>
    <col min="6" max="7" width="11.33203125" style="1" customWidth="1"/>
    <col min="8" max="16384" width="11.44140625" style="1"/>
  </cols>
  <sheetData>
    <row r="1" spans="1:7" x14ac:dyDescent="0.3">
      <c r="A1" s="11"/>
      <c r="C1" s="31" t="s">
        <v>146</v>
      </c>
      <c r="D1" s="13"/>
      <c r="E1" s="13"/>
      <c r="G1" s="12" t="s">
        <v>181</v>
      </c>
    </row>
    <row r="2" spans="1:7" x14ac:dyDescent="0.3">
      <c r="B2" s="10"/>
      <c r="C2" s="30" t="s">
        <v>49</v>
      </c>
      <c r="D2" s="10"/>
      <c r="E2" s="10"/>
      <c r="F2" s="10"/>
      <c r="G2" s="10"/>
    </row>
    <row r="3" spans="1:7" ht="15" x14ac:dyDescent="0.25">
      <c r="A3" s="105"/>
      <c r="B3" s="104" t="s">
        <v>183</v>
      </c>
      <c r="C3" s="104"/>
      <c r="D3" s="104"/>
      <c r="E3" s="104"/>
      <c r="F3" s="104"/>
      <c r="G3" s="104"/>
    </row>
    <row r="4" spans="1:7" ht="15" x14ac:dyDescent="0.25">
      <c r="A4" s="10"/>
      <c r="C4" s="103" t="s">
        <v>438</v>
      </c>
      <c r="D4" s="11"/>
      <c r="E4" s="11"/>
      <c r="F4" s="10"/>
      <c r="G4" s="10"/>
    </row>
    <row r="5" spans="1:7" ht="15.75" thickBot="1" x14ac:dyDescent="0.3">
      <c r="A5" s="10"/>
      <c r="B5" s="32"/>
      <c r="C5" s="33" t="s">
        <v>114</v>
      </c>
      <c r="D5" s="33"/>
      <c r="E5" s="33"/>
      <c r="F5" s="10"/>
      <c r="G5" s="12" t="s">
        <v>439</v>
      </c>
    </row>
    <row r="6" spans="1:7" ht="15" x14ac:dyDescent="0.25">
      <c r="A6" s="34" t="s">
        <v>50</v>
      </c>
      <c r="B6" s="35">
        <v>2015</v>
      </c>
      <c r="C6" s="35">
        <v>2014</v>
      </c>
      <c r="D6" s="36"/>
      <c r="E6" s="37" t="s">
        <v>51</v>
      </c>
      <c r="F6" s="35">
        <v>2015</v>
      </c>
      <c r="G6" s="38">
        <v>2014</v>
      </c>
    </row>
    <row r="7" spans="1:7" ht="15" x14ac:dyDescent="0.25">
      <c r="A7" s="20"/>
      <c r="B7" s="21"/>
      <c r="C7" s="21"/>
      <c r="D7" s="8"/>
      <c r="E7" s="21"/>
      <c r="F7" s="21"/>
      <c r="G7" s="22"/>
    </row>
    <row r="8" spans="1:7" ht="15" x14ac:dyDescent="0.25">
      <c r="A8" s="23" t="s">
        <v>52</v>
      </c>
      <c r="B8" s="24"/>
      <c r="C8" s="24"/>
      <c r="D8" s="8"/>
      <c r="E8" s="24" t="s">
        <v>53</v>
      </c>
      <c r="F8" s="24"/>
      <c r="G8" s="25"/>
    </row>
    <row r="9" spans="1:7" ht="16.5" x14ac:dyDescent="0.25">
      <c r="A9" s="19" t="s">
        <v>54</v>
      </c>
      <c r="B9" s="106">
        <v>722636</v>
      </c>
      <c r="C9" s="106">
        <v>9773499</v>
      </c>
      <c r="D9" s="9"/>
      <c r="E9" s="17" t="s">
        <v>55</v>
      </c>
      <c r="F9" s="106">
        <v>871180</v>
      </c>
      <c r="G9" s="115">
        <v>3789511</v>
      </c>
    </row>
    <row r="10" spans="1:7" x14ac:dyDescent="0.3">
      <c r="A10" s="19" t="s">
        <v>56</v>
      </c>
      <c r="B10" s="106">
        <v>31585249</v>
      </c>
      <c r="C10" s="106">
        <v>27664589</v>
      </c>
      <c r="D10" s="9"/>
      <c r="E10" s="17" t="s">
        <v>57</v>
      </c>
      <c r="F10" s="106">
        <v>0</v>
      </c>
      <c r="G10" s="106">
        <v>0</v>
      </c>
    </row>
    <row r="11" spans="1:7" x14ac:dyDescent="0.3">
      <c r="A11" s="19" t="s">
        <v>58</v>
      </c>
      <c r="B11" s="106">
        <v>0</v>
      </c>
      <c r="C11" s="106">
        <v>0</v>
      </c>
      <c r="D11" s="9"/>
      <c r="E11" s="18" t="s">
        <v>59</v>
      </c>
      <c r="F11" s="106">
        <v>0</v>
      </c>
      <c r="G11" s="106">
        <v>0</v>
      </c>
    </row>
    <row r="12" spans="1:7" x14ac:dyDescent="0.3">
      <c r="A12" s="19" t="s">
        <v>60</v>
      </c>
      <c r="B12" s="106">
        <v>0</v>
      </c>
      <c r="C12" s="106">
        <v>0</v>
      </c>
      <c r="D12" s="9"/>
      <c r="E12" s="17" t="s">
        <v>61</v>
      </c>
      <c r="F12" s="106">
        <v>0</v>
      </c>
      <c r="G12" s="106">
        <v>0</v>
      </c>
    </row>
    <row r="13" spans="1:7" x14ac:dyDescent="0.3">
      <c r="A13" s="19" t="s">
        <v>62</v>
      </c>
      <c r="B13" s="106">
        <v>0</v>
      </c>
      <c r="C13" s="106">
        <v>0</v>
      </c>
      <c r="D13" s="9"/>
      <c r="E13" s="17" t="s">
        <v>63</v>
      </c>
      <c r="F13" s="106">
        <v>0</v>
      </c>
      <c r="G13" s="106">
        <v>0</v>
      </c>
    </row>
    <row r="14" spans="1:7" ht="27.6" x14ac:dyDescent="0.3">
      <c r="A14" s="4" t="s">
        <v>64</v>
      </c>
      <c r="B14" s="106">
        <v>0</v>
      </c>
      <c r="C14" s="106">
        <v>0</v>
      </c>
      <c r="D14" s="9"/>
      <c r="E14" s="5" t="s">
        <v>65</v>
      </c>
      <c r="F14" s="106">
        <v>0</v>
      </c>
      <c r="G14" s="106">
        <v>0</v>
      </c>
    </row>
    <row r="15" spans="1:7" x14ac:dyDescent="0.3">
      <c r="A15" s="19" t="s">
        <v>66</v>
      </c>
      <c r="B15" s="106">
        <v>205434</v>
      </c>
      <c r="C15" s="106">
        <f>312718.41+897.66+17634.02</f>
        <v>331250.08999999997</v>
      </c>
      <c r="D15" s="9"/>
      <c r="E15" s="17" t="s">
        <v>67</v>
      </c>
      <c r="F15" s="106">
        <v>0</v>
      </c>
      <c r="G15" s="106">
        <v>0</v>
      </c>
    </row>
    <row r="16" spans="1:7" x14ac:dyDescent="0.3">
      <c r="A16" s="6"/>
      <c r="B16" s="108"/>
      <c r="C16" s="108"/>
      <c r="D16" s="8"/>
      <c r="E16" s="17" t="s">
        <v>68</v>
      </c>
      <c r="F16" s="106">
        <v>370422</v>
      </c>
      <c r="G16" s="106">
        <v>337144</v>
      </c>
    </row>
    <row r="17" spans="1:7" x14ac:dyDescent="0.3">
      <c r="A17" s="6"/>
      <c r="B17" s="108"/>
      <c r="C17" s="108"/>
      <c r="D17" s="8"/>
      <c r="E17" s="8"/>
      <c r="F17" s="108"/>
      <c r="G17" s="116"/>
    </row>
    <row r="18" spans="1:7" x14ac:dyDescent="0.3">
      <c r="A18" s="26" t="s">
        <v>162</v>
      </c>
      <c r="B18" s="109">
        <f>SUM(B9:B17)</f>
        <v>32513319</v>
      </c>
      <c r="C18" s="109">
        <f>SUM(C9:C17)</f>
        <v>37769338.090000004</v>
      </c>
      <c r="D18" s="8"/>
      <c r="E18" s="15" t="s">
        <v>161</v>
      </c>
      <c r="F18" s="109">
        <f>SUM(F9:F17)</f>
        <v>1241602</v>
      </c>
      <c r="G18" s="117">
        <f>SUM(G9:G17)</f>
        <v>4126655</v>
      </c>
    </row>
    <row r="19" spans="1:7" x14ac:dyDescent="0.3">
      <c r="A19" s="6"/>
      <c r="B19" s="109"/>
      <c r="C19" s="109"/>
      <c r="D19" s="8"/>
      <c r="E19" s="14"/>
      <c r="F19" s="109"/>
      <c r="G19" s="117"/>
    </row>
    <row r="20" spans="1:7" x14ac:dyDescent="0.3">
      <c r="A20" s="23" t="s">
        <v>69</v>
      </c>
      <c r="B20" s="110"/>
      <c r="C20" s="110"/>
      <c r="D20" s="8"/>
      <c r="E20" s="24" t="s">
        <v>70</v>
      </c>
      <c r="F20" s="110"/>
      <c r="G20" s="118"/>
    </row>
    <row r="21" spans="1:7" x14ac:dyDescent="0.3">
      <c r="A21" s="19" t="s">
        <v>71</v>
      </c>
      <c r="B21" s="106">
        <v>0</v>
      </c>
      <c r="C21" s="106">
        <v>0</v>
      </c>
      <c r="D21" s="9"/>
      <c r="E21" s="17" t="s">
        <v>72</v>
      </c>
      <c r="F21" s="106">
        <v>0</v>
      </c>
      <c r="G21" s="106">
        <v>0</v>
      </c>
    </row>
    <row r="22" spans="1:7" x14ac:dyDescent="0.3">
      <c r="A22" s="4" t="s">
        <v>73</v>
      </c>
      <c r="B22" s="106">
        <v>0</v>
      </c>
      <c r="C22" s="106">
        <v>0</v>
      </c>
      <c r="D22" s="9"/>
      <c r="E22" s="18" t="s">
        <v>74</v>
      </c>
      <c r="F22" s="106">
        <v>0</v>
      </c>
      <c r="G22" s="106">
        <v>0</v>
      </c>
    </row>
    <row r="23" spans="1:7" x14ac:dyDescent="0.3">
      <c r="A23" s="19"/>
      <c r="B23" s="106"/>
      <c r="C23" s="106"/>
      <c r="D23" s="9"/>
      <c r="E23" s="17" t="s">
        <v>75</v>
      </c>
      <c r="F23" s="106">
        <v>0</v>
      </c>
      <c r="G23" s="106">
        <v>0</v>
      </c>
    </row>
    <row r="24" spans="1:7" ht="16.5" customHeight="1" x14ac:dyDescent="0.3">
      <c r="A24" s="4" t="s">
        <v>76</v>
      </c>
      <c r="B24" s="107">
        <v>18330588</v>
      </c>
      <c r="C24" s="107">
        <v>18330588</v>
      </c>
      <c r="D24" s="9"/>
      <c r="E24" s="17" t="s">
        <v>77</v>
      </c>
      <c r="F24" s="106">
        <v>0</v>
      </c>
      <c r="G24" s="106">
        <v>0</v>
      </c>
    </row>
    <row r="25" spans="1:7" ht="18" customHeight="1" x14ac:dyDescent="0.3">
      <c r="A25" s="19" t="s">
        <v>79</v>
      </c>
      <c r="B25" s="106">
        <f>9686166.91+2500354.04+179721.39+4885109+258402.38</f>
        <v>17509753.719999999</v>
      </c>
      <c r="C25" s="106">
        <v>17356323</v>
      </c>
      <c r="D25" s="9"/>
      <c r="E25" s="5" t="s">
        <v>78</v>
      </c>
      <c r="F25" s="106">
        <v>0</v>
      </c>
      <c r="G25" s="106">
        <v>0</v>
      </c>
    </row>
    <row r="26" spans="1:7" x14ac:dyDescent="0.3">
      <c r="A26" s="19" t="s">
        <v>80</v>
      </c>
      <c r="B26" s="106">
        <v>822785</v>
      </c>
      <c r="C26" s="106">
        <v>822785</v>
      </c>
      <c r="D26" s="9"/>
      <c r="E26" s="27"/>
      <c r="F26" s="119"/>
      <c r="G26" s="120"/>
    </row>
    <row r="27" spans="1:7" x14ac:dyDescent="0.3">
      <c r="A27" s="4" t="s">
        <v>82</v>
      </c>
      <c r="B27" s="107">
        <f>-5269336.19-196953</f>
        <v>-5466289.1900000004</v>
      </c>
      <c r="C27" s="107">
        <v>-3622609</v>
      </c>
      <c r="D27" s="9"/>
      <c r="E27" s="17" t="s">
        <v>81</v>
      </c>
      <c r="F27" s="106">
        <v>0</v>
      </c>
      <c r="G27" s="106">
        <v>0</v>
      </c>
    </row>
    <row r="28" spans="1:7" x14ac:dyDescent="0.3">
      <c r="A28" s="19" t="s">
        <v>83</v>
      </c>
      <c r="B28" s="106">
        <v>0</v>
      </c>
      <c r="C28" s="106">
        <v>0</v>
      </c>
      <c r="D28" s="9"/>
      <c r="E28" s="27"/>
      <c r="F28" s="119"/>
      <c r="G28" s="120"/>
    </row>
    <row r="29" spans="1:7" x14ac:dyDescent="0.3">
      <c r="A29" s="4" t="s">
        <v>85</v>
      </c>
      <c r="B29" s="106">
        <v>0</v>
      </c>
      <c r="C29" s="106">
        <v>0</v>
      </c>
      <c r="D29" s="8"/>
      <c r="E29" s="32"/>
      <c r="F29" s="109"/>
      <c r="G29" s="117"/>
    </row>
    <row r="30" spans="1:7" x14ac:dyDescent="0.3">
      <c r="A30" s="19" t="s">
        <v>87</v>
      </c>
      <c r="B30" s="106">
        <v>0</v>
      </c>
      <c r="C30" s="106">
        <v>0</v>
      </c>
      <c r="D30" s="8"/>
      <c r="E30" s="32"/>
      <c r="F30" s="110"/>
      <c r="G30" s="118"/>
    </row>
    <row r="31" spans="1:7" x14ac:dyDescent="0.3">
      <c r="A31" s="26"/>
      <c r="B31" s="109"/>
      <c r="C31" s="109"/>
      <c r="D31" s="8"/>
      <c r="E31" s="32"/>
      <c r="F31" s="121"/>
      <c r="G31" s="122"/>
    </row>
    <row r="32" spans="1:7" x14ac:dyDescent="0.3">
      <c r="A32" s="26" t="s">
        <v>90</v>
      </c>
      <c r="B32" s="111">
        <f>SUM(B24:B31)</f>
        <v>31196837.529999997</v>
      </c>
      <c r="C32" s="111">
        <f>SUM(C24:C31)</f>
        <v>32887087</v>
      </c>
      <c r="D32" s="8"/>
      <c r="E32" s="32"/>
      <c r="F32" s="110"/>
      <c r="G32" s="118"/>
    </row>
    <row r="33" spans="1:7" x14ac:dyDescent="0.3">
      <c r="A33" s="26"/>
      <c r="B33" s="109"/>
      <c r="C33" s="109"/>
      <c r="D33" s="8"/>
      <c r="E33" s="14" t="s">
        <v>84</v>
      </c>
      <c r="F33" s="106">
        <v>0</v>
      </c>
      <c r="G33" s="106">
        <v>0</v>
      </c>
    </row>
    <row r="34" spans="1:7" x14ac:dyDescent="0.3">
      <c r="A34" s="23" t="s">
        <v>92</v>
      </c>
      <c r="B34" s="112">
        <f>B18+B32</f>
        <v>63710156.530000001</v>
      </c>
      <c r="C34" s="112">
        <f>C18+C32</f>
        <v>70656425.090000004</v>
      </c>
      <c r="D34" s="8"/>
      <c r="E34" s="24" t="s">
        <v>86</v>
      </c>
      <c r="F34" s="106">
        <f>SUM(F18:F33)</f>
        <v>1241602</v>
      </c>
      <c r="G34" s="115">
        <f>SUM(G18:G33)</f>
        <v>4126655</v>
      </c>
    </row>
    <row r="35" spans="1:7" x14ac:dyDescent="0.3">
      <c r="A35" s="6"/>
      <c r="B35" s="108"/>
      <c r="C35" s="108"/>
      <c r="D35" s="8"/>
      <c r="E35" s="32"/>
      <c r="F35" s="106"/>
      <c r="G35" s="115"/>
    </row>
    <row r="36" spans="1:7" x14ac:dyDescent="0.3">
      <c r="A36" s="6"/>
      <c r="B36" s="108"/>
      <c r="C36" s="108"/>
      <c r="D36" s="8"/>
      <c r="E36" s="28" t="s">
        <v>88</v>
      </c>
      <c r="F36" s="110"/>
      <c r="G36" s="118"/>
    </row>
    <row r="37" spans="1:7" x14ac:dyDescent="0.3">
      <c r="A37" s="6"/>
      <c r="B37" s="108"/>
      <c r="C37" s="108"/>
      <c r="D37" s="8"/>
      <c r="E37" s="24" t="s">
        <v>89</v>
      </c>
      <c r="F37" s="106"/>
      <c r="G37" s="115"/>
    </row>
    <row r="38" spans="1:7" x14ac:dyDescent="0.3">
      <c r="A38" s="6"/>
      <c r="B38" s="108"/>
      <c r="C38" s="108"/>
      <c r="D38" s="8"/>
      <c r="E38" s="17" t="s">
        <v>30</v>
      </c>
      <c r="F38" s="106">
        <v>4749918</v>
      </c>
      <c r="G38" s="106">
        <v>4749918</v>
      </c>
    </row>
    <row r="39" spans="1:7" x14ac:dyDescent="0.3">
      <c r="A39" s="6"/>
      <c r="B39" s="108"/>
      <c r="C39" s="108"/>
      <c r="D39" s="8"/>
      <c r="E39" s="17" t="s">
        <v>91</v>
      </c>
      <c r="F39" s="106">
        <v>0</v>
      </c>
      <c r="G39" s="115">
        <v>0</v>
      </c>
    </row>
    <row r="40" spans="1:7" x14ac:dyDescent="0.3">
      <c r="A40" s="6"/>
      <c r="B40" s="108"/>
      <c r="C40" s="108"/>
      <c r="D40" s="8"/>
      <c r="E40" s="17" t="s">
        <v>93</v>
      </c>
      <c r="F40" s="106">
        <v>0</v>
      </c>
      <c r="G40" s="115">
        <v>0</v>
      </c>
    </row>
    <row r="41" spans="1:7" x14ac:dyDescent="0.3">
      <c r="A41" s="26"/>
      <c r="B41" s="109"/>
      <c r="C41" s="109"/>
      <c r="D41" s="8"/>
      <c r="E41" s="24" t="s">
        <v>94</v>
      </c>
      <c r="F41" s="123">
        <v>57718637</v>
      </c>
      <c r="G41" s="124">
        <f>G42+G43</f>
        <v>61779852</v>
      </c>
    </row>
    <row r="42" spans="1:7" x14ac:dyDescent="0.3">
      <c r="A42" s="26"/>
      <c r="B42" s="109"/>
      <c r="C42" s="109"/>
      <c r="D42" s="8"/>
      <c r="E42" s="17" t="s">
        <v>95</v>
      </c>
      <c r="F42" s="106">
        <v>-3702672</v>
      </c>
      <c r="G42" s="115">
        <v>14978122</v>
      </c>
    </row>
    <row r="43" spans="1:7" x14ac:dyDescent="0.3">
      <c r="A43" s="26"/>
      <c r="B43" s="109"/>
      <c r="C43" s="109"/>
      <c r="D43" s="8"/>
      <c r="E43" s="17" t="s">
        <v>96</v>
      </c>
      <c r="F43" s="106">
        <v>61421309</v>
      </c>
      <c r="G43" s="115">
        <v>46801730</v>
      </c>
    </row>
    <row r="44" spans="1:7" x14ac:dyDescent="0.3">
      <c r="A44" s="6"/>
      <c r="B44" s="108"/>
      <c r="C44" s="108"/>
      <c r="D44" s="8"/>
      <c r="E44" s="17" t="s">
        <v>97</v>
      </c>
      <c r="F44" s="126"/>
      <c r="G44" s="127"/>
    </row>
    <row r="45" spans="1:7" x14ac:dyDescent="0.3">
      <c r="A45" s="6"/>
      <c r="B45" s="108"/>
      <c r="C45" s="108"/>
      <c r="D45" s="8"/>
      <c r="E45" s="17" t="s">
        <v>98</v>
      </c>
      <c r="F45" s="128"/>
      <c r="G45" s="129"/>
    </row>
    <row r="46" spans="1:7" x14ac:dyDescent="0.3">
      <c r="A46" s="6"/>
      <c r="B46" s="108"/>
      <c r="C46" s="108"/>
      <c r="D46" s="8"/>
      <c r="E46" s="17" t="s">
        <v>99</v>
      </c>
      <c r="F46" s="128"/>
      <c r="G46" s="129"/>
    </row>
    <row r="47" spans="1:7" ht="27.6" x14ac:dyDescent="0.3">
      <c r="A47" s="6"/>
      <c r="B47" s="108"/>
      <c r="C47" s="108"/>
      <c r="D47" s="8"/>
      <c r="E47" s="3" t="s">
        <v>100</v>
      </c>
      <c r="F47" s="130"/>
      <c r="G47" s="131"/>
    </row>
    <row r="48" spans="1:7" x14ac:dyDescent="0.3">
      <c r="A48" s="39"/>
      <c r="B48" s="108"/>
      <c r="C48" s="108"/>
      <c r="D48" s="8"/>
      <c r="E48" s="17" t="s">
        <v>101</v>
      </c>
      <c r="F48" s="132"/>
      <c r="G48" s="133"/>
    </row>
    <row r="49" spans="1:7" x14ac:dyDescent="0.3">
      <c r="A49" s="40"/>
      <c r="B49" s="113"/>
      <c r="C49" s="113"/>
      <c r="D49" s="7"/>
      <c r="E49" s="17" t="s">
        <v>102</v>
      </c>
      <c r="F49" s="134"/>
      <c r="G49" s="135"/>
    </row>
    <row r="50" spans="1:7" x14ac:dyDescent="0.3">
      <c r="A50" s="40"/>
      <c r="B50" s="113"/>
      <c r="C50" s="113"/>
      <c r="D50" s="32"/>
      <c r="E50" s="29" t="s">
        <v>103</v>
      </c>
      <c r="F50" s="136">
        <f>F38+F41</f>
        <v>62468555</v>
      </c>
      <c r="G50" s="137">
        <f>G41+G38</f>
        <v>66529770</v>
      </c>
    </row>
    <row r="51" spans="1:7" x14ac:dyDescent="0.3">
      <c r="A51" s="40"/>
      <c r="B51" s="113"/>
      <c r="C51" s="113"/>
      <c r="D51" s="32"/>
      <c r="E51" s="29"/>
      <c r="F51" s="134"/>
      <c r="G51" s="135"/>
    </row>
    <row r="52" spans="1:7" x14ac:dyDescent="0.3">
      <c r="A52" s="40"/>
      <c r="B52" s="113"/>
      <c r="C52" s="113"/>
      <c r="D52" s="32"/>
      <c r="E52" s="24" t="s">
        <v>104</v>
      </c>
      <c r="F52" s="136">
        <f>F34+F50</f>
        <v>63710157</v>
      </c>
      <c r="G52" s="137">
        <f>G34+G50</f>
        <v>70656425</v>
      </c>
    </row>
    <row r="53" spans="1:7" ht="15" thickBot="1" x14ac:dyDescent="0.35">
      <c r="A53" s="41"/>
      <c r="B53" s="114"/>
      <c r="C53" s="114"/>
      <c r="D53" s="32"/>
      <c r="E53" s="16"/>
      <c r="F53" s="114"/>
      <c r="G53" s="125"/>
    </row>
    <row r="54" spans="1:7" ht="15" thickBot="1" x14ac:dyDescent="0.35">
      <c r="D54" s="16"/>
    </row>
    <row r="56" spans="1:7" x14ac:dyDescent="0.3">
      <c r="A56" s="358" t="s">
        <v>409</v>
      </c>
      <c r="B56" s="359"/>
      <c r="C56" s="359"/>
      <c r="D56" s="358" t="s">
        <v>410</v>
      </c>
      <c r="E56" s="358" t="s">
        <v>410</v>
      </c>
    </row>
    <row r="57" spans="1:7" x14ac:dyDescent="0.3">
      <c r="A57" s="360"/>
      <c r="B57" s="359"/>
      <c r="C57" s="359"/>
      <c r="D57" s="360"/>
      <c r="E57" s="360"/>
    </row>
    <row r="58" spans="1:7" x14ac:dyDescent="0.3">
      <c r="A58" s="359"/>
      <c r="B58" s="359"/>
      <c r="C58" s="359"/>
      <c r="D58" s="359"/>
      <c r="E58" s="359"/>
    </row>
    <row r="59" spans="1:7" x14ac:dyDescent="0.3">
      <c r="A59" s="358" t="s">
        <v>411</v>
      </c>
      <c r="B59" s="359"/>
      <c r="C59" s="359"/>
      <c r="D59" s="358" t="s">
        <v>325</v>
      </c>
      <c r="E59" s="358" t="s">
        <v>325</v>
      </c>
    </row>
    <row r="60" spans="1:7" x14ac:dyDescent="0.3">
      <c r="A60" s="358" t="s">
        <v>412</v>
      </c>
      <c r="B60" s="359"/>
      <c r="C60" s="359"/>
      <c r="D60" s="358" t="s">
        <v>413</v>
      </c>
      <c r="E60" s="358" t="s">
        <v>413</v>
      </c>
    </row>
  </sheetData>
  <autoFilter ref="A1:G49"/>
  <pageMargins left="0.27559055118110237" right="0.15748031496062992" top="0.39370078740157483" bottom="0.51181102362204722" header="0.31496062992125984" footer="0.31496062992125984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1:G70"/>
  <sheetViews>
    <sheetView zoomScaleNormal="100" workbookViewId="0">
      <selection activeCell="B39" sqref="B39"/>
    </sheetView>
  </sheetViews>
  <sheetFormatPr baseColWidth="10" defaultColWidth="11.44140625" defaultRowHeight="15.6" x14ac:dyDescent="0.3"/>
  <cols>
    <col min="1" max="1" width="1.5546875" style="42" customWidth="1"/>
    <col min="2" max="2" width="101.6640625" style="42" bestFit="1" customWidth="1"/>
    <col min="3" max="3" width="18.44140625" style="42" customWidth="1"/>
    <col min="4" max="4" width="18" style="42" customWidth="1"/>
    <col min="5" max="16384" width="11.44140625" style="43"/>
  </cols>
  <sheetData>
    <row r="1" spans="1:7" s="1" customFormat="1" ht="14.4" x14ac:dyDescent="0.3">
      <c r="A1" s="440" t="s">
        <v>146</v>
      </c>
      <c r="B1" s="440"/>
      <c r="C1" s="440"/>
      <c r="D1" s="440"/>
      <c r="E1" s="13"/>
      <c r="G1" s="12"/>
    </row>
    <row r="2" spans="1:7" ht="15.75" x14ac:dyDescent="0.25">
      <c r="A2" s="438" t="s">
        <v>0</v>
      </c>
      <c r="B2" s="438"/>
      <c r="C2" s="438"/>
      <c r="D2" s="438"/>
    </row>
    <row r="3" spans="1:7" ht="15.75" x14ac:dyDescent="0.25">
      <c r="A3" s="438" t="s">
        <v>183</v>
      </c>
      <c r="B3" s="438"/>
      <c r="C3" s="438"/>
      <c r="D3" s="11"/>
    </row>
    <row r="4" spans="1:7" ht="15.75" x14ac:dyDescent="0.25">
      <c r="A4" s="438" t="s">
        <v>440</v>
      </c>
      <c r="B4" s="438"/>
      <c r="C4" s="438"/>
      <c r="D4" s="438"/>
    </row>
    <row r="5" spans="1:7" s="42" customFormat="1" ht="15.75" thickBot="1" x14ac:dyDescent="0.3">
      <c r="A5" s="439" t="s">
        <v>114</v>
      </c>
      <c r="B5" s="439"/>
      <c r="C5" s="439"/>
      <c r="D5" s="439"/>
    </row>
    <row r="6" spans="1:7" ht="15.75" x14ac:dyDescent="0.25">
      <c r="A6" s="57"/>
      <c r="B6" s="58"/>
      <c r="C6" s="59">
        <v>2015</v>
      </c>
      <c r="D6" s="60">
        <v>2014</v>
      </c>
    </row>
    <row r="7" spans="1:7" ht="15.75" x14ac:dyDescent="0.25">
      <c r="A7" s="45" t="s">
        <v>1</v>
      </c>
      <c r="B7" s="46"/>
      <c r="C7" s="55"/>
      <c r="D7" s="47"/>
    </row>
    <row r="8" spans="1:7" x14ac:dyDescent="0.3">
      <c r="A8" s="48" t="s">
        <v>2</v>
      </c>
      <c r="B8" s="49"/>
      <c r="C8" s="144">
        <f>C15</f>
        <v>5813500</v>
      </c>
      <c r="D8" s="145">
        <f>D15</f>
        <v>5531750</v>
      </c>
    </row>
    <row r="9" spans="1:7" ht="15.75" x14ac:dyDescent="0.25">
      <c r="A9" s="44"/>
      <c r="B9" s="56" t="s">
        <v>3</v>
      </c>
      <c r="C9" s="138"/>
      <c r="D9" s="139"/>
    </row>
    <row r="10" spans="1:7" x14ac:dyDescent="0.3">
      <c r="A10" s="44"/>
      <c r="B10" s="56" t="s">
        <v>4</v>
      </c>
      <c r="C10" s="138"/>
      <c r="D10" s="139"/>
    </row>
    <row r="11" spans="1:7" x14ac:dyDescent="0.3">
      <c r="A11" s="44"/>
      <c r="B11" s="56" t="s">
        <v>5</v>
      </c>
      <c r="C11" s="140"/>
      <c r="D11" s="141"/>
    </row>
    <row r="12" spans="1:7" x14ac:dyDescent="0.3">
      <c r="A12" s="44"/>
      <c r="B12" s="56" t="s">
        <v>6</v>
      </c>
      <c r="C12" s="140"/>
      <c r="D12" s="141"/>
    </row>
    <row r="13" spans="1:7" ht="18" x14ac:dyDescent="0.3">
      <c r="A13" s="44"/>
      <c r="B13" s="56" t="s">
        <v>145</v>
      </c>
      <c r="C13" s="140"/>
      <c r="D13" s="141"/>
    </row>
    <row r="14" spans="1:7" x14ac:dyDescent="0.3">
      <c r="A14" s="44"/>
      <c r="B14" s="56" t="s">
        <v>7</v>
      </c>
      <c r="C14" s="140"/>
      <c r="D14" s="141"/>
    </row>
    <row r="15" spans="1:7" x14ac:dyDescent="0.3">
      <c r="A15" s="44"/>
      <c r="B15" s="56" t="s">
        <v>8</v>
      </c>
      <c r="C15" s="140">
        <v>5813500</v>
      </c>
      <c r="D15" s="141">
        <v>5531750</v>
      </c>
    </row>
    <row r="16" spans="1:7" x14ac:dyDescent="0.3">
      <c r="A16" s="44"/>
      <c r="B16" s="56" t="s">
        <v>9</v>
      </c>
      <c r="C16" s="140"/>
      <c r="D16" s="141"/>
    </row>
    <row r="17" spans="1:4" x14ac:dyDescent="0.3">
      <c r="A17" s="48" t="s">
        <v>10</v>
      </c>
      <c r="B17" s="49"/>
      <c r="C17" s="146">
        <f>C19</f>
        <v>16439492</v>
      </c>
      <c r="D17" s="147">
        <f>D19</f>
        <v>21777292</v>
      </c>
    </row>
    <row r="18" spans="1:4" x14ac:dyDescent="0.3">
      <c r="A18" s="44"/>
      <c r="B18" s="56" t="s">
        <v>11</v>
      </c>
      <c r="C18" s="140"/>
      <c r="D18" s="141"/>
    </row>
    <row r="19" spans="1:4" x14ac:dyDescent="0.3">
      <c r="A19" s="44"/>
      <c r="B19" s="56" t="s">
        <v>12</v>
      </c>
      <c r="C19" s="138">
        <v>16439492</v>
      </c>
      <c r="D19" s="139">
        <v>21777292</v>
      </c>
    </row>
    <row r="20" spans="1:4" x14ac:dyDescent="0.3">
      <c r="A20" s="48" t="s">
        <v>13</v>
      </c>
      <c r="B20" s="49"/>
      <c r="C20" s="138"/>
      <c r="D20" s="139"/>
    </row>
    <row r="21" spans="1:4" x14ac:dyDescent="0.3">
      <c r="A21" s="44"/>
      <c r="B21" s="56" t="s">
        <v>14</v>
      </c>
      <c r="C21" s="138"/>
      <c r="D21" s="139"/>
    </row>
    <row r="22" spans="1:4" x14ac:dyDescent="0.3">
      <c r="A22" s="44"/>
      <c r="B22" s="56" t="s">
        <v>15</v>
      </c>
      <c r="C22" s="138"/>
      <c r="D22" s="139"/>
    </row>
    <row r="23" spans="1:4" x14ac:dyDescent="0.3">
      <c r="A23" s="44"/>
      <c r="B23" s="56" t="s">
        <v>16</v>
      </c>
      <c r="C23" s="138"/>
      <c r="D23" s="139"/>
    </row>
    <row r="24" spans="1:4" x14ac:dyDescent="0.3">
      <c r="A24" s="44"/>
      <c r="B24" s="56" t="s">
        <v>17</v>
      </c>
      <c r="C24" s="138"/>
      <c r="D24" s="139"/>
    </row>
    <row r="25" spans="1:4" x14ac:dyDescent="0.3">
      <c r="A25" s="44"/>
      <c r="B25" s="56" t="s">
        <v>18</v>
      </c>
      <c r="C25" s="138"/>
      <c r="D25" s="139"/>
    </row>
    <row r="26" spans="1:4" x14ac:dyDescent="0.3">
      <c r="A26" s="44"/>
      <c r="B26" s="55"/>
      <c r="C26" s="138"/>
      <c r="D26" s="139"/>
    </row>
    <row r="27" spans="1:4" x14ac:dyDescent="0.3">
      <c r="A27" s="50" t="s">
        <v>19</v>
      </c>
      <c r="B27" s="51"/>
      <c r="C27" s="144">
        <f>C15+C19</f>
        <v>22252992</v>
      </c>
      <c r="D27" s="145">
        <f>D15+D19</f>
        <v>27309042</v>
      </c>
    </row>
    <row r="28" spans="1:4" x14ac:dyDescent="0.3">
      <c r="A28" s="44"/>
      <c r="B28" s="55"/>
      <c r="C28" s="138"/>
      <c r="D28" s="139"/>
    </row>
    <row r="29" spans="1:4" x14ac:dyDescent="0.3">
      <c r="A29" s="45" t="s">
        <v>20</v>
      </c>
      <c r="B29" s="46"/>
      <c r="C29" s="146">
        <f>C30+C48</f>
        <v>25955663.559999999</v>
      </c>
      <c r="D29" s="147">
        <f>D30+D48</f>
        <v>22471628</v>
      </c>
    </row>
    <row r="30" spans="1:4" x14ac:dyDescent="0.3">
      <c r="A30" s="48" t="s">
        <v>21</v>
      </c>
      <c r="B30" s="49"/>
      <c r="C30" s="146">
        <f>C31+C32+C33</f>
        <v>24111983</v>
      </c>
      <c r="D30" s="147">
        <f>D31+D32+D33</f>
        <v>21413834</v>
      </c>
    </row>
    <row r="31" spans="1:4" x14ac:dyDescent="0.3">
      <c r="A31" s="44"/>
      <c r="B31" s="56" t="s">
        <v>22</v>
      </c>
      <c r="C31" s="138">
        <v>16974221</v>
      </c>
      <c r="D31" s="139">
        <v>16807052</v>
      </c>
    </row>
    <row r="32" spans="1:4" x14ac:dyDescent="0.3">
      <c r="A32" s="44"/>
      <c r="B32" s="56" t="s">
        <v>23</v>
      </c>
      <c r="C32" s="138">
        <v>510018</v>
      </c>
      <c r="D32" s="139">
        <v>270376</v>
      </c>
    </row>
    <row r="33" spans="1:4" x14ac:dyDescent="0.3">
      <c r="A33" s="44"/>
      <c r="B33" s="56" t="s">
        <v>24</v>
      </c>
      <c r="C33" s="138">
        <v>6627744</v>
      </c>
      <c r="D33" s="139">
        <v>4336406</v>
      </c>
    </row>
    <row r="34" spans="1:4" x14ac:dyDescent="0.3">
      <c r="A34" s="48" t="s">
        <v>12</v>
      </c>
      <c r="B34" s="49"/>
      <c r="C34" s="138"/>
      <c r="D34" s="139"/>
    </row>
    <row r="35" spans="1:4" x14ac:dyDescent="0.3">
      <c r="A35" s="44"/>
      <c r="B35" s="56" t="s">
        <v>25</v>
      </c>
      <c r="C35" s="138"/>
      <c r="D35" s="139"/>
    </row>
    <row r="36" spans="1:4" x14ac:dyDescent="0.3">
      <c r="A36" s="44"/>
      <c r="B36" s="56" t="s">
        <v>26</v>
      </c>
      <c r="C36" s="138"/>
      <c r="D36" s="139"/>
    </row>
    <row r="37" spans="1:4" x14ac:dyDescent="0.3">
      <c r="A37" s="44"/>
      <c r="B37" s="56" t="s">
        <v>27</v>
      </c>
      <c r="C37" s="138"/>
      <c r="D37" s="139"/>
    </row>
    <row r="38" spans="1:4" x14ac:dyDescent="0.3">
      <c r="A38" s="48" t="s">
        <v>28</v>
      </c>
      <c r="B38" s="49"/>
      <c r="C38" s="138"/>
      <c r="D38" s="139"/>
    </row>
    <row r="39" spans="1:4" x14ac:dyDescent="0.3">
      <c r="A39" s="44"/>
      <c r="B39" s="56" t="s">
        <v>29</v>
      </c>
      <c r="C39" s="138"/>
      <c r="D39" s="139"/>
    </row>
    <row r="40" spans="1:4" x14ac:dyDescent="0.3">
      <c r="A40" s="44"/>
      <c r="B40" s="56" t="s">
        <v>30</v>
      </c>
      <c r="C40" s="138"/>
      <c r="D40" s="139"/>
    </row>
    <row r="41" spans="1:4" x14ac:dyDescent="0.3">
      <c r="A41" s="44"/>
      <c r="B41" s="56" t="s">
        <v>31</v>
      </c>
      <c r="C41" s="138"/>
      <c r="D41" s="139"/>
    </row>
    <row r="42" spans="1:4" x14ac:dyDescent="0.3">
      <c r="A42" s="48" t="s">
        <v>32</v>
      </c>
      <c r="B42" s="49"/>
      <c r="C42" s="138"/>
      <c r="D42" s="139"/>
    </row>
    <row r="43" spans="1:4" x14ac:dyDescent="0.3">
      <c r="A43" s="44"/>
      <c r="B43" s="56" t="s">
        <v>33</v>
      </c>
      <c r="C43" s="138"/>
      <c r="D43" s="139"/>
    </row>
    <row r="44" spans="1:4" x14ac:dyDescent="0.3">
      <c r="A44" s="44"/>
      <c r="B44" s="56" t="s">
        <v>34</v>
      </c>
      <c r="C44" s="138"/>
      <c r="D44" s="139"/>
    </row>
    <row r="45" spans="1:4" x14ac:dyDescent="0.3">
      <c r="A45" s="44"/>
      <c r="B45" s="56" t="s">
        <v>35</v>
      </c>
      <c r="C45" s="138"/>
      <c r="D45" s="139"/>
    </row>
    <row r="46" spans="1:4" x14ac:dyDescent="0.3">
      <c r="A46" s="44"/>
      <c r="B46" s="56" t="s">
        <v>36</v>
      </c>
      <c r="C46" s="138"/>
      <c r="D46" s="139"/>
    </row>
    <row r="47" spans="1:4" x14ac:dyDescent="0.3">
      <c r="A47" s="44"/>
      <c r="B47" s="56" t="s">
        <v>37</v>
      </c>
      <c r="C47" s="138"/>
      <c r="D47" s="139"/>
    </row>
    <row r="48" spans="1:4" x14ac:dyDescent="0.3">
      <c r="A48" s="48" t="s">
        <v>38</v>
      </c>
      <c r="B48" s="49"/>
      <c r="C48" s="144">
        <f>C49</f>
        <v>1843680.56</v>
      </c>
      <c r="D48" s="145">
        <f>D49</f>
        <v>1057794</v>
      </c>
    </row>
    <row r="49" spans="1:4" x14ac:dyDescent="0.3">
      <c r="A49" s="44"/>
      <c r="B49" s="56" t="s">
        <v>39</v>
      </c>
      <c r="C49" s="140">
        <f>1808006.87+35673.69</f>
        <v>1843680.56</v>
      </c>
      <c r="D49" s="141">
        <f>1010706+47088</f>
        <v>1057794</v>
      </c>
    </row>
    <row r="50" spans="1:4" x14ac:dyDescent="0.3">
      <c r="A50" s="44"/>
      <c r="B50" s="56" t="s">
        <v>40</v>
      </c>
      <c r="C50" s="140"/>
      <c r="D50" s="141"/>
    </row>
    <row r="51" spans="1:4" x14ac:dyDescent="0.3">
      <c r="A51" s="44"/>
      <c r="B51" s="56" t="s">
        <v>41</v>
      </c>
      <c r="C51" s="140"/>
      <c r="D51" s="141"/>
    </row>
    <row r="52" spans="1:4" x14ac:dyDescent="0.3">
      <c r="A52" s="44"/>
      <c r="B52" s="56" t="s">
        <v>42</v>
      </c>
      <c r="C52" s="140"/>
      <c r="D52" s="141"/>
    </row>
    <row r="53" spans="1:4" x14ac:dyDescent="0.3">
      <c r="A53" s="44"/>
      <c r="B53" s="56" t="s">
        <v>43</v>
      </c>
      <c r="C53" s="140"/>
      <c r="D53" s="141"/>
    </row>
    <row r="54" spans="1:4" x14ac:dyDescent="0.3">
      <c r="A54" s="44"/>
      <c r="B54" s="56" t="s">
        <v>44</v>
      </c>
      <c r="C54" s="138"/>
      <c r="D54" s="139"/>
    </row>
    <row r="55" spans="1:4" x14ac:dyDescent="0.3">
      <c r="A55" s="48" t="s">
        <v>45</v>
      </c>
      <c r="B55" s="49"/>
      <c r="C55" s="140"/>
      <c r="D55" s="141"/>
    </row>
    <row r="56" spans="1:4" x14ac:dyDescent="0.3">
      <c r="A56" s="44"/>
      <c r="B56" s="56" t="s">
        <v>46</v>
      </c>
      <c r="C56" s="138"/>
      <c r="D56" s="139"/>
    </row>
    <row r="57" spans="1:4" x14ac:dyDescent="0.3">
      <c r="A57" s="44"/>
      <c r="B57" s="52"/>
      <c r="C57" s="138"/>
      <c r="D57" s="139"/>
    </row>
    <row r="58" spans="1:4" x14ac:dyDescent="0.3">
      <c r="A58" s="48" t="s">
        <v>47</v>
      </c>
      <c r="B58" s="49"/>
      <c r="C58" s="140"/>
      <c r="D58" s="141"/>
    </row>
    <row r="59" spans="1:4" x14ac:dyDescent="0.3">
      <c r="A59" s="44"/>
      <c r="B59" s="52"/>
      <c r="C59" s="138"/>
      <c r="D59" s="139"/>
    </row>
    <row r="60" spans="1:4" x14ac:dyDescent="0.3">
      <c r="A60" s="48" t="s">
        <v>48</v>
      </c>
      <c r="B60" s="49"/>
      <c r="C60" s="146">
        <f>C27-C29</f>
        <v>-3702671.5599999987</v>
      </c>
      <c r="D60" s="146">
        <f>D27-D29</f>
        <v>4837414</v>
      </c>
    </row>
    <row r="61" spans="1:4" ht="16.2" thickBot="1" x14ac:dyDescent="0.35">
      <c r="A61" s="53"/>
      <c r="B61" s="54"/>
      <c r="C61" s="142"/>
      <c r="D61" s="143"/>
    </row>
    <row r="62" spans="1:4" ht="5.25" customHeight="1" x14ac:dyDescent="0.3"/>
    <row r="65" spans="2:3" x14ac:dyDescent="0.3">
      <c r="B65" s="361" t="s">
        <v>435</v>
      </c>
      <c r="C65" s="358" t="s">
        <v>410</v>
      </c>
    </row>
    <row r="66" spans="2:3" x14ac:dyDescent="0.3">
      <c r="B66" s="360"/>
      <c r="C66" s="360"/>
    </row>
    <row r="67" spans="2:3" x14ac:dyDescent="0.3">
      <c r="B67" s="359"/>
      <c r="C67" s="359"/>
    </row>
    <row r="68" spans="2:3" x14ac:dyDescent="0.3">
      <c r="B68" s="361" t="s">
        <v>436</v>
      </c>
      <c r="C68" s="358" t="s">
        <v>325</v>
      </c>
    </row>
    <row r="69" spans="2:3" x14ac:dyDescent="0.3">
      <c r="B69" s="361" t="s">
        <v>437</v>
      </c>
      <c r="C69" s="358" t="s">
        <v>413</v>
      </c>
    </row>
    <row r="70" spans="2:3" x14ac:dyDescent="0.3">
      <c r="B70" s="1"/>
    </row>
  </sheetData>
  <mergeCells count="5">
    <mergeCell ref="A2:D2"/>
    <mergeCell ref="A4:D4"/>
    <mergeCell ref="A5:D5"/>
    <mergeCell ref="A1:D1"/>
    <mergeCell ref="A3:C3"/>
  </mergeCells>
  <printOptions horizontalCentered="1"/>
  <pageMargins left="0.47244094488188981" right="0.19685039370078741" top="0.39370078740157483" bottom="0.19685039370078741" header="0.31496062992125984" footer="0.19685039370078741"/>
  <pageSetup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50"/>
  </sheetPr>
  <dimension ref="A1:C65"/>
  <sheetViews>
    <sheetView zoomScaleNormal="100" workbookViewId="0">
      <selection activeCell="C85" sqref="C85"/>
    </sheetView>
  </sheetViews>
  <sheetFormatPr baseColWidth="10" defaultColWidth="11.44140625" defaultRowHeight="14.4" x14ac:dyDescent="0.3"/>
  <cols>
    <col min="1" max="1" width="80.88671875" style="71" bestFit="1" customWidth="1"/>
    <col min="2" max="3" width="17" style="71" customWidth="1"/>
    <col min="4" max="16384" width="11.44140625" style="71"/>
  </cols>
  <sheetData>
    <row r="1" spans="1:3" s="72" customFormat="1" x14ac:dyDescent="0.3">
      <c r="A1" s="440" t="s">
        <v>146</v>
      </c>
      <c r="B1" s="440"/>
      <c r="C1" s="440"/>
    </row>
    <row r="2" spans="1:3" s="43" customFormat="1" ht="15.6" x14ac:dyDescent="0.3">
      <c r="A2" s="438" t="s">
        <v>115</v>
      </c>
      <c r="B2" s="438"/>
      <c r="C2" s="438"/>
    </row>
    <row r="3" spans="1:3" s="43" customFormat="1" ht="15.75" x14ac:dyDescent="0.25">
      <c r="A3" s="438" t="s">
        <v>183</v>
      </c>
      <c r="B3" s="438"/>
      <c r="C3" s="438"/>
    </row>
    <row r="4" spans="1:3" s="43" customFormat="1" ht="15.75" x14ac:dyDescent="0.25">
      <c r="A4" s="438" t="s">
        <v>441</v>
      </c>
      <c r="B4" s="438"/>
      <c r="C4" s="438"/>
    </row>
    <row r="5" spans="1:3" s="42" customFormat="1" ht="15.75" thickBot="1" x14ac:dyDescent="0.3">
      <c r="A5" s="441" t="s">
        <v>114</v>
      </c>
      <c r="B5" s="441"/>
      <c r="C5" s="441"/>
    </row>
    <row r="6" spans="1:3" s="73" customFormat="1" ht="13.8" x14ac:dyDescent="0.25">
      <c r="A6" s="81"/>
      <c r="B6" s="82" t="s">
        <v>116</v>
      </c>
      <c r="C6" s="83" t="s">
        <v>117</v>
      </c>
    </row>
    <row r="7" spans="1:3" s="73" customFormat="1" ht="15" x14ac:dyDescent="0.2">
      <c r="A7" s="366"/>
      <c r="B7" s="368">
        <v>2015</v>
      </c>
      <c r="C7" s="368">
        <v>2014</v>
      </c>
    </row>
    <row r="8" spans="1:3" s="73" customFormat="1" ht="15" x14ac:dyDescent="0.2">
      <c r="A8" s="366"/>
      <c r="B8" s="80" t="s">
        <v>119</v>
      </c>
      <c r="C8" s="75" t="s">
        <v>120</v>
      </c>
    </row>
    <row r="9" spans="1:3" s="73" customFormat="1" ht="15" x14ac:dyDescent="0.25">
      <c r="A9" s="74" t="s">
        <v>118</v>
      </c>
      <c r="B9" s="369">
        <f>B10+B22</f>
        <v>8510567</v>
      </c>
      <c r="C9" s="369">
        <f>C10+C17</f>
        <v>14682044</v>
      </c>
    </row>
    <row r="10" spans="1:3" s="73" customFormat="1" ht="13.8" x14ac:dyDescent="0.25">
      <c r="A10" s="76" t="s">
        <v>52</v>
      </c>
      <c r="B10" s="152">
        <f>B11+B13</f>
        <v>5593097</v>
      </c>
      <c r="C10" s="153">
        <f>C12</f>
        <v>7962565</v>
      </c>
    </row>
    <row r="11" spans="1:3" s="73" customFormat="1" ht="13.8" x14ac:dyDescent="0.25">
      <c r="A11" s="77" t="s">
        <v>54</v>
      </c>
      <c r="B11" s="370">
        <v>4546896</v>
      </c>
      <c r="C11" s="371">
        <v>0</v>
      </c>
    </row>
    <row r="12" spans="1:3" s="73" customFormat="1" ht="13.8" x14ac:dyDescent="0.25">
      <c r="A12" s="77" t="s">
        <v>56</v>
      </c>
      <c r="B12" s="370">
        <v>0</v>
      </c>
      <c r="C12" s="371">
        <v>7962565</v>
      </c>
    </row>
    <row r="13" spans="1:3" s="73" customFormat="1" ht="13.8" x14ac:dyDescent="0.25">
      <c r="A13" s="77" t="s">
        <v>58</v>
      </c>
      <c r="B13" s="370">
        <v>1046201</v>
      </c>
      <c r="C13" s="371">
        <v>0</v>
      </c>
    </row>
    <row r="14" spans="1:3" s="73" customFormat="1" ht="13.8" x14ac:dyDescent="0.25">
      <c r="A14" s="77" t="s">
        <v>66</v>
      </c>
      <c r="B14" s="370"/>
      <c r="C14" s="371"/>
    </row>
    <row r="15" spans="1:3" s="73" customFormat="1" ht="5.25" customHeight="1" x14ac:dyDescent="0.25">
      <c r="A15" s="74"/>
      <c r="B15" s="152"/>
      <c r="C15" s="153"/>
    </row>
    <row r="16" spans="1:3" s="73" customFormat="1" ht="13.8" x14ac:dyDescent="0.25">
      <c r="A16" s="76" t="s">
        <v>69</v>
      </c>
      <c r="B16" s="154"/>
      <c r="C16" s="155"/>
    </row>
    <row r="17" spans="1:3" s="73" customFormat="1" ht="13.8" x14ac:dyDescent="0.25">
      <c r="A17" s="77" t="s">
        <v>71</v>
      </c>
      <c r="B17" s="152">
        <f>B22</f>
        <v>2917470</v>
      </c>
      <c r="C17" s="153">
        <f>C19+C20+C21+C22</f>
        <v>6719479</v>
      </c>
    </row>
    <row r="18" spans="1:3" s="73" customFormat="1" ht="13.8" x14ac:dyDescent="0.25">
      <c r="A18" s="77" t="s">
        <v>73</v>
      </c>
      <c r="B18" s="152">
        <v>0</v>
      </c>
      <c r="C18" s="153"/>
    </row>
    <row r="19" spans="1:3" s="73" customFormat="1" ht="13.8" x14ac:dyDescent="0.25">
      <c r="A19" s="77" t="s">
        <v>76</v>
      </c>
      <c r="B19" s="152">
        <v>0</v>
      </c>
      <c r="C19" s="371">
        <v>191867</v>
      </c>
    </row>
    <row r="20" spans="1:3" s="73" customFormat="1" ht="13.8" x14ac:dyDescent="0.25">
      <c r="A20" s="77" t="s">
        <v>79</v>
      </c>
      <c r="B20" s="152">
        <v>0</v>
      </c>
      <c r="C20" s="371">
        <v>6518251</v>
      </c>
    </row>
    <row r="21" spans="1:3" s="73" customFormat="1" ht="13.8" x14ac:dyDescent="0.25">
      <c r="A21" s="77" t="s">
        <v>80</v>
      </c>
      <c r="B21" s="152">
        <v>0</v>
      </c>
      <c r="C21" s="371">
        <v>9361</v>
      </c>
    </row>
    <row r="22" spans="1:3" s="73" customFormat="1" ht="13.8" x14ac:dyDescent="0.25">
      <c r="A22" s="77" t="s">
        <v>82</v>
      </c>
      <c r="B22" s="370">
        <v>2917470</v>
      </c>
      <c r="C22" s="153">
        <v>0</v>
      </c>
    </row>
    <row r="23" spans="1:3" s="73" customFormat="1" ht="13.8" x14ac:dyDescent="0.25">
      <c r="A23" s="77" t="s">
        <v>83</v>
      </c>
      <c r="B23" s="152">
        <v>0</v>
      </c>
      <c r="C23" s="153">
        <v>0</v>
      </c>
    </row>
    <row r="24" spans="1:3" s="73" customFormat="1" ht="13.8" x14ac:dyDescent="0.25">
      <c r="A24" s="77" t="s">
        <v>85</v>
      </c>
      <c r="B24" s="152">
        <v>0</v>
      </c>
      <c r="C24" s="153">
        <v>0</v>
      </c>
    </row>
    <row r="25" spans="1:3" s="73" customFormat="1" ht="13.8" x14ac:dyDescent="0.25">
      <c r="A25" s="77" t="s">
        <v>87</v>
      </c>
      <c r="B25" s="152">
        <v>0</v>
      </c>
      <c r="C25" s="153">
        <v>0</v>
      </c>
    </row>
    <row r="26" spans="1:3" s="73" customFormat="1" ht="14.25" customHeight="1" x14ac:dyDescent="0.25">
      <c r="A26" s="78"/>
      <c r="B26" s="367">
        <v>2015</v>
      </c>
      <c r="C26" s="367">
        <v>2014</v>
      </c>
    </row>
    <row r="27" spans="1:3" s="73" customFormat="1" ht="14.25" customHeight="1" x14ac:dyDescent="0.25">
      <c r="A27" s="78"/>
      <c r="B27" s="152" t="s">
        <v>120</v>
      </c>
      <c r="C27" s="153" t="s">
        <v>119</v>
      </c>
    </row>
    <row r="28" spans="1:3" s="73" customFormat="1" ht="13.8" x14ac:dyDescent="0.25">
      <c r="A28" s="74" t="s">
        <v>121</v>
      </c>
      <c r="B28" s="156">
        <f>B29+B36</f>
        <v>91983</v>
      </c>
      <c r="C28" s="153"/>
    </row>
    <row r="29" spans="1:3" s="73" customFormat="1" ht="13.8" x14ac:dyDescent="0.25">
      <c r="A29" s="76" t="s">
        <v>53</v>
      </c>
      <c r="B29" s="362">
        <f>B30</f>
        <v>91983</v>
      </c>
    </row>
    <row r="30" spans="1:3" s="73" customFormat="1" ht="13.8" x14ac:dyDescent="0.25">
      <c r="A30" s="77" t="s">
        <v>55</v>
      </c>
      <c r="B30" s="87">
        <v>91983</v>
      </c>
      <c r="C30" s="369">
        <v>0</v>
      </c>
    </row>
    <row r="31" spans="1:3" s="73" customFormat="1" ht="13.8" x14ac:dyDescent="0.25">
      <c r="A31" s="77" t="s">
        <v>57</v>
      </c>
      <c r="B31" s="152">
        <v>0</v>
      </c>
      <c r="C31" s="153">
        <v>0</v>
      </c>
    </row>
    <row r="32" spans="1:3" s="73" customFormat="1" ht="13.8" x14ac:dyDescent="0.25">
      <c r="A32" s="77" t="s">
        <v>59</v>
      </c>
      <c r="B32" s="152">
        <v>0</v>
      </c>
      <c r="C32" s="153">
        <v>0</v>
      </c>
    </row>
    <row r="33" spans="1:3" s="73" customFormat="1" ht="13.8" x14ac:dyDescent="0.25">
      <c r="A33" s="77" t="s">
        <v>67</v>
      </c>
      <c r="B33" s="152">
        <v>0</v>
      </c>
      <c r="C33" s="153">
        <v>0</v>
      </c>
    </row>
    <row r="34" spans="1:3" s="73" customFormat="1" ht="13.8" x14ac:dyDescent="0.25">
      <c r="A34" s="77" t="s">
        <v>68</v>
      </c>
      <c r="B34" s="152">
        <v>0</v>
      </c>
      <c r="C34" s="153">
        <v>0</v>
      </c>
    </row>
    <row r="35" spans="1:3" s="73" customFormat="1" ht="6" customHeight="1" x14ac:dyDescent="0.25">
      <c r="A35" s="74"/>
      <c r="B35" s="152"/>
      <c r="C35" s="153"/>
    </row>
    <row r="36" spans="1:3" s="73" customFormat="1" ht="13.8" x14ac:dyDescent="0.25">
      <c r="A36" s="76" t="s">
        <v>70</v>
      </c>
      <c r="B36" s="154">
        <v>0</v>
      </c>
      <c r="C36" s="155"/>
    </row>
    <row r="37" spans="1:3" s="73" customFormat="1" ht="13.8" x14ac:dyDescent="0.25">
      <c r="A37" s="77" t="s">
        <v>72</v>
      </c>
      <c r="B37" s="152">
        <v>0</v>
      </c>
      <c r="C37" s="153">
        <v>0</v>
      </c>
    </row>
    <row r="38" spans="1:3" s="73" customFormat="1" ht="13.8" x14ac:dyDescent="0.25">
      <c r="A38" s="77" t="s">
        <v>77</v>
      </c>
      <c r="B38" s="152">
        <v>0</v>
      </c>
      <c r="C38" s="153">
        <v>0</v>
      </c>
    </row>
    <row r="39" spans="1:3" s="73" customFormat="1" ht="13.8" x14ac:dyDescent="0.25">
      <c r="A39" s="77" t="s">
        <v>78</v>
      </c>
      <c r="B39" s="152">
        <v>0</v>
      </c>
      <c r="C39" s="153">
        <v>0</v>
      </c>
    </row>
    <row r="40" spans="1:3" s="73" customFormat="1" ht="13.8" x14ac:dyDescent="0.25">
      <c r="A40" s="77" t="s">
        <v>81</v>
      </c>
      <c r="B40" s="152">
        <v>0</v>
      </c>
      <c r="C40" s="153">
        <v>0</v>
      </c>
    </row>
    <row r="41" spans="1:3" s="73" customFormat="1" ht="13.8" x14ac:dyDescent="0.25">
      <c r="A41" s="77"/>
      <c r="B41" s="367">
        <v>2015</v>
      </c>
      <c r="C41" s="367">
        <v>2014</v>
      </c>
    </row>
    <row r="42" spans="1:3" s="73" customFormat="1" ht="13.8" x14ac:dyDescent="0.25">
      <c r="A42" s="77"/>
      <c r="B42" s="154" t="s">
        <v>120</v>
      </c>
      <c r="C42" s="155" t="s">
        <v>119</v>
      </c>
    </row>
    <row r="43" spans="1:3" s="73" customFormat="1" ht="13.8" x14ac:dyDescent="0.25">
      <c r="A43" s="74" t="s">
        <v>122</v>
      </c>
      <c r="B43" s="156"/>
      <c r="C43" s="153"/>
    </row>
    <row r="44" spans="1:3" s="73" customFormat="1" ht="13.8" x14ac:dyDescent="0.25">
      <c r="A44" s="76" t="s">
        <v>89</v>
      </c>
      <c r="B44" s="154"/>
      <c r="C44" s="155"/>
    </row>
    <row r="45" spans="1:3" s="73" customFormat="1" ht="13.8" x14ac:dyDescent="0.25">
      <c r="A45" s="77" t="s">
        <v>30</v>
      </c>
      <c r="B45" s="157"/>
      <c r="C45" s="158"/>
    </row>
    <row r="46" spans="1:3" s="73" customFormat="1" ht="13.8" x14ac:dyDescent="0.25">
      <c r="A46" s="77" t="s">
        <v>91</v>
      </c>
      <c r="B46" s="157"/>
      <c r="C46" s="158"/>
    </row>
    <row r="47" spans="1:3" s="73" customFormat="1" ht="13.8" x14ac:dyDescent="0.25">
      <c r="A47" s="77" t="s">
        <v>93</v>
      </c>
      <c r="B47" s="157"/>
      <c r="C47" s="158"/>
    </row>
    <row r="48" spans="1:3" s="73" customFormat="1" ht="6" customHeight="1" x14ac:dyDescent="0.25">
      <c r="A48" s="76"/>
      <c r="B48" s="154"/>
      <c r="C48" s="155"/>
    </row>
    <row r="49" spans="1:3" s="73" customFormat="1" ht="15.75" customHeight="1" x14ac:dyDescent="0.25">
      <c r="A49" s="76" t="s">
        <v>94</v>
      </c>
      <c r="B49" s="154">
        <f>B50+B51</f>
        <v>14619579</v>
      </c>
      <c r="C49" s="155">
        <f>C50</f>
        <v>8540086</v>
      </c>
    </row>
    <row r="50" spans="1:3" s="73" customFormat="1" ht="13.8" x14ac:dyDescent="0.25">
      <c r="A50" s="77" t="s">
        <v>95</v>
      </c>
      <c r="B50" s="157">
        <v>0</v>
      </c>
      <c r="C50" s="373">
        <v>8540086</v>
      </c>
    </row>
    <row r="51" spans="1:3" s="73" customFormat="1" ht="13.8" x14ac:dyDescent="0.25">
      <c r="A51" s="77" t="s">
        <v>96</v>
      </c>
      <c r="B51" s="372">
        <v>14619579</v>
      </c>
      <c r="C51" s="373">
        <v>0</v>
      </c>
    </row>
    <row r="52" spans="1:3" s="73" customFormat="1" ht="13.8" x14ac:dyDescent="0.25">
      <c r="A52" s="77" t="s">
        <v>97</v>
      </c>
      <c r="B52" s="157"/>
      <c r="C52" s="158"/>
    </row>
    <row r="53" spans="1:3" s="73" customFormat="1" ht="13.8" x14ac:dyDescent="0.25">
      <c r="A53" s="77" t="s">
        <v>98</v>
      </c>
      <c r="B53" s="157"/>
      <c r="C53" s="158"/>
    </row>
    <row r="54" spans="1:3" s="73" customFormat="1" ht="13.8" x14ac:dyDescent="0.25">
      <c r="A54" s="77" t="s">
        <v>99</v>
      </c>
      <c r="B54" s="161"/>
      <c r="C54" s="162"/>
    </row>
    <row r="55" spans="1:3" s="73" customFormat="1" ht="7.5" customHeight="1" x14ac:dyDescent="0.25">
      <c r="A55" s="76"/>
      <c r="B55" s="159"/>
      <c r="C55" s="160"/>
    </row>
    <row r="56" spans="1:3" s="73" customFormat="1" ht="13.8" x14ac:dyDescent="0.25">
      <c r="A56" s="76" t="s">
        <v>123</v>
      </c>
      <c r="B56" s="159"/>
      <c r="C56" s="160"/>
    </row>
    <row r="57" spans="1:3" s="73" customFormat="1" ht="13.8" x14ac:dyDescent="0.25">
      <c r="A57" s="77" t="s">
        <v>101</v>
      </c>
      <c r="B57" s="161"/>
      <c r="C57" s="162"/>
    </row>
    <row r="58" spans="1:3" s="73" customFormat="1" thickBot="1" x14ac:dyDescent="0.3">
      <c r="A58" s="79" t="s">
        <v>102</v>
      </c>
      <c r="B58" s="163"/>
      <c r="C58" s="164"/>
    </row>
    <row r="60" spans="1:3" x14ac:dyDescent="0.3">
      <c r="A60" s="358" t="s">
        <v>409</v>
      </c>
      <c r="B60" s="358" t="s">
        <v>410</v>
      </c>
    </row>
    <row r="61" spans="1:3" x14ac:dyDescent="0.3">
      <c r="A61" s="360"/>
      <c r="B61" s="360"/>
    </row>
    <row r="62" spans="1:3" x14ac:dyDescent="0.3">
      <c r="A62" s="359"/>
      <c r="B62" s="359"/>
    </row>
    <row r="63" spans="1:3" x14ac:dyDescent="0.3">
      <c r="A63" s="358" t="s">
        <v>411</v>
      </c>
      <c r="B63" s="358" t="s">
        <v>325</v>
      </c>
    </row>
    <row r="64" spans="1:3" x14ac:dyDescent="0.3">
      <c r="A64" s="358" t="s">
        <v>412</v>
      </c>
      <c r="B64" s="358" t="s">
        <v>413</v>
      </c>
    </row>
    <row r="65" spans="1:1" x14ac:dyDescent="0.3">
      <c r="A65" s="1"/>
    </row>
  </sheetData>
  <autoFilter ref="A1:C69"/>
  <mergeCells count="5">
    <mergeCell ref="A5:C5"/>
    <mergeCell ref="A1:C1"/>
    <mergeCell ref="A3:C3"/>
    <mergeCell ref="A2:C2"/>
    <mergeCell ref="A4:C4"/>
  </mergeCells>
  <printOptions horizontalCentered="1"/>
  <pageMargins left="0.15748031496062992" right="0.15748031496062992" top="0.47244094488188981" bottom="0.23622047244094491" header="0.31496062992125984" footer="0.19685039370078741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  <pageSetUpPr fitToPage="1"/>
  </sheetPr>
  <dimension ref="A1:G42"/>
  <sheetViews>
    <sheetView zoomScaleNormal="100" workbookViewId="0">
      <selection activeCell="H44" sqref="H44"/>
    </sheetView>
  </sheetViews>
  <sheetFormatPr baseColWidth="10" defaultRowHeight="14.4" x14ac:dyDescent="0.3"/>
  <cols>
    <col min="1" max="1" width="50.5546875" customWidth="1"/>
    <col min="2" max="2" width="10.88671875" customWidth="1"/>
    <col min="3" max="3" width="11" customWidth="1"/>
    <col min="5" max="5" width="9.6640625" customWidth="1"/>
    <col min="6" max="6" width="11.109375" customWidth="1"/>
  </cols>
  <sheetData>
    <row r="1" spans="1:6" s="1" customFormat="1" x14ac:dyDescent="0.3">
      <c r="A1" s="440" t="s">
        <v>146</v>
      </c>
      <c r="B1" s="440"/>
      <c r="C1" s="440"/>
      <c r="D1" s="440"/>
      <c r="E1" s="440"/>
      <c r="F1" s="440"/>
    </row>
    <row r="2" spans="1:6" s="43" customFormat="1" ht="15.6" x14ac:dyDescent="0.3">
      <c r="A2" s="438" t="s">
        <v>105</v>
      </c>
      <c r="B2" s="438"/>
      <c r="C2" s="438"/>
      <c r="D2" s="438"/>
      <c r="E2" s="438"/>
      <c r="F2" s="438"/>
    </row>
    <row r="3" spans="1:6" s="43" customFormat="1" ht="15.75" x14ac:dyDescent="0.25">
      <c r="A3" s="438" t="s">
        <v>183</v>
      </c>
      <c r="B3" s="438"/>
      <c r="C3" s="438"/>
      <c r="D3" s="438"/>
      <c r="E3" s="438"/>
      <c r="F3" s="438"/>
    </row>
    <row r="4" spans="1:6" s="43" customFormat="1" ht="15.75" x14ac:dyDescent="0.25">
      <c r="A4" s="438" t="s">
        <v>441</v>
      </c>
      <c r="B4" s="438"/>
      <c r="C4" s="438"/>
      <c r="D4" s="438"/>
      <c r="E4" s="438"/>
      <c r="F4" s="438"/>
    </row>
    <row r="5" spans="1:6" s="42" customFormat="1" ht="15.75" thickBot="1" x14ac:dyDescent="0.3">
      <c r="A5" s="439" t="s">
        <v>114</v>
      </c>
      <c r="B5" s="439"/>
      <c r="C5" s="439"/>
      <c r="D5" s="439"/>
      <c r="E5" s="439"/>
      <c r="F5" s="439"/>
    </row>
    <row r="6" spans="1:6" s="2" customFormat="1" ht="72.599999999999994" thickBot="1" x14ac:dyDescent="0.3">
      <c r="A6" s="61" t="s">
        <v>106</v>
      </c>
      <c r="B6" s="62" t="s">
        <v>107</v>
      </c>
      <c r="C6" s="62" t="s">
        <v>108</v>
      </c>
      <c r="D6" s="62" t="s">
        <v>109</v>
      </c>
      <c r="E6" s="62" t="s">
        <v>110</v>
      </c>
      <c r="F6" s="62" t="s">
        <v>111</v>
      </c>
    </row>
    <row r="7" spans="1:6" s="65" customFormat="1" ht="16.5" customHeight="1" x14ac:dyDescent="0.3">
      <c r="A7" s="63"/>
      <c r="B7" s="64"/>
      <c r="C7" s="64"/>
      <c r="D7" s="64"/>
      <c r="E7" s="64"/>
      <c r="F7" s="64"/>
    </row>
    <row r="8" spans="1:6" s="68" customFormat="1" ht="16.5" customHeight="1" x14ac:dyDescent="0.3">
      <c r="A8" s="66" t="s">
        <v>99</v>
      </c>
      <c r="B8" s="67"/>
      <c r="C8" s="67"/>
      <c r="D8" s="67"/>
      <c r="E8" s="67"/>
      <c r="F8" s="67"/>
    </row>
    <row r="9" spans="1:6" s="68" customFormat="1" ht="16.5" customHeight="1" x14ac:dyDescent="0.3">
      <c r="A9" s="66"/>
      <c r="B9" s="67"/>
      <c r="C9" s="67"/>
      <c r="D9" s="67"/>
      <c r="E9" s="67"/>
      <c r="F9" s="67"/>
    </row>
    <row r="10" spans="1:6" s="68" customFormat="1" ht="16.5" customHeight="1" x14ac:dyDescent="0.3">
      <c r="A10" s="66" t="s">
        <v>112</v>
      </c>
      <c r="B10" s="67"/>
      <c r="C10" s="67"/>
      <c r="D10" s="67"/>
      <c r="E10" s="67"/>
      <c r="F10" s="67"/>
    </row>
    <row r="11" spans="1:6" s="68" customFormat="1" ht="16.5" customHeight="1" x14ac:dyDescent="0.3">
      <c r="A11" s="69" t="s">
        <v>30</v>
      </c>
      <c r="B11" s="148">
        <v>4749918</v>
      </c>
      <c r="C11" s="148">
        <v>0</v>
      </c>
      <c r="D11" s="148">
        <v>0</v>
      </c>
      <c r="E11" s="148">
        <v>0</v>
      </c>
      <c r="F11" s="148">
        <v>4749918</v>
      </c>
    </row>
    <row r="12" spans="1:6" s="68" customFormat="1" ht="16.5" customHeight="1" x14ac:dyDescent="0.3">
      <c r="A12" s="69" t="s">
        <v>91</v>
      </c>
      <c r="B12" s="148"/>
      <c r="C12" s="148"/>
      <c r="D12" s="148"/>
      <c r="E12" s="148"/>
      <c r="F12" s="148"/>
    </row>
    <row r="13" spans="1:6" s="68" customFormat="1" ht="16.5" customHeight="1" x14ac:dyDescent="0.3">
      <c r="A13" s="69" t="s">
        <v>93</v>
      </c>
      <c r="B13" s="148"/>
      <c r="C13" s="148"/>
      <c r="D13" s="148"/>
      <c r="E13" s="148"/>
      <c r="F13" s="148"/>
    </row>
    <row r="14" spans="1:6" s="68" customFormat="1" ht="6" customHeight="1" x14ac:dyDescent="0.3">
      <c r="A14" s="66"/>
      <c r="B14" s="148"/>
      <c r="C14" s="148"/>
      <c r="D14" s="148"/>
      <c r="E14" s="148"/>
      <c r="F14" s="148"/>
    </row>
    <row r="15" spans="1:6" s="68" customFormat="1" ht="24" x14ac:dyDescent="0.3">
      <c r="A15" s="66" t="s">
        <v>113</v>
      </c>
      <c r="B15" s="148"/>
      <c r="C15" s="149">
        <f>C17</f>
        <v>46801730</v>
      </c>
      <c r="D15" s="149">
        <f>D16</f>
        <v>4837414</v>
      </c>
      <c r="E15" s="149">
        <v>0</v>
      </c>
      <c r="F15" s="149">
        <f>C15+D15</f>
        <v>51639144</v>
      </c>
    </row>
    <row r="16" spans="1:6" s="68" customFormat="1" ht="16.5" customHeight="1" x14ac:dyDescent="0.3">
      <c r="A16" s="69" t="s">
        <v>48</v>
      </c>
      <c r="B16" s="148">
        <v>0</v>
      </c>
      <c r="C16" s="148">
        <v>0</v>
      </c>
      <c r="D16" s="148">
        <v>4837414</v>
      </c>
      <c r="E16" s="148">
        <v>0</v>
      </c>
      <c r="F16" s="148">
        <v>4837414</v>
      </c>
    </row>
    <row r="17" spans="1:6" s="68" customFormat="1" ht="16.5" customHeight="1" x14ac:dyDescent="0.3">
      <c r="A17" s="69" t="s">
        <v>96</v>
      </c>
      <c r="B17" s="149"/>
      <c r="C17" s="149">
        <v>46801730</v>
      </c>
      <c r="D17" s="149">
        <v>0</v>
      </c>
      <c r="E17" s="149">
        <v>0</v>
      </c>
      <c r="F17" s="149">
        <v>46801730</v>
      </c>
    </row>
    <row r="18" spans="1:6" s="68" customFormat="1" ht="16.5" customHeight="1" x14ac:dyDescent="0.3">
      <c r="A18" s="69" t="s">
        <v>97</v>
      </c>
      <c r="B18" s="148"/>
      <c r="C18" s="148"/>
      <c r="D18" s="148"/>
      <c r="E18" s="148"/>
      <c r="F18" s="148"/>
    </row>
    <row r="19" spans="1:6" s="68" customFormat="1" ht="16.5" customHeight="1" x14ac:dyDescent="0.3">
      <c r="A19" s="69" t="s">
        <v>98</v>
      </c>
      <c r="B19" s="148"/>
      <c r="C19" s="148"/>
      <c r="D19" s="148"/>
      <c r="E19" s="148"/>
      <c r="F19" s="148"/>
    </row>
    <row r="20" spans="1:6" s="68" customFormat="1" ht="5.25" customHeight="1" x14ac:dyDescent="0.3">
      <c r="A20" s="66"/>
      <c r="B20" s="148"/>
      <c r="C20" s="148"/>
      <c r="D20" s="148"/>
      <c r="E20" s="148"/>
      <c r="F20" s="148"/>
    </row>
    <row r="21" spans="1:6" s="68" customFormat="1" ht="16.5" customHeight="1" x14ac:dyDescent="0.3">
      <c r="A21" s="66" t="s">
        <v>184</v>
      </c>
      <c r="B21" s="149">
        <f>B11</f>
        <v>4749918</v>
      </c>
      <c r="C21" s="149">
        <f>C17</f>
        <v>46801730</v>
      </c>
      <c r="D21" s="149">
        <f>D16</f>
        <v>4837414</v>
      </c>
      <c r="E21" s="149">
        <v>0</v>
      </c>
      <c r="F21" s="149">
        <f>B21+C21+D21+E21</f>
        <v>56389062</v>
      </c>
    </row>
    <row r="22" spans="1:6" s="68" customFormat="1" ht="16.5" customHeight="1" x14ac:dyDescent="0.3">
      <c r="A22" s="66"/>
      <c r="B22" s="148"/>
      <c r="C22" s="148"/>
      <c r="D22" s="148"/>
      <c r="E22" s="148"/>
      <c r="F22" s="148"/>
    </row>
    <row r="23" spans="1:6" s="68" customFormat="1" ht="24" x14ac:dyDescent="0.3">
      <c r="A23" s="66" t="s">
        <v>185</v>
      </c>
      <c r="B23" s="148"/>
      <c r="C23" s="148"/>
      <c r="D23" s="148"/>
      <c r="E23" s="148"/>
      <c r="F23" s="148"/>
    </row>
    <row r="24" spans="1:6" s="68" customFormat="1" ht="16.5" customHeight="1" x14ac:dyDescent="0.3">
      <c r="A24" s="69" t="s">
        <v>30</v>
      </c>
      <c r="B24" s="148">
        <v>0</v>
      </c>
      <c r="C24" s="148"/>
      <c r="D24" s="148"/>
      <c r="E24" s="148"/>
      <c r="F24" s="148"/>
    </row>
    <row r="25" spans="1:6" s="68" customFormat="1" ht="16.5" customHeight="1" x14ac:dyDescent="0.3">
      <c r="A25" s="69" t="s">
        <v>91</v>
      </c>
      <c r="B25" s="148">
        <v>0</v>
      </c>
      <c r="C25" s="148"/>
      <c r="D25" s="148"/>
      <c r="E25" s="148"/>
      <c r="F25" s="148"/>
    </row>
    <row r="26" spans="1:6" s="68" customFormat="1" ht="16.5" customHeight="1" x14ac:dyDescent="0.3">
      <c r="A26" s="69" t="s">
        <v>93</v>
      </c>
      <c r="B26" s="148">
        <v>0</v>
      </c>
      <c r="C26" s="148"/>
      <c r="D26" s="148"/>
      <c r="E26" s="148"/>
      <c r="F26" s="148"/>
    </row>
    <row r="27" spans="1:6" s="68" customFormat="1" ht="9.75" customHeight="1" x14ac:dyDescent="0.3">
      <c r="A27" s="66"/>
      <c r="B27" s="148"/>
      <c r="C27" s="148"/>
      <c r="D27" s="148"/>
      <c r="E27" s="148"/>
      <c r="F27" s="148"/>
    </row>
    <row r="28" spans="1:6" s="68" customFormat="1" ht="24" x14ac:dyDescent="0.3">
      <c r="A28" s="66" t="s">
        <v>187</v>
      </c>
      <c r="B28" s="148"/>
      <c r="C28" s="148">
        <v>14619579</v>
      </c>
      <c r="D28" s="148">
        <v>-8540086</v>
      </c>
      <c r="E28" s="148"/>
      <c r="F28" s="148">
        <v>6079493</v>
      </c>
    </row>
    <row r="29" spans="1:6" s="68" customFormat="1" ht="16.5" customHeight="1" x14ac:dyDescent="0.3">
      <c r="A29" s="69" t="s">
        <v>48</v>
      </c>
      <c r="B29" s="148">
        <v>0</v>
      </c>
      <c r="C29" s="148"/>
      <c r="D29" s="148">
        <v>-8540086</v>
      </c>
      <c r="E29" s="148"/>
      <c r="F29" s="148">
        <v>-8540086</v>
      </c>
    </row>
    <row r="30" spans="1:6" s="68" customFormat="1" ht="16.5" customHeight="1" x14ac:dyDescent="0.3">
      <c r="A30" s="69" t="s">
        <v>96</v>
      </c>
      <c r="B30" s="149">
        <v>0</v>
      </c>
      <c r="C30" s="149">
        <v>14619579</v>
      </c>
      <c r="D30" s="149"/>
      <c r="E30" s="149"/>
      <c r="F30" s="149">
        <v>14619579</v>
      </c>
    </row>
    <row r="31" spans="1:6" s="68" customFormat="1" ht="16.5" customHeight="1" x14ac:dyDescent="0.3">
      <c r="A31" s="69" t="s">
        <v>97</v>
      </c>
      <c r="B31" s="148">
        <v>0</v>
      </c>
      <c r="C31" s="148"/>
      <c r="D31" s="148"/>
      <c r="E31" s="148"/>
      <c r="F31" s="148"/>
    </row>
    <row r="32" spans="1:6" s="68" customFormat="1" ht="16.5" customHeight="1" x14ac:dyDescent="0.3">
      <c r="A32" s="69" t="s">
        <v>98</v>
      </c>
      <c r="B32" s="148"/>
      <c r="C32" s="148"/>
      <c r="D32" s="148"/>
      <c r="E32" s="148"/>
      <c r="F32" s="148"/>
    </row>
    <row r="33" spans="1:7" s="68" customFormat="1" ht="6" customHeight="1" x14ac:dyDescent="0.3">
      <c r="A33" s="66"/>
      <c r="B33" s="149"/>
      <c r="C33" s="149"/>
      <c r="D33" s="149"/>
      <c r="E33" s="149"/>
      <c r="F33" s="149"/>
    </row>
    <row r="34" spans="1:7" s="68" customFormat="1" ht="16.5" customHeight="1" x14ac:dyDescent="0.3">
      <c r="A34" s="66" t="s">
        <v>186</v>
      </c>
      <c r="B34" s="149">
        <v>4749918</v>
      </c>
      <c r="C34" s="149">
        <v>61421309</v>
      </c>
      <c r="D34" s="149">
        <v>-3702672</v>
      </c>
      <c r="E34" s="149">
        <v>0</v>
      </c>
      <c r="F34" s="149">
        <f>SUM(B34:E34)</f>
        <v>62468555</v>
      </c>
      <c r="G34" s="365"/>
    </row>
    <row r="35" spans="1:7" s="65" customFormat="1" ht="16.5" customHeight="1" thickBot="1" x14ac:dyDescent="0.35">
      <c r="A35" s="70"/>
      <c r="B35" s="150"/>
      <c r="C35" s="150"/>
      <c r="D35" s="150"/>
      <c r="E35" s="150"/>
      <c r="F35" s="150"/>
    </row>
    <row r="36" spans="1:7" x14ac:dyDescent="0.3">
      <c r="B36" s="151"/>
      <c r="C36" s="151"/>
      <c r="D36" s="151"/>
      <c r="E36" s="151"/>
      <c r="F36" s="151"/>
    </row>
    <row r="37" spans="1:7" x14ac:dyDescent="0.3">
      <c r="A37" s="358" t="s">
        <v>409</v>
      </c>
      <c r="D37" s="358" t="s">
        <v>410</v>
      </c>
    </row>
    <row r="38" spans="1:7" x14ac:dyDescent="0.3">
      <c r="A38" s="360"/>
      <c r="D38" s="360"/>
    </row>
    <row r="39" spans="1:7" x14ac:dyDescent="0.3">
      <c r="A39" s="359"/>
      <c r="D39" s="359"/>
    </row>
    <row r="40" spans="1:7" x14ac:dyDescent="0.3">
      <c r="A40" s="358" t="s">
        <v>411</v>
      </c>
      <c r="D40" s="358" t="s">
        <v>325</v>
      </c>
    </row>
    <row r="41" spans="1:7" x14ac:dyDescent="0.3">
      <c r="A41" s="358" t="s">
        <v>412</v>
      </c>
      <c r="D41" s="358" t="s">
        <v>413</v>
      </c>
    </row>
    <row r="42" spans="1:7" x14ac:dyDescent="0.3">
      <c r="A42" s="1"/>
    </row>
  </sheetData>
  <mergeCells count="5">
    <mergeCell ref="A4:F4"/>
    <mergeCell ref="A2:F2"/>
    <mergeCell ref="A3:F3"/>
    <mergeCell ref="A1:F1"/>
    <mergeCell ref="A5:F5"/>
  </mergeCells>
  <pageMargins left="0.15748031496062992" right="0.15748031496062992" top="0.74803149606299213" bottom="0.74803149606299213" header="0.31496062992125984" footer="0.31496062992125984"/>
  <pageSetup scale="9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B050"/>
    <pageSetUpPr fitToPage="1"/>
  </sheetPr>
  <dimension ref="A1:I26"/>
  <sheetViews>
    <sheetView zoomScaleNormal="100" workbookViewId="0">
      <selection activeCell="K9" sqref="K9"/>
    </sheetView>
  </sheetViews>
  <sheetFormatPr baseColWidth="10" defaultColWidth="11.44140625" defaultRowHeight="14.4" x14ac:dyDescent="0.3"/>
  <cols>
    <col min="1" max="1" width="6.109375" style="65" customWidth="1"/>
    <col min="2" max="2" width="39.5546875" style="65" bestFit="1" customWidth="1"/>
    <col min="3" max="9" width="13.6640625" style="65" customWidth="1"/>
    <col min="10" max="16384" width="11.44140625" style="65"/>
  </cols>
  <sheetData>
    <row r="1" spans="1:9" s="84" customFormat="1" x14ac:dyDescent="0.3">
      <c r="A1" s="442" t="s">
        <v>146</v>
      </c>
      <c r="B1" s="442"/>
      <c r="C1" s="442"/>
      <c r="D1" s="442"/>
      <c r="E1" s="442"/>
      <c r="F1" s="442"/>
      <c r="G1" s="442"/>
      <c r="H1" s="442"/>
      <c r="I1" s="442"/>
    </row>
    <row r="2" spans="1:9" s="85" customFormat="1" ht="15.6" x14ac:dyDescent="0.3">
      <c r="A2" s="442" t="s">
        <v>124</v>
      </c>
      <c r="B2" s="442"/>
      <c r="C2" s="442"/>
      <c r="D2" s="442"/>
      <c r="E2" s="442"/>
      <c r="F2" s="442"/>
      <c r="G2" s="442"/>
      <c r="H2" s="442"/>
      <c r="I2" s="442"/>
    </row>
    <row r="3" spans="1:9" s="85" customFormat="1" ht="15.6" x14ac:dyDescent="0.3">
      <c r="A3" s="442" t="s">
        <v>179</v>
      </c>
      <c r="B3" s="442"/>
      <c r="C3" s="442"/>
      <c r="D3" s="442"/>
      <c r="E3" s="442"/>
      <c r="F3" s="442"/>
      <c r="G3" s="442"/>
      <c r="H3" s="442"/>
      <c r="I3" s="442"/>
    </row>
    <row r="4" spans="1:9" s="85" customFormat="1" ht="15.75" x14ac:dyDescent="0.25">
      <c r="A4" s="438" t="s">
        <v>183</v>
      </c>
      <c r="B4" s="438"/>
      <c r="C4" s="438"/>
      <c r="D4" s="438"/>
      <c r="E4" s="438"/>
      <c r="F4" s="438"/>
      <c r="G4" s="438"/>
      <c r="H4" s="438"/>
      <c r="I4" s="438"/>
    </row>
    <row r="5" spans="1:9" s="85" customFormat="1" ht="15.75" x14ac:dyDescent="0.25">
      <c r="A5" s="442" t="s">
        <v>442</v>
      </c>
      <c r="B5" s="442"/>
      <c r="C5" s="442"/>
      <c r="D5" s="442"/>
      <c r="E5" s="442"/>
      <c r="F5" s="442"/>
      <c r="G5" s="442"/>
      <c r="H5" s="442"/>
      <c r="I5" s="442"/>
    </row>
    <row r="6" spans="1:9" s="86" customFormat="1" ht="15.75" thickBot="1" x14ac:dyDescent="0.3">
      <c r="A6" s="443" t="s">
        <v>114</v>
      </c>
      <c r="B6" s="443"/>
      <c r="C6" s="443"/>
      <c r="D6" s="443"/>
      <c r="E6" s="443"/>
      <c r="F6" s="443"/>
      <c r="G6" s="443"/>
      <c r="H6" s="443"/>
      <c r="I6" s="443"/>
    </row>
    <row r="7" spans="1:9" s="96" customFormat="1" ht="53.25" customHeight="1" x14ac:dyDescent="0.25">
      <c r="A7" s="446" t="s">
        <v>125</v>
      </c>
      <c r="B7" s="447"/>
      <c r="C7" s="88" t="s">
        <v>167</v>
      </c>
      <c r="D7" s="95" t="s">
        <v>126</v>
      </c>
      <c r="E7" s="100" t="s">
        <v>168</v>
      </c>
      <c r="F7" s="101" t="s">
        <v>174</v>
      </c>
      <c r="G7" s="101" t="s">
        <v>175</v>
      </c>
      <c r="H7" s="88" t="s">
        <v>177</v>
      </c>
      <c r="I7" s="100" t="s">
        <v>169</v>
      </c>
    </row>
    <row r="8" spans="1:9" s="97" customFormat="1" thickBot="1" x14ac:dyDescent="0.35">
      <c r="A8" s="444" t="s">
        <v>127</v>
      </c>
      <c r="B8" s="445"/>
      <c r="C8" s="90" t="s">
        <v>163</v>
      </c>
      <c r="D8" s="89" t="s">
        <v>164</v>
      </c>
      <c r="E8" s="89" t="s">
        <v>128</v>
      </c>
      <c r="F8" s="102" t="s">
        <v>165</v>
      </c>
      <c r="G8" s="102" t="s">
        <v>166</v>
      </c>
      <c r="H8" s="89" t="s">
        <v>176</v>
      </c>
      <c r="I8" s="89" t="s">
        <v>178</v>
      </c>
    </row>
    <row r="9" spans="1:9" ht="30" customHeight="1" x14ac:dyDescent="0.3">
      <c r="A9" s="98">
        <v>1000</v>
      </c>
      <c r="B9" s="92" t="s">
        <v>22</v>
      </c>
      <c r="C9" s="166">
        <v>23450006</v>
      </c>
      <c r="D9" s="166"/>
      <c r="E9" s="166">
        <f>C9+D9</f>
        <v>23450006</v>
      </c>
      <c r="F9" s="166">
        <v>16974221</v>
      </c>
      <c r="G9" s="166">
        <v>16974221</v>
      </c>
      <c r="H9" s="166">
        <f>E9-F9</f>
        <v>6475785</v>
      </c>
      <c r="I9" s="170">
        <f>F9/E9*100</f>
        <v>72.384719219261612</v>
      </c>
    </row>
    <row r="10" spans="1:9" ht="30" customHeight="1" x14ac:dyDescent="0.3">
      <c r="A10" s="98">
        <v>2000</v>
      </c>
      <c r="B10" s="92" t="s">
        <v>23</v>
      </c>
      <c r="C10" s="166">
        <v>1958642</v>
      </c>
      <c r="D10" s="166">
        <v>205000</v>
      </c>
      <c r="E10" s="166">
        <f>C10+D10</f>
        <v>2163642</v>
      </c>
      <c r="F10" s="166">
        <v>510018</v>
      </c>
      <c r="G10" s="166">
        <v>508846</v>
      </c>
      <c r="H10" s="166">
        <f t="shared" ref="H10:H13" si="0">E10-F10</f>
        <v>1653624</v>
      </c>
      <c r="I10" s="171">
        <f>F10/E10*100</f>
        <v>23.572199097632605</v>
      </c>
    </row>
    <row r="11" spans="1:9" ht="30" customHeight="1" x14ac:dyDescent="0.3">
      <c r="A11" s="98">
        <v>3000</v>
      </c>
      <c r="B11" s="92" t="s">
        <v>24</v>
      </c>
      <c r="C11" s="166">
        <v>12176058</v>
      </c>
      <c r="D11" s="166">
        <v>4708272</v>
      </c>
      <c r="E11" s="166">
        <f t="shared" ref="E11:E17" si="1">C11+D11</f>
        <v>16884330</v>
      </c>
      <c r="F11" s="166">
        <v>6627744</v>
      </c>
      <c r="G11" s="166">
        <v>5793269</v>
      </c>
      <c r="H11" s="166">
        <f t="shared" si="0"/>
        <v>10256586</v>
      </c>
      <c r="I11" s="170">
        <f t="shared" ref="I11:I13" si="2">F11/E11*100</f>
        <v>39.253817000733818</v>
      </c>
    </row>
    <row r="12" spans="1:9" ht="30" customHeight="1" x14ac:dyDescent="0.3">
      <c r="A12" s="98">
        <v>4000</v>
      </c>
      <c r="B12" s="92" t="s">
        <v>129</v>
      </c>
      <c r="C12" s="166">
        <v>0</v>
      </c>
      <c r="D12" s="166">
        <v>0</v>
      </c>
      <c r="E12" s="166">
        <f t="shared" si="1"/>
        <v>0</v>
      </c>
      <c r="F12" s="166">
        <v>0</v>
      </c>
      <c r="G12" s="166">
        <v>0</v>
      </c>
      <c r="H12" s="166">
        <f t="shared" si="0"/>
        <v>0</v>
      </c>
      <c r="I12" s="170">
        <v>0</v>
      </c>
    </row>
    <row r="13" spans="1:9" ht="30" customHeight="1" x14ac:dyDescent="0.3">
      <c r="A13" s="98">
        <v>5000</v>
      </c>
      <c r="B13" s="92" t="s">
        <v>130</v>
      </c>
      <c r="C13" s="166">
        <v>3303914</v>
      </c>
      <c r="D13" s="166">
        <v>989864</v>
      </c>
      <c r="E13" s="166">
        <f t="shared" si="1"/>
        <v>4293778</v>
      </c>
      <c r="F13" s="166">
        <v>153431</v>
      </c>
      <c r="G13" s="166">
        <v>153431</v>
      </c>
      <c r="H13" s="166">
        <f t="shared" si="0"/>
        <v>4140347</v>
      </c>
      <c r="I13" s="170">
        <f t="shared" si="2"/>
        <v>3.5733333209122593</v>
      </c>
    </row>
    <row r="14" spans="1:9" ht="30" customHeight="1" x14ac:dyDescent="0.3">
      <c r="A14" s="98">
        <v>6000</v>
      </c>
      <c r="B14" s="92" t="s">
        <v>45</v>
      </c>
      <c r="C14" s="166">
        <v>0</v>
      </c>
      <c r="D14" s="166">
        <v>0</v>
      </c>
      <c r="E14" s="166">
        <f t="shared" si="1"/>
        <v>0</v>
      </c>
      <c r="F14" s="166">
        <v>0</v>
      </c>
      <c r="G14" s="166">
        <v>0</v>
      </c>
      <c r="H14" s="166">
        <v>0</v>
      </c>
      <c r="I14" s="170">
        <v>0</v>
      </c>
    </row>
    <row r="15" spans="1:9" ht="30" customHeight="1" x14ac:dyDescent="0.3">
      <c r="A15" s="98">
        <v>7000</v>
      </c>
      <c r="B15" s="92" t="s">
        <v>131</v>
      </c>
      <c r="C15" s="166">
        <v>0</v>
      </c>
      <c r="D15" s="166">
        <v>0</v>
      </c>
      <c r="E15" s="166">
        <f t="shared" si="1"/>
        <v>0</v>
      </c>
      <c r="F15" s="166">
        <v>0</v>
      </c>
      <c r="G15" s="166">
        <v>0</v>
      </c>
      <c r="H15" s="167">
        <v>0</v>
      </c>
      <c r="I15" s="170">
        <v>0</v>
      </c>
    </row>
    <row r="16" spans="1:9" ht="30" customHeight="1" x14ac:dyDescent="0.3">
      <c r="A16" s="98">
        <v>8000</v>
      </c>
      <c r="B16" s="92" t="s">
        <v>11</v>
      </c>
      <c r="C16" s="166">
        <v>0</v>
      </c>
      <c r="D16" s="166">
        <v>0</v>
      </c>
      <c r="E16" s="166">
        <f t="shared" si="1"/>
        <v>0</v>
      </c>
      <c r="F16" s="166">
        <v>0</v>
      </c>
      <c r="G16" s="166">
        <v>0</v>
      </c>
      <c r="H16" s="166">
        <v>0</v>
      </c>
      <c r="I16" s="170">
        <v>0</v>
      </c>
    </row>
    <row r="17" spans="1:9" ht="30" customHeight="1" thickBot="1" x14ac:dyDescent="0.35">
      <c r="A17" s="99">
        <v>9000</v>
      </c>
      <c r="B17" s="93" t="s">
        <v>132</v>
      </c>
      <c r="C17" s="168">
        <v>0</v>
      </c>
      <c r="D17" s="168">
        <v>0</v>
      </c>
      <c r="E17" s="168">
        <f t="shared" si="1"/>
        <v>0</v>
      </c>
      <c r="F17" s="168">
        <v>0</v>
      </c>
      <c r="G17" s="168">
        <v>0</v>
      </c>
      <c r="H17" s="168">
        <v>0</v>
      </c>
      <c r="I17" s="172">
        <v>0</v>
      </c>
    </row>
    <row r="18" spans="1:9" ht="30" customHeight="1" thickBot="1" x14ac:dyDescent="0.35">
      <c r="A18" s="94"/>
      <c r="B18" s="173" t="s">
        <v>133</v>
      </c>
      <c r="C18" s="169">
        <f t="shared" ref="C18:H18" si="3">SUM(C9:C17)</f>
        <v>40888620</v>
      </c>
      <c r="D18" s="169">
        <f t="shared" si="3"/>
        <v>5903136</v>
      </c>
      <c r="E18" s="169">
        <f t="shared" si="3"/>
        <v>46791756</v>
      </c>
      <c r="F18" s="169">
        <f t="shared" si="3"/>
        <v>24265414</v>
      </c>
      <c r="G18" s="169">
        <f t="shared" si="3"/>
        <v>23429767</v>
      </c>
      <c r="H18" s="169">
        <f t="shared" si="3"/>
        <v>22526342</v>
      </c>
      <c r="I18" s="174">
        <f>F18/E18*100</f>
        <v>51.85831025448158</v>
      </c>
    </row>
    <row r="21" spans="1:9" x14ac:dyDescent="0.3">
      <c r="B21" s="358" t="s">
        <v>409</v>
      </c>
      <c r="G21" s="358" t="s">
        <v>410</v>
      </c>
    </row>
    <row r="22" spans="1:9" x14ac:dyDescent="0.3">
      <c r="B22" s="360"/>
      <c r="G22" s="360"/>
    </row>
    <row r="23" spans="1:9" x14ac:dyDescent="0.3">
      <c r="B23" s="359"/>
      <c r="G23" s="359"/>
    </row>
    <row r="24" spans="1:9" x14ac:dyDescent="0.3">
      <c r="B24" s="358" t="s">
        <v>411</v>
      </c>
      <c r="G24" s="358" t="s">
        <v>325</v>
      </c>
    </row>
    <row r="25" spans="1:9" x14ac:dyDescent="0.3">
      <c r="B25" s="358" t="s">
        <v>412</v>
      </c>
      <c r="G25" s="358" t="s">
        <v>413</v>
      </c>
    </row>
    <row r="26" spans="1:9" x14ac:dyDescent="0.3">
      <c r="B26" s="1"/>
    </row>
  </sheetData>
  <mergeCells count="8">
    <mergeCell ref="A1:I1"/>
    <mergeCell ref="A6:I6"/>
    <mergeCell ref="A3:I3"/>
    <mergeCell ref="A8:B8"/>
    <mergeCell ref="A2:I2"/>
    <mergeCell ref="A5:I5"/>
    <mergeCell ref="A7:B7"/>
    <mergeCell ref="A4:I4"/>
  </mergeCells>
  <pageMargins left="0.27559055118110237" right="0.27559055118110237" top="0.74803149606299213" bottom="0.74803149606299213" header="0.31496062992125984" footer="0.31496062992125984"/>
  <pageSetup scale="9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29"/>
  <sheetViews>
    <sheetView zoomScaleNormal="100" workbookViewId="0">
      <selection activeCell="F182" sqref="F182"/>
    </sheetView>
  </sheetViews>
  <sheetFormatPr baseColWidth="10" defaultColWidth="11.44140625" defaultRowHeight="14.4" x14ac:dyDescent="0.3"/>
  <cols>
    <col min="1" max="1" width="7.109375" style="436" customWidth="1"/>
    <col min="2" max="2" width="40.6640625" style="360" customWidth="1"/>
    <col min="3" max="3" width="14.44140625" style="360" customWidth="1"/>
    <col min="4" max="4" width="13.6640625" style="360" customWidth="1"/>
    <col min="5" max="5" width="15.109375" style="360" customWidth="1"/>
    <col min="6" max="8" width="13.6640625" style="360" customWidth="1"/>
    <col min="9" max="9" width="13.6640625" style="91" customWidth="1"/>
    <col min="10" max="16384" width="11.44140625" style="382"/>
  </cols>
  <sheetData>
    <row r="1" spans="1:10" s="394" customFormat="1" x14ac:dyDescent="0.3">
      <c r="A1" s="442" t="s">
        <v>146</v>
      </c>
      <c r="B1" s="442"/>
      <c r="C1" s="442"/>
      <c r="D1" s="442"/>
      <c r="E1" s="442"/>
      <c r="F1" s="442"/>
      <c r="G1" s="442"/>
      <c r="H1" s="442"/>
      <c r="I1" s="442"/>
    </row>
    <row r="2" spans="1:10" s="395" customFormat="1" ht="15.6" x14ac:dyDescent="0.3">
      <c r="A2" s="442" t="s">
        <v>124</v>
      </c>
      <c r="B2" s="442"/>
      <c r="C2" s="442"/>
      <c r="D2" s="442"/>
      <c r="E2" s="442"/>
      <c r="F2" s="442"/>
      <c r="G2" s="442"/>
      <c r="H2" s="442"/>
      <c r="I2" s="442"/>
    </row>
    <row r="3" spans="1:10" s="395" customFormat="1" ht="15.75" x14ac:dyDescent="0.25">
      <c r="A3" s="442" t="s">
        <v>147</v>
      </c>
      <c r="B3" s="442"/>
      <c r="C3" s="442"/>
      <c r="D3" s="442"/>
      <c r="E3" s="442"/>
      <c r="F3" s="442"/>
      <c r="G3" s="442"/>
      <c r="H3" s="442"/>
      <c r="I3" s="442"/>
    </row>
    <row r="4" spans="1:10" s="395" customFormat="1" ht="15.75" x14ac:dyDescent="0.25">
      <c r="A4" s="438" t="s">
        <v>183</v>
      </c>
      <c r="B4" s="438"/>
      <c r="C4" s="438"/>
      <c r="D4" s="438"/>
      <c r="E4" s="438"/>
      <c r="F4" s="438"/>
      <c r="G4" s="438"/>
      <c r="H4" s="438"/>
      <c r="I4" s="438"/>
    </row>
    <row r="5" spans="1:10" s="395" customFormat="1" ht="15.75" x14ac:dyDescent="0.25">
      <c r="A5" s="442" t="s">
        <v>444</v>
      </c>
      <c r="B5" s="442"/>
      <c r="C5" s="442"/>
      <c r="D5" s="442"/>
      <c r="E5" s="442"/>
      <c r="F5" s="442"/>
      <c r="G5" s="442"/>
      <c r="H5" s="442"/>
      <c r="I5" s="442"/>
    </row>
    <row r="6" spans="1:10" s="396" customFormat="1" ht="15.75" thickBot="1" x14ac:dyDescent="0.3">
      <c r="A6" s="443" t="s">
        <v>114</v>
      </c>
      <c r="B6" s="443"/>
      <c r="C6" s="443"/>
      <c r="D6" s="443"/>
      <c r="E6" s="443"/>
      <c r="F6" s="443"/>
      <c r="G6" s="443"/>
      <c r="H6" s="443"/>
      <c r="I6" s="443"/>
    </row>
    <row r="7" spans="1:10" ht="38.25" x14ac:dyDescent="0.25">
      <c r="A7" s="446" t="s">
        <v>125</v>
      </c>
      <c r="B7" s="447"/>
      <c r="C7" s="88" t="s">
        <v>167</v>
      </c>
      <c r="D7" s="95" t="s">
        <v>126</v>
      </c>
      <c r="E7" s="364" t="s">
        <v>168</v>
      </c>
      <c r="F7" s="364" t="s">
        <v>174</v>
      </c>
      <c r="G7" s="364" t="s">
        <v>175</v>
      </c>
      <c r="H7" s="88" t="s">
        <v>177</v>
      </c>
      <c r="I7" s="364" t="s">
        <v>169</v>
      </c>
    </row>
    <row r="8" spans="1:10" ht="18" customHeight="1" thickBot="1" x14ac:dyDescent="0.35">
      <c r="A8" s="444" t="s">
        <v>160</v>
      </c>
      <c r="B8" s="445"/>
      <c r="C8" s="90" t="s">
        <v>163</v>
      </c>
      <c r="D8" s="89" t="s">
        <v>164</v>
      </c>
      <c r="E8" s="89" t="s">
        <v>128</v>
      </c>
      <c r="F8" s="89" t="s">
        <v>165</v>
      </c>
      <c r="G8" s="89" t="s">
        <v>166</v>
      </c>
      <c r="H8" s="89" t="s">
        <v>176</v>
      </c>
      <c r="I8" s="89" t="s">
        <v>178</v>
      </c>
    </row>
    <row r="9" spans="1:10" ht="6" customHeight="1" x14ac:dyDescent="0.25">
      <c r="A9" s="397"/>
      <c r="B9" s="398"/>
      <c r="C9" s="374"/>
      <c r="D9" s="374"/>
      <c r="E9" s="374"/>
      <c r="F9" s="374"/>
      <c r="G9" s="374"/>
      <c r="H9" s="374"/>
      <c r="I9" s="374"/>
    </row>
    <row r="10" spans="1:10" ht="20.100000000000001" customHeight="1" x14ac:dyDescent="0.25">
      <c r="A10" s="399">
        <v>1000</v>
      </c>
      <c r="B10" s="400" t="s">
        <v>148</v>
      </c>
      <c r="C10" s="165">
        <f>C11+C14+C22+C40</f>
        <v>23450005.84</v>
      </c>
      <c r="D10" s="165">
        <f>+D11+D14+D22+D40</f>
        <v>0</v>
      </c>
      <c r="E10" s="165">
        <f>C10+D10</f>
        <v>23450005.84</v>
      </c>
      <c r="F10" s="165">
        <f>+F11+F14+F22+F40</f>
        <v>16974221</v>
      </c>
      <c r="G10" s="165">
        <f>+G11+G14+G22+G40</f>
        <v>16974221</v>
      </c>
      <c r="H10" s="165">
        <f>+E10-F10</f>
        <v>6475784.8399999999</v>
      </c>
      <c r="I10" s="401">
        <f>+F10/E10*1</f>
        <v>0.7238471971314443</v>
      </c>
      <c r="J10" s="402"/>
    </row>
    <row r="11" spans="1:10" ht="20.100000000000001" customHeight="1" x14ac:dyDescent="0.3">
      <c r="A11" s="403">
        <v>1100</v>
      </c>
      <c r="B11" s="400" t="s">
        <v>149</v>
      </c>
      <c r="C11" s="375">
        <f>C12</f>
        <v>14917279.109999999</v>
      </c>
      <c r="D11" s="375">
        <f t="shared" ref="D11:H12" si="0">D12</f>
        <v>0</v>
      </c>
      <c r="E11" s="375">
        <f t="shared" si="0"/>
        <v>14917279.109999999</v>
      </c>
      <c r="F11" s="375">
        <f>F12</f>
        <v>11808067</v>
      </c>
      <c r="G11" s="375">
        <f>G12</f>
        <v>11808067</v>
      </c>
      <c r="H11" s="375">
        <f t="shared" si="0"/>
        <v>9139392.709999999</v>
      </c>
      <c r="I11" s="401">
        <f t="shared" ref="I11:I74" si="1">+F11/E11*1</f>
        <v>0.79156975698633292</v>
      </c>
    </row>
    <row r="12" spans="1:10" ht="20.100000000000001" customHeight="1" x14ac:dyDescent="0.25">
      <c r="A12" s="383">
        <v>113</v>
      </c>
      <c r="B12" s="384" t="s">
        <v>150</v>
      </c>
      <c r="C12" s="376">
        <f>C13</f>
        <v>14917279.109999999</v>
      </c>
      <c r="D12" s="376">
        <f t="shared" si="0"/>
        <v>0</v>
      </c>
      <c r="E12" s="376">
        <f t="shared" si="0"/>
        <v>14917279.109999999</v>
      </c>
      <c r="F12" s="376">
        <v>11808067</v>
      </c>
      <c r="G12" s="376">
        <v>11808067</v>
      </c>
      <c r="H12" s="376">
        <f t="shared" si="0"/>
        <v>9139392.709999999</v>
      </c>
      <c r="I12" s="385">
        <f t="shared" si="1"/>
        <v>0.79156975698633292</v>
      </c>
      <c r="J12" s="402"/>
    </row>
    <row r="13" spans="1:10" ht="20.100000000000001" customHeight="1" x14ac:dyDescent="0.25">
      <c r="A13" s="404">
        <v>11301</v>
      </c>
      <c r="B13" s="384" t="s">
        <v>151</v>
      </c>
      <c r="C13" s="387">
        <v>14917279.109999999</v>
      </c>
      <c r="D13" s="376">
        <v>0</v>
      </c>
      <c r="E13" s="376">
        <f>C13+D13</f>
        <v>14917279.109999999</v>
      </c>
      <c r="F13" s="376">
        <v>5777886.4000000004</v>
      </c>
      <c r="G13" s="376">
        <v>5777886.4000000004</v>
      </c>
      <c r="H13" s="376">
        <f t="shared" ref="H13:H70" si="2">+E13-F13</f>
        <v>9139392.709999999</v>
      </c>
      <c r="I13" s="385">
        <f t="shared" si="1"/>
        <v>0.38732843686800206</v>
      </c>
    </row>
    <row r="14" spans="1:10" ht="20.100000000000001" customHeight="1" x14ac:dyDescent="0.25">
      <c r="A14" s="405">
        <v>1300</v>
      </c>
      <c r="B14" s="400" t="s">
        <v>152</v>
      </c>
      <c r="C14" s="165">
        <f>C15+C20</f>
        <v>3682771.5200000005</v>
      </c>
      <c r="D14" s="165">
        <f t="shared" ref="D14:H14" si="3">D15+D20</f>
        <v>0</v>
      </c>
      <c r="E14" s="165">
        <f t="shared" si="3"/>
        <v>3682771.5200000005</v>
      </c>
      <c r="F14" s="165">
        <f t="shared" si="3"/>
        <v>1355855</v>
      </c>
      <c r="G14" s="165">
        <f t="shared" si="3"/>
        <v>1355855</v>
      </c>
      <c r="H14" s="165">
        <f t="shared" si="3"/>
        <v>2326916.5200000005</v>
      </c>
      <c r="I14" s="401">
        <f t="shared" si="1"/>
        <v>0.36816158500106999</v>
      </c>
    </row>
    <row r="15" spans="1:10" ht="27" customHeight="1" x14ac:dyDescent="0.3">
      <c r="A15" s="383">
        <v>132</v>
      </c>
      <c r="B15" s="384" t="s">
        <v>153</v>
      </c>
      <c r="C15" s="376">
        <f>SUM(C16:C19)</f>
        <v>2807208.0100000002</v>
      </c>
      <c r="D15" s="376">
        <f t="shared" ref="D15:H15" si="4">SUM(D16:D19)</f>
        <v>0</v>
      </c>
      <c r="E15" s="376">
        <f t="shared" si="4"/>
        <v>2807208.0100000002</v>
      </c>
      <c r="F15" s="376">
        <f t="shared" si="4"/>
        <v>728563</v>
      </c>
      <c r="G15" s="376">
        <f t="shared" si="4"/>
        <v>728563</v>
      </c>
      <c r="H15" s="376">
        <f t="shared" si="4"/>
        <v>2078645.0100000002</v>
      </c>
      <c r="I15" s="385">
        <f t="shared" si="1"/>
        <v>0.25953295851417862</v>
      </c>
    </row>
    <row r="16" spans="1:10" ht="20.100000000000001" customHeight="1" x14ac:dyDescent="0.25">
      <c r="A16" s="386">
        <v>13201</v>
      </c>
      <c r="B16" s="384" t="s">
        <v>154</v>
      </c>
      <c r="C16" s="387">
        <v>769005.9</v>
      </c>
      <c r="D16" s="376">
        <v>0</v>
      </c>
      <c r="E16" s="376">
        <f>C16+D16</f>
        <v>769005.9</v>
      </c>
      <c r="F16" s="376">
        <v>45046</v>
      </c>
      <c r="G16" s="376">
        <v>45046</v>
      </c>
      <c r="H16" s="376">
        <f>+E16-F16</f>
        <v>723959.9</v>
      </c>
      <c r="I16" s="385">
        <f t="shared" si="1"/>
        <v>5.8576923792132155E-2</v>
      </c>
    </row>
    <row r="17" spans="1:9" ht="20.100000000000001" customHeight="1" x14ac:dyDescent="0.3">
      <c r="A17" s="386">
        <v>13202</v>
      </c>
      <c r="B17" s="384" t="s">
        <v>155</v>
      </c>
      <c r="C17" s="387">
        <v>1663328.61</v>
      </c>
      <c r="D17" s="376">
        <v>0</v>
      </c>
      <c r="E17" s="376">
        <f t="shared" ref="E17:E19" si="5">C17+D17</f>
        <v>1663328.61</v>
      </c>
      <c r="F17" s="376">
        <v>683517</v>
      </c>
      <c r="G17" s="376">
        <v>683517</v>
      </c>
      <c r="H17" s="376">
        <f t="shared" si="2"/>
        <v>979811.6100000001</v>
      </c>
      <c r="I17" s="385">
        <f t="shared" si="1"/>
        <v>0.41093323104687052</v>
      </c>
    </row>
    <row r="18" spans="1:9" ht="20.100000000000001" customHeight="1" x14ac:dyDescent="0.3">
      <c r="A18" s="386">
        <v>13203</v>
      </c>
      <c r="B18" s="384" t="s">
        <v>156</v>
      </c>
      <c r="C18" s="387">
        <v>187436.75</v>
      </c>
      <c r="D18" s="376">
        <v>0</v>
      </c>
      <c r="E18" s="376">
        <f t="shared" si="5"/>
        <v>187436.75</v>
      </c>
      <c r="F18" s="376">
        <v>0</v>
      </c>
      <c r="G18" s="376">
        <v>0</v>
      </c>
      <c r="H18" s="376">
        <f t="shared" si="2"/>
        <v>187436.75</v>
      </c>
      <c r="I18" s="385">
        <f t="shared" si="1"/>
        <v>0</v>
      </c>
    </row>
    <row r="19" spans="1:9" ht="20.100000000000001" customHeight="1" x14ac:dyDescent="0.3">
      <c r="A19" s="386">
        <v>13204</v>
      </c>
      <c r="B19" s="384" t="s">
        <v>157</v>
      </c>
      <c r="C19" s="387">
        <v>187436.75</v>
      </c>
      <c r="D19" s="376">
        <v>0</v>
      </c>
      <c r="E19" s="376">
        <f t="shared" si="5"/>
        <v>187436.75</v>
      </c>
      <c r="F19" s="376">
        <v>0</v>
      </c>
      <c r="G19" s="376">
        <v>0</v>
      </c>
      <c r="H19" s="376">
        <f t="shared" si="2"/>
        <v>187436.75</v>
      </c>
      <c r="I19" s="385">
        <f t="shared" si="1"/>
        <v>0</v>
      </c>
    </row>
    <row r="20" spans="1:9" ht="20.100000000000001" customHeight="1" x14ac:dyDescent="0.25">
      <c r="A20" s="383">
        <v>134</v>
      </c>
      <c r="B20" s="384" t="s">
        <v>158</v>
      </c>
      <c r="C20" s="376">
        <f>SUM(C21)</f>
        <v>875563.51</v>
      </c>
      <c r="D20" s="376">
        <f t="shared" ref="D20:H20" si="6">SUM(D21)</f>
        <v>0</v>
      </c>
      <c r="E20" s="376">
        <f t="shared" si="6"/>
        <v>875563.51</v>
      </c>
      <c r="F20" s="376">
        <f t="shared" si="6"/>
        <v>627292</v>
      </c>
      <c r="G20" s="376">
        <f t="shared" si="6"/>
        <v>627292</v>
      </c>
      <c r="H20" s="376">
        <f t="shared" si="6"/>
        <v>248271.51</v>
      </c>
      <c r="I20" s="385">
        <f t="shared" si="1"/>
        <v>0.7164437448975004</v>
      </c>
    </row>
    <row r="21" spans="1:9" s="388" customFormat="1" ht="20.100000000000001" customHeight="1" x14ac:dyDescent="0.3">
      <c r="A21" s="386">
        <v>13403</v>
      </c>
      <c r="B21" s="384" t="s">
        <v>159</v>
      </c>
      <c r="C21" s="376">
        <v>875563.51</v>
      </c>
      <c r="D21" s="376">
        <v>0</v>
      </c>
      <c r="E21" s="376">
        <f>C21+D21</f>
        <v>875563.51</v>
      </c>
      <c r="F21" s="377">
        <v>627292</v>
      </c>
      <c r="G21" s="377">
        <v>627292</v>
      </c>
      <c r="H21" s="376">
        <f t="shared" si="2"/>
        <v>248271.51</v>
      </c>
      <c r="I21" s="385">
        <f t="shared" si="1"/>
        <v>0.7164437448975004</v>
      </c>
    </row>
    <row r="22" spans="1:9" ht="20.100000000000001" customHeight="1" x14ac:dyDescent="0.25">
      <c r="A22" s="405">
        <v>1400</v>
      </c>
      <c r="B22" s="400" t="s">
        <v>188</v>
      </c>
      <c r="C22" s="165">
        <f>C23+C32+C34+C36</f>
        <v>4849955.21</v>
      </c>
      <c r="D22" s="165">
        <v>0</v>
      </c>
      <c r="E22" s="375">
        <f t="shared" ref="E22:E84" si="7">C22+D22</f>
        <v>4849955.21</v>
      </c>
      <c r="F22" s="165">
        <f>+F23+F32+F34+F36</f>
        <v>3810299</v>
      </c>
      <c r="G22" s="165">
        <f>F22</f>
        <v>3810299</v>
      </c>
      <c r="H22" s="165">
        <f>+E22-F22</f>
        <v>1039656.21</v>
      </c>
      <c r="I22" s="401">
        <f t="shared" si="1"/>
        <v>0.78563591518198783</v>
      </c>
    </row>
    <row r="23" spans="1:9" ht="20.100000000000001" customHeight="1" x14ac:dyDescent="0.25">
      <c r="A23" s="383">
        <v>141</v>
      </c>
      <c r="B23" s="384" t="s">
        <v>189</v>
      </c>
      <c r="C23" s="376">
        <f>SUM(C24:C31)</f>
        <v>1934342.35</v>
      </c>
      <c r="D23" s="376">
        <f t="shared" ref="D23:H23" si="8">SUM(D24:D31)</f>
        <v>0</v>
      </c>
      <c r="E23" s="376">
        <f t="shared" si="8"/>
        <v>1934342.35</v>
      </c>
      <c r="F23" s="376">
        <f t="shared" si="8"/>
        <v>1516946</v>
      </c>
      <c r="G23" s="376">
        <f t="shared" si="8"/>
        <v>1516946</v>
      </c>
      <c r="H23" s="376">
        <f t="shared" si="8"/>
        <v>417396.35</v>
      </c>
      <c r="I23" s="385">
        <f t="shared" si="1"/>
        <v>0.78421795397283212</v>
      </c>
    </row>
    <row r="24" spans="1:9" ht="20.100000000000001" customHeight="1" x14ac:dyDescent="0.25">
      <c r="A24" s="386">
        <v>14101</v>
      </c>
      <c r="B24" s="384" t="s">
        <v>190</v>
      </c>
      <c r="C24" s="387">
        <v>1100847</v>
      </c>
      <c r="D24" s="376">
        <v>0</v>
      </c>
      <c r="E24" s="377">
        <f t="shared" si="7"/>
        <v>1100847</v>
      </c>
      <c r="F24" s="377">
        <v>866488</v>
      </c>
      <c r="G24" s="377">
        <v>866488</v>
      </c>
      <c r="H24" s="376">
        <f>+E24-F24</f>
        <v>234359</v>
      </c>
      <c r="I24" s="385">
        <f t="shared" si="1"/>
        <v>0.78711028871405386</v>
      </c>
    </row>
    <row r="25" spans="1:9" ht="20.100000000000001" customHeight="1" x14ac:dyDescent="0.25">
      <c r="A25" s="386">
        <v>14102</v>
      </c>
      <c r="B25" s="384" t="s">
        <v>191</v>
      </c>
      <c r="C25" s="387">
        <v>143.44999999999999</v>
      </c>
      <c r="D25" s="376">
        <v>0</v>
      </c>
      <c r="E25" s="377">
        <f t="shared" si="7"/>
        <v>143.44999999999999</v>
      </c>
      <c r="F25" s="376">
        <v>106</v>
      </c>
      <c r="G25" s="376">
        <v>106</v>
      </c>
      <c r="H25" s="376">
        <f t="shared" si="2"/>
        <v>37.449999999999989</v>
      </c>
      <c r="I25" s="385">
        <f t="shared" si="1"/>
        <v>0.73893342628093417</v>
      </c>
    </row>
    <row r="26" spans="1:9" ht="20.100000000000001" customHeight="1" x14ac:dyDescent="0.25">
      <c r="A26" s="386">
        <v>14103</v>
      </c>
      <c r="B26" s="384" t="s">
        <v>192</v>
      </c>
      <c r="C26" s="387">
        <v>2184.0700000000002</v>
      </c>
      <c r="D26" s="376">
        <v>0</v>
      </c>
      <c r="E26" s="377">
        <f t="shared" si="7"/>
        <v>2184.0700000000002</v>
      </c>
      <c r="F26" s="376">
        <v>1722</v>
      </c>
      <c r="G26" s="376">
        <v>1722</v>
      </c>
      <c r="H26" s="376">
        <f t="shared" si="2"/>
        <v>462.07000000000016</v>
      </c>
      <c r="I26" s="385">
        <f t="shared" si="1"/>
        <v>0.78843626806833111</v>
      </c>
    </row>
    <row r="27" spans="1:9" ht="20.100000000000001" customHeight="1" x14ac:dyDescent="0.25">
      <c r="A27" s="386">
        <v>14104</v>
      </c>
      <c r="B27" s="384" t="s">
        <v>193</v>
      </c>
      <c r="C27" s="387">
        <v>68795.12</v>
      </c>
      <c r="D27" s="376">
        <v>0</v>
      </c>
      <c r="E27" s="377">
        <f t="shared" si="7"/>
        <v>68795.12</v>
      </c>
      <c r="F27" s="376">
        <v>54152</v>
      </c>
      <c r="G27" s="376">
        <v>54152</v>
      </c>
      <c r="H27" s="376">
        <f t="shared" si="2"/>
        <v>14643.119999999995</v>
      </c>
      <c r="I27" s="385">
        <f t="shared" si="1"/>
        <v>0.78714885590722139</v>
      </c>
    </row>
    <row r="28" spans="1:9" s="393" customFormat="1" ht="20.100000000000001" customHeight="1" x14ac:dyDescent="0.25">
      <c r="A28" s="389">
        <v>14105</v>
      </c>
      <c r="B28" s="390" t="s">
        <v>194</v>
      </c>
      <c r="C28" s="387">
        <v>68791.839999999997</v>
      </c>
      <c r="D28" s="378">
        <v>0</v>
      </c>
      <c r="E28" s="391">
        <f t="shared" si="7"/>
        <v>68791.839999999997</v>
      </c>
      <c r="F28" s="378">
        <v>54152</v>
      </c>
      <c r="G28" s="378">
        <v>54152</v>
      </c>
      <c r="H28" s="378">
        <f t="shared" si="2"/>
        <v>14639.839999999997</v>
      </c>
      <c r="I28" s="392">
        <f t="shared" si="1"/>
        <v>0.78718638722267065</v>
      </c>
    </row>
    <row r="29" spans="1:9" ht="28.5" customHeight="1" x14ac:dyDescent="0.25">
      <c r="A29" s="386">
        <v>14106</v>
      </c>
      <c r="B29" s="384" t="s">
        <v>195</v>
      </c>
      <c r="C29" s="387">
        <v>399043.67</v>
      </c>
      <c r="D29" s="376">
        <v>0</v>
      </c>
      <c r="E29" s="377">
        <f t="shared" si="7"/>
        <v>399043.67</v>
      </c>
      <c r="F29" s="376">
        <v>314097</v>
      </c>
      <c r="G29" s="376">
        <v>314097</v>
      </c>
      <c r="H29" s="376">
        <f>+E29-F29</f>
        <v>84946.669999999984</v>
      </c>
      <c r="I29" s="385">
        <f t="shared" si="1"/>
        <v>0.78712437663777501</v>
      </c>
    </row>
    <row r="30" spans="1:9" ht="20.100000000000001" customHeight="1" x14ac:dyDescent="0.25">
      <c r="A30" s="386">
        <v>14107</v>
      </c>
      <c r="B30" s="384" t="s">
        <v>196</v>
      </c>
      <c r="C30" s="387">
        <v>137582.57</v>
      </c>
      <c r="D30" s="376">
        <v>0</v>
      </c>
      <c r="E30" s="377">
        <f t="shared" si="7"/>
        <v>137582.57</v>
      </c>
      <c r="F30" s="376">
        <v>108308</v>
      </c>
      <c r="G30" s="376">
        <v>108308</v>
      </c>
      <c r="H30" s="376">
        <f t="shared" si="2"/>
        <v>29274.570000000007</v>
      </c>
      <c r="I30" s="385">
        <f t="shared" si="1"/>
        <v>0.78722181160011762</v>
      </c>
    </row>
    <row r="31" spans="1:9" ht="27.75" customHeight="1" x14ac:dyDescent="0.25">
      <c r="A31" s="386">
        <v>14108</v>
      </c>
      <c r="B31" s="384" t="s">
        <v>197</v>
      </c>
      <c r="C31" s="387">
        <v>156954.63</v>
      </c>
      <c r="D31" s="376">
        <v>0</v>
      </c>
      <c r="E31" s="377">
        <f t="shared" si="7"/>
        <v>156954.63</v>
      </c>
      <c r="F31" s="376">
        <v>117921</v>
      </c>
      <c r="G31" s="376">
        <v>117921</v>
      </c>
      <c r="H31" s="376">
        <f t="shared" si="2"/>
        <v>39033.630000000005</v>
      </c>
      <c r="I31" s="385">
        <f t="shared" si="1"/>
        <v>0.75130628513475517</v>
      </c>
    </row>
    <row r="32" spans="1:9" ht="20.100000000000001" customHeight="1" x14ac:dyDescent="0.3">
      <c r="A32" s="383">
        <v>142</v>
      </c>
      <c r="B32" s="384" t="s">
        <v>198</v>
      </c>
      <c r="C32" s="376">
        <f>SUM(C33)</f>
        <v>550405.25</v>
      </c>
      <c r="D32" s="376">
        <f t="shared" ref="D32:G32" si="9">SUM(D33)</f>
        <v>0</v>
      </c>
      <c r="E32" s="376">
        <f t="shared" si="9"/>
        <v>550405.25</v>
      </c>
      <c r="F32" s="376">
        <f t="shared" si="9"/>
        <v>433246</v>
      </c>
      <c r="G32" s="376">
        <f t="shared" si="9"/>
        <v>433246</v>
      </c>
      <c r="H32" s="376">
        <f>SUM(H33)</f>
        <v>117159.25</v>
      </c>
      <c r="I32" s="385">
        <f t="shared" si="1"/>
        <v>0.7871400209209487</v>
      </c>
    </row>
    <row r="33" spans="1:11" ht="20.100000000000001" customHeight="1" x14ac:dyDescent="0.3">
      <c r="A33" s="386">
        <v>14201</v>
      </c>
      <c r="B33" s="384" t="s">
        <v>199</v>
      </c>
      <c r="C33" s="376">
        <v>550405.25</v>
      </c>
      <c r="D33" s="376">
        <v>0</v>
      </c>
      <c r="E33" s="377">
        <f t="shared" si="7"/>
        <v>550405.25</v>
      </c>
      <c r="F33" s="376">
        <v>433246</v>
      </c>
      <c r="G33" s="376">
        <v>433246</v>
      </c>
      <c r="H33" s="376">
        <f>+E33-F33</f>
        <v>117159.25</v>
      </c>
      <c r="I33" s="385">
        <f t="shared" si="1"/>
        <v>0.7871400209209487</v>
      </c>
    </row>
    <row r="34" spans="1:11" ht="20.100000000000001" customHeight="1" x14ac:dyDescent="0.3">
      <c r="A34" s="383">
        <v>143</v>
      </c>
      <c r="B34" s="400" t="s">
        <v>200</v>
      </c>
      <c r="C34" s="376">
        <f>SUM(C35)</f>
        <v>2339245.77</v>
      </c>
      <c r="D34" s="376">
        <f t="shared" ref="D34:H34" si="10">SUM(D35)</f>
        <v>0</v>
      </c>
      <c r="E34" s="376">
        <f t="shared" si="10"/>
        <v>2339245.77</v>
      </c>
      <c r="F34" s="376">
        <f t="shared" si="10"/>
        <v>1841309</v>
      </c>
      <c r="G34" s="376">
        <f t="shared" si="10"/>
        <v>1841309</v>
      </c>
      <c r="H34" s="376">
        <f t="shared" si="10"/>
        <v>497936.77</v>
      </c>
      <c r="I34" s="385">
        <f t="shared" si="1"/>
        <v>0.78713789872536566</v>
      </c>
    </row>
    <row r="35" spans="1:11" ht="20.100000000000001" customHeight="1" x14ac:dyDescent="0.3">
      <c r="A35" s="386">
        <v>14301</v>
      </c>
      <c r="B35" s="384" t="s">
        <v>201</v>
      </c>
      <c r="C35" s="376">
        <v>2339245.77</v>
      </c>
      <c r="D35" s="376">
        <v>0</v>
      </c>
      <c r="E35" s="377">
        <f t="shared" si="7"/>
        <v>2339245.77</v>
      </c>
      <c r="F35" s="376">
        <v>1841309</v>
      </c>
      <c r="G35" s="376">
        <v>1841309</v>
      </c>
      <c r="H35" s="376">
        <f>+E35-F35</f>
        <v>497936.77</v>
      </c>
      <c r="I35" s="385">
        <f t="shared" si="1"/>
        <v>0.78713789872536566</v>
      </c>
    </row>
    <row r="36" spans="1:11" ht="20.100000000000001" customHeight="1" x14ac:dyDescent="0.3">
      <c r="A36" s="383">
        <v>144</v>
      </c>
      <c r="B36" s="400" t="s">
        <v>202</v>
      </c>
      <c r="C36" s="376">
        <f>C37+C38+C39</f>
        <v>25961.840000000004</v>
      </c>
      <c r="D36" s="376">
        <f t="shared" ref="D36:H36" si="11">D37+D38+D39</f>
        <v>0</v>
      </c>
      <c r="E36" s="376">
        <f t="shared" si="11"/>
        <v>25961.840000000004</v>
      </c>
      <c r="F36" s="376">
        <f t="shared" si="11"/>
        <v>18798</v>
      </c>
      <c r="G36" s="376">
        <f t="shared" si="11"/>
        <v>18798</v>
      </c>
      <c r="H36" s="376">
        <f t="shared" si="11"/>
        <v>7163.8400000000011</v>
      </c>
      <c r="I36" s="385">
        <f t="shared" si="1"/>
        <v>0.72406270125692163</v>
      </c>
    </row>
    <row r="37" spans="1:11" ht="20.100000000000001" customHeight="1" x14ac:dyDescent="0.3">
      <c r="A37" s="386">
        <v>14401</v>
      </c>
      <c r="B37" s="384" t="s">
        <v>203</v>
      </c>
      <c r="C37" s="376">
        <v>2171.37</v>
      </c>
      <c r="D37" s="376">
        <v>0</v>
      </c>
      <c r="E37" s="377">
        <f t="shared" si="7"/>
        <v>2171.37</v>
      </c>
      <c r="F37" s="376">
        <v>1835</v>
      </c>
      <c r="G37" s="376">
        <v>1835</v>
      </c>
      <c r="H37" s="376">
        <f>+E37-F37</f>
        <v>336.36999999999989</v>
      </c>
      <c r="I37" s="385">
        <f t="shared" si="1"/>
        <v>0.84508858462629588</v>
      </c>
    </row>
    <row r="38" spans="1:11" ht="20.100000000000001" customHeight="1" x14ac:dyDescent="0.3">
      <c r="A38" s="386">
        <v>14402</v>
      </c>
      <c r="B38" s="384" t="s">
        <v>204</v>
      </c>
      <c r="C38" s="376">
        <v>10035.35</v>
      </c>
      <c r="D38" s="376">
        <v>0</v>
      </c>
      <c r="E38" s="377">
        <f t="shared" si="7"/>
        <v>10035.35</v>
      </c>
      <c r="F38" s="376">
        <v>6140</v>
      </c>
      <c r="G38" s="376">
        <v>6140</v>
      </c>
      <c r="H38" s="376">
        <f>+E38-F38</f>
        <v>3895.3500000000004</v>
      </c>
      <c r="I38" s="385">
        <f t="shared" si="1"/>
        <v>0.61183715565476038</v>
      </c>
    </row>
    <row r="39" spans="1:11" ht="20.100000000000001" customHeight="1" x14ac:dyDescent="0.3">
      <c r="A39" s="386">
        <v>14403</v>
      </c>
      <c r="B39" s="384" t="s">
        <v>205</v>
      </c>
      <c r="C39" s="376">
        <v>13755.12</v>
      </c>
      <c r="D39" s="376">
        <v>0</v>
      </c>
      <c r="E39" s="377">
        <f t="shared" si="7"/>
        <v>13755.12</v>
      </c>
      <c r="F39" s="376">
        <v>10823</v>
      </c>
      <c r="G39" s="376">
        <v>10823</v>
      </c>
      <c r="H39" s="376">
        <f>+E39-F39</f>
        <v>2932.1200000000008</v>
      </c>
      <c r="I39" s="385">
        <f t="shared" si="1"/>
        <v>0.78683428425197299</v>
      </c>
    </row>
    <row r="40" spans="1:11" ht="20.100000000000001" customHeight="1" x14ac:dyDescent="0.3">
      <c r="A40" s="405">
        <v>1500</v>
      </c>
      <c r="B40" s="406" t="s">
        <v>206</v>
      </c>
      <c r="C40" s="165">
        <f>C41</f>
        <v>0</v>
      </c>
      <c r="D40" s="165">
        <f t="shared" ref="D40:H40" si="12">D41</f>
        <v>0</v>
      </c>
      <c r="E40" s="165">
        <f t="shared" si="12"/>
        <v>0</v>
      </c>
      <c r="F40" s="165">
        <f t="shared" si="12"/>
        <v>0</v>
      </c>
      <c r="G40" s="165">
        <f t="shared" si="12"/>
        <v>0</v>
      </c>
      <c r="H40" s="165">
        <f t="shared" si="12"/>
        <v>0</v>
      </c>
      <c r="I40" s="401">
        <v>0</v>
      </c>
    </row>
    <row r="41" spans="1:11" ht="20.100000000000001" customHeight="1" x14ac:dyDescent="0.3">
      <c r="A41" s="383">
        <v>152</v>
      </c>
      <c r="B41" s="407" t="s">
        <v>207</v>
      </c>
      <c r="C41" s="376">
        <f>SUM(C42)</f>
        <v>0</v>
      </c>
      <c r="D41" s="376">
        <f t="shared" ref="D41:H41" si="13">SUM(D42)</f>
        <v>0</v>
      </c>
      <c r="E41" s="376">
        <f t="shared" si="13"/>
        <v>0</v>
      </c>
      <c r="F41" s="376">
        <f t="shared" si="13"/>
        <v>0</v>
      </c>
      <c r="G41" s="376">
        <f t="shared" si="13"/>
        <v>0</v>
      </c>
      <c r="H41" s="376">
        <f t="shared" si="13"/>
        <v>0</v>
      </c>
      <c r="I41" s="385">
        <v>0</v>
      </c>
    </row>
    <row r="42" spans="1:11" ht="20.100000000000001" customHeight="1" x14ac:dyDescent="0.3">
      <c r="A42" s="386">
        <v>15201</v>
      </c>
      <c r="B42" s="407" t="s">
        <v>208</v>
      </c>
      <c r="C42" s="376">
        <v>0</v>
      </c>
      <c r="D42" s="376">
        <v>0</v>
      </c>
      <c r="E42" s="377">
        <f t="shared" si="7"/>
        <v>0</v>
      </c>
      <c r="F42" s="376">
        <v>0</v>
      </c>
      <c r="G42" s="376">
        <v>0</v>
      </c>
      <c r="H42" s="376">
        <f t="shared" si="2"/>
        <v>0</v>
      </c>
      <c r="I42" s="385">
        <v>0</v>
      </c>
    </row>
    <row r="43" spans="1:11" ht="20.100000000000001" customHeight="1" x14ac:dyDescent="0.3">
      <c r="A43" s="386"/>
      <c r="B43" s="384"/>
      <c r="C43" s="376"/>
      <c r="D43" s="376"/>
      <c r="E43" s="377"/>
      <c r="F43" s="376"/>
      <c r="G43" s="376"/>
      <c r="H43" s="376"/>
      <c r="I43" s="385"/>
    </row>
    <row r="44" spans="1:11" ht="20.100000000000001" customHeight="1" x14ac:dyDescent="0.3">
      <c r="A44" s="408">
        <v>2000</v>
      </c>
      <c r="B44" s="409" t="s">
        <v>23</v>
      </c>
      <c r="C44" s="165">
        <f>C45+C60+C66+C72+C78+C82+C87+C90</f>
        <v>1958642</v>
      </c>
      <c r="D44" s="165">
        <f t="shared" ref="D44:G44" si="14">D45+D60+D66+D72+D78+D82+D87+D90</f>
        <v>205000</v>
      </c>
      <c r="E44" s="165">
        <f t="shared" si="14"/>
        <v>2163642</v>
      </c>
      <c r="F44" s="165">
        <f t="shared" si="14"/>
        <v>510018.58999999997</v>
      </c>
      <c r="G44" s="165">
        <f t="shared" si="14"/>
        <v>508846.54000000004</v>
      </c>
      <c r="H44" s="165">
        <f>H45+H60+H66+H72+H78+H82+H87+H90</f>
        <v>1653623.4100000001</v>
      </c>
      <c r="I44" s="401">
        <f t="shared" si="1"/>
        <v>0.23572226366469129</v>
      </c>
      <c r="K44" s="402"/>
    </row>
    <row r="45" spans="1:11" ht="20.100000000000001" customHeight="1" x14ac:dyDescent="0.3">
      <c r="A45" s="410">
        <v>2100</v>
      </c>
      <c r="B45" s="409" t="s">
        <v>209</v>
      </c>
      <c r="C45" s="165">
        <f>C46+C48+C50+C52+C54+C56+C58</f>
        <v>588187</v>
      </c>
      <c r="D45" s="165">
        <f t="shared" ref="D45:H45" si="15">D46+D48+D50+D52+D54+D56+D58</f>
        <v>5696.85</v>
      </c>
      <c r="E45" s="165">
        <f t="shared" si="15"/>
        <v>593883.85</v>
      </c>
      <c r="F45" s="165">
        <f t="shared" si="15"/>
        <v>226449</v>
      </c>
      <c r="G45" s="165">
        <f t="shared" si="15"/>
        <v>226449</v>
      </c>
      <c r="H45" s="165">
        <f t="shared" si="15"/>
        <v>367434.85</v>
      </c>
      <c r="I45" s="401">
        <f t="shared" si="1"/>
        <v>0.38130183199964102</v>
      </c>
    </row>
    <row r="46" spans="1:11" s="388" customFormat="1" ht="20.100000000000001" customHeight="1" x14ac:dyDescent="0.3">
      <c r="A46" s="411">
        <v>211</v>
      </c>
      <c r="B46" s="409" t="s">
        <v>210</v>
      </c>
      <c r="C46" s="376">
        <f>+C47</f>
        <v>278600</v>
      </c>
      <c r="D46" s="376"/>
      <c r="E46" s="376">
        <f t="shared" si="7"/>
        <v>278600</v>
      </c>
      <c r="F46" s="376">
        <f>F47</f>
        <v>219035</v>
      </c>
      <c r="G46" s="376">
        <f>+G47</f>
        <v>219035</v>
      </c>
      <c r="H46" s="376">
        <f t="shared" si="2"/>
        <v>59565</v>
      </c>
      <c r="I46" s="385">
        <f t="shared" si="1"/>
        <v>0.78619885139985646</v>
      </c>
    </row>
    <row r="47" spans="1:11" ht="20.100000000000001" customHeight="1" x14ac:dyDescent="0.3">
      <c r="A47" s="412">
        <v>21101</v>
      </c>
      <c r="B47" s="413" t="s">
        <v>211</v>
      </c>
      <c r="C47" s="376">
        <v>278600</v>
      </c>
      <c r="D47" s="376">
        <v>0</v>
      </c>
      <c r="E47" s="377">
        <f t="shared" si="7"/>
        <v>278600</v>
      </c>
      <c r="F47" s="376">
        <v>219035</v>
      </c>
      <c r="G47" s="376">
        <v>219035</v>
      </c>
      <c r="H47" s="376">
        <f>+E47-F47</f>
        <v>59565</v>
      </c>
      <c r="I47" s="385">
        <f t="shared" si="1"/>
        <v>0.78619885139985646</v>
      </c>
    </row>
    <row r="48" spans="1:11" ht="20.100000000000001" customHeight="1" x14ac:dyDescent="0.3">
      <c r="A48" s="414">
        <v>212</v>
      </c>
      <c r="B48" s="409" t="s">
        <v>212</v>
      </c>
      <c r="C48" s="376">
        <f>+C49</f>
        <v>125297</v>
      </c>
      <c r="D48" s="376"/>
      <c r="E48" s="376">
        <f t="shared" si="7"/>
        <v>125297</v>
      </c>
      <c r="F48" s="376">
        <f>F49</f>
        <v>112</v>
      </c>
      <c r="G48" s="376">
        <f>+G49</f>
        <v>112</v>
      </c>
      <c r="H48" s="376">
        <f t="shared" si="2"/>
        <v>125185</v>
      </c>
      <c r="I48" s="385">
        <f t="shared" si="1"/>
        <v>8.9387615026696569E-4</v>
      </c>
    </row>
    <row r="49" spans="1:9" ht="20.100000000000001" customHeight="1" x14ac:dyDescent="0.3">
      <c r="A49" s="412">
        <v>21201</v>
      </c>
      <c r="B49" s="413" t="s">
        <v>213</v>
      </c>
      <c r="C49" s="376">
        <v>125297</v>
      </c>
      <c r="D49" s="376">
        <v>0</v>
      </c>
      <c r="E49" s="377">
        <f t="shared" si="7"/>
        <v>125297</v>
      </c>
      <c r="F49" s="376">
        <v>112</v>
      </c>
      <c r="G49" s="376">
        <v>112</v>
      </c>
      <c r="H49" s="376">
        <f>+E49-F49</f>
        <v>125185</v>
      </c>
      <c r="I49" s="385">
        <f t="shared" si="1"/>
        <v>8.9387615026696569E-4</v>
      </c>
    </row>
    <row r="50" spans="1:9" ht="20.100000000000001" customHeight="1" x14ac:dyDescent="0.3">
      <c r="A50" s="414">
        <v>214</v>
      </c>
      <c r="B50" s="409" t="s">
        <v>214</v>
      </c>
      <c r="C50" s="376">
        <f>C51</f>
        <v>35996</v>
      </c>
      <c r="D50" s="376">
        <f t="shared" ref="D50:H50" si="16">D51</f>
        <v>0</v>
      </c>
      <c r="E50" s="376">
        <f t="shared" si="16"/>
        <v>35996</v>
      </c>
      <c r="F50" s="376">
        <f t="shared" si="16"/>
        <v>0</v>
      </c>
      <c r="G50" s="376">
        <f t="shared" si="16"/>
        <v>0</v>
      </c>
      <c r="H50" s="376">
        <f t="shared" si="16"/>
        <v>35996</v>
      </c>
      <c r="I50" s="385">
        <f t="shared" si="1"/>
        <v>0</v>
      </c>
    </row>
    <row r="51" spans="1:9" ht="20.100000000000001" customHeight="1" x14ac:dyDescent="0.3">
      <c r="A51" s="412">
        <v>21401</v>
      </c>
      <c r="B51" s="413" t="s">
        <v>215</v>
      </c>
      <c r="C51" s="376">
        <v>35996</v>
      </c>
      <c r="D51" s="376">
        <v>0</v>
      </c>
      <c r="E51" s="377">
        <f t="shared" si="7"/>
        <v>35996</v>
      </c>
      <c r="F51" s="376">
        <v>0</v>
      </c>
      <c r="G51" s="376">
        <v>0</v>
      </c>
      <c r="H51" s="376">
        <f t="shared" si="2"/>
        <v>35996</v>
      </c>
      <c r="I51" s="385">
        <f t="shared" si="1"/>
        <v>0</v>
      </c>
    </row>
    <row r="52" spans="1:9" ht="20.100000000000001" customHeight="1" x14ac:dyDescent="0.3">
      <c r="A52" s="414">
        <v>215</v>
      </c>
      <c r="B52" s="415" t="s">
        <v>216</v>
      </c>
      <c r="C52" s="376">
        <f>+C53</f>
        <v>126692</v>
      </c>
      <c r="D52" s="376">
        <f t="shared" ref="D52:H52" si="17">+D53</f>
        <v>0</v>
      </c>
      <c r="E52" s="376">
        <f t="shared" si="17"/>
        <v>126692</v>
      </c>
      <c r="F52" s="376">
        <f t="shared" si="17"/>
        <v>5470</v>
      </c>
      <c r="G52" s="376">
        <f t="shared" si="17"/>
        <v>5470</v>
      </c>
      <c r="H52" s="376">
        <f t="shared" si="17"/>
        <v>121222</v>
      </c>
      <c r="I52" s="385">
        <f t="shared" si="1"/>
        <v>4.3175575411233541E-2</v>
      </c>
    </row>
    <row r="53" spans="1:9" ht="20.100000000000001" customHeight="1" x14ac:dyDescent="0.3">
      <c r="A53" s="416">
        <v>21501</v>
      </c>
      <c r="B53" s="413" t="s">
        <v>217</v>
      </c>
      <c r="C53" s="376">
        <v>126692</v>
      </c>
      <c r="D53" s="376">
        <v>0</v>
      </c>
      <c r="E53" s="377">
        <f t="shared" si="7"/>
        <v>126692</v>
      </c>
      <c r="F53" s="376">
        <v>5470</v>
      </c>
      <c r="G53" s="376">
        <v>5470</v>
      </c>
      <c r="H53" s="376">
        <f t="shared" si="2"/>
        <v>121222</v>
      </c>
      <c r="I53" s="385">
        <f t="shared" si="1"/>
        <v>4.3175575411233541E-2</v>
      </c>
    </row>
    <row r="54" spans="1:9" ht="20.100000000000001" customHeight="1" x14ac:dyDescent="0.3">
      <c r="A54" s="414">
        <v>216</v>
      </c>
      <c r="B54" s="415" t="s">
        <v>218</v>
      </c>
      <c r="C54" s="376">
        <f>+C55</f>
        <v>1476</v>
      </c>
      <c r="D54" s="376">
        <f t="shared" ref="D54:H54" si="18">+D55</f>
        <v>5696.85</v>
      </c>
      <c r="E54" s="376">
        <f t="shared" si="18"/>
        <v>7172.85</v>
      </c>
      <c r="F54" s="376">
        <f t="shared" si="18"/>
        <v>1832</v>
      </c>
      <c r="G54" s="376">
        <f t="shared" si="18"/>
        <v>1832</v>
      </c>
      <c r="H54" s="376">
        <f t="shared" si="18"/>
        <v>5340.85</v>
      </c>
      <c r="I54" s="385">
        <f t="shared" si="1"/>
        <v>0.25540754372390334</v>
      </c>
    </row>
    <row r="55" spans="1:9" ht="20.100000000000001" customHeight="1" x14ac:dyDescent="0.3">
      <c r="A55" s="416">
        <v>21601</v>
      </c>
      <c r="B55" s="413" t="s">
        <v>218</v>
      </c>
      <c r="C55" s="376">
        <v>1476</v>
      </c>
      <c r="D55" s="376">
        <v>5696.85</v>
      </c>
      <c r="E55" s="377">
        <f t="shared" si="7"/>
        <v>7172.85</v>
      </c>
      <c r="F55" s="376">
        <v>1832</v>
      </c>
      <c r="G55" s="376">
        <v>1832</v>
      </c>
      <c r="H55" s="376">
        <f t="shared" si="2"/>
        <v>5340.85</v>
      </c>
      <c r="I55" s="385">
        <f t="shared" si="1"/>
        <v>0.25540754372390334</v>
      </c>
    </row>
    <row r="56" spans="1:9" ht="20.100000000000001" customHeight="1" x14ac:dyDescent="0.3">
      <c r="A56" s="417">
        <v>217</v>
      </c>
      <c r="B56" s="409" t="s">
        <v>219</v>
      </c>
      <c r="C56" s="376">
        <f>C57</f>
        <v>0</v>
      </c>
      <c r="D56" s="376">
        <f t="shared" ref="D56:H56" si="19">D57</f>
        <v>0</v>
      </c>
      <c r="E56" s="376">
        <f t="shared" si="19"/>
        <v>0</v>
      </c>
      <c r="F56" s="376">
        <f t="shared" si="19"/>
        <v>0</v>
      </c>
      <c r="G56" s="376">
        <f t="shared" si="19"/>
        <v>0</v>
      </c>
      <c r="H56" s="376">
        <f t="shared" si="19"/>
        <v>0</v>
      </c>
      <c r="I56" s="385">
        <v>0</v>
      </c>
    </row>
    <row r="57" spans="1:9" ht="20.100000000000001" customHeight="1" x14ac:dyDescent="0.3">
      <c r="A57" s="418">
        <v>21701</v>
      </c>
      <c r="B57" s="413" t="s">
        <v>220</v>
      </c>
      <c r="C57" s="376">
        <v>0</v>
      </c>
      <c r="D57" s="376">
        <v>0</v>
      </c>
      <c r="E57" s="376">
        <f t="shared" si="7"/>
        <v>0</v>
      </c>
      <c r="F57" s="376">
        <v>0</v>
      </c>
      <c r="G57" s="376">
        <v>0</v>
      </c>
      <c r="H57" s="376">
        <f>E57-F57</f>
        <v>0</v>
      </c>
      <c r="I57" s="385">
        <v>0</v>
      </c>
    </row>
    <row r="58" spans="1:9" ht="20.100000000000001" customHeight="1" x14ac:dyDescent="0.3">
      <c r="A58" s="411">
        <v>218</v>
      </c>
      <c r="B58" s="409" t="s">
        <v>221</v>
      </c>
      <c r="C58" s="376">
        <f>C59</f>
        <v>20126</v>
      </c>
      <c r="D58" s="376">
        <f t="shared" ref="D58:H58" si="20">D59</f>
        <v>0</v>
      </c>
      <c r="E58" s="376">
        <f t="shared" si="20"/>
        <v>20126</v>
      </c>
      <c r="F58" s="376">
        <f t="shared" si="20"/>
        <v>0</v>
      </c>
      <c r="G58" s="376">
        <f t="shared" si="20"/>
        <v>0</v>
      </c>
      <c r="H58" s="376">
        <f t="shared" si="20"/>
        <v>20126</v>
      </c>
      <c r="I58" s="385">
        <f t="shared" si="1"/>
        <v>0</v>
      </c>
    </row>
    <row r="59" spans="1:9" ht="20.100000000000001" customHeight="1" x14ac:dyDescent="0.3">
      <c r="A59" s="418">
        <v>21801</v>
      </c>
      <c r="B59" s="413" t="s">
        <v>222</v>
      </c>
      <c r="C59" s="376">
        <v>20126</v>
      </c>
      <c r="D59" s="376">
        <v>0</v>
      </c>
      <c r="E59" s="376">
        <f t="shared" si="7"/>
        <v>20126</v>
      </c>
      <c r="F59" s="376">
        <v>0</v>
      </c>
      <c r="G59" s="376">
        <v>0</v>
      </c>
      <c r="H59" s="376">
        <f>E59-F59</f>
        <v>20126</v>
      </c>
      <c r="I59" s="385">
        <f t="shared" si="1"/>
        <v>0</v>
      </c>
    </row>
    <row r="60" spans="1:9" ht="20.100000000000001" customHeight="1" x14ac:dyDescent="0.3">
      <c r="A60" s="410">
        <v>2200</v>
      </c>
      <c r="B60" s="409" t="s">
        <v>223</v>
      </c>
      <c r="C60" s="165">
        <f>C61+C64</f>
        <v>142930</v>
      </c>
      <c r="D60" s="165">
        <f t="shared" ref="D60:H60" si="21">D61+D64</f>
        <v>-696.84999999999991</v>
      </c>
      <c r="E60" s="165">
        <f t="shared" si="21"/>
        <v>142233.15</v>
      </c>
      <c r="F60" s="165">
        <f t="shared" si="21"/>
        <v>48368</v>
      </c>
      <c r="G60" s="165">
        <f t="shared" si="21"/>
        <v>48368</v>
      </c>
      <c r="H60" s="165">
        <f t="shared" si="21"/>
        <v>93865.15</v>
      </c>
      <c r="I60" s="401">
        <f t="shared" si="1"/>
        <v>0.34006137106574663</v>
      </c>
    </row>
    <row r="61" spans="1:9" ht="20.100000000000001" customHeight="1" x14ac:dyDescent="0.3">
      <c r="A61" s="383">
        <v>221</v>
      </c>
      <c r="B61" s="409" t="s">
        <v>223</v>
      </c>
      <c r="C61" s="376">
        <f>+C62+C63</f>
        <v>129170</v>
      </c>
      <c r="D61" s="376">
        <f t="shared" ref="D61:H61" si="22">+D62+D63</f>
        <v>-1215.8499999999999</v>
      </c>
      <c r="E61" s="376">
        <f t="shared" si="22"/>
        <v>127954.15</v>
      </c>
      <c r="F61" s="376">
        <f t="shared" si="22"/>
        <v>44038</v>
      </c>
      <c r="G61" s="376">
        <f t="shared" si="22"/>
        <v>44038</v>
      </c>
      <c r="H61" s="376">
        <f t="shared" si="22"/>
        <v>83916.15</v>
      </c>
      <c r="I61" s="385">
        <f t="shared" si="1"/>
        <v>0.34417015782606508</v>
      </c>
    </row>
    <row r="62" spans="1:9" ht="20.100000000000001" customHeight="1" x14ac:dyDescent="0.3">
      <c r="A62" s="386">
        <v>22101</v>
      </c>
      <c r="B62" s="413" t="s">
        <v>224</v>
      </c>
      <c r="C62" s="376">
        <v>126000</v>
      </c>
      <c r="D62" s="376">
        <v>-1215.8499999999999</v>
      </c>
      <c r="E62" s="377">
        <f t="shared" si="7"/>
        <v>124784.15</v>
      </c>
      <c r="F62" s="376">
        <v>42925</v>
      </c>
      <c r="G62" s="376">
        <v>42925</v>
      </c>
      <c r="H62" s="376">
        <f t="shared" si="2"/>
        <v>81859.149999999994</v>
      </c>
      <c r="I62" s="385">
        <f t="shared" si="1"/>
        <v>0.34399400885448994</v>
      </c>
    </row>
    <row r="63" spans="1:9" ht="20.100000000000001" customHeight="1" x14ac:dyDescent="0.3">
      <c r="A63" s="386">
        <v>22106</v>
      </c>
      <c r="B63" s="413" t="s">
        <v>225</v>
      </c>
      <c r="C63" s="376">
        <v>3170</v>
      </c>
      <c r="D63" s="376">
        <v>0</v>
      </c>
      <c r="E63" s="377">
        <f t="shared" si="7"/>
        <v>3170</v>
      </c>
      <c r="F63" s="376">
        <v>1113</v>
      </c>
      <c r="G63" s="376">
        <v>1113</v>
      </c>
      <c r="H63" s="376">
        <f t="shared" si="2"/>
        <v>2057</v>
      </c>
      <c r="I63" s="385">
        <f t="shared" si="1"/>
        <v>0.35110410094637223</v>
      </c>
    </row>
    <row r="64" spans="1:9" ht="20.100000000000001" customHeight="1" x14ac:dyDescent="0.3">
      <c r="A64" s="383">
        <v>223</v>
      </c>
      <c r="B64" s="409" t="s">
        <v>226</v>
      </c>
      <c r="C64" s="376">
        <f>+C65</f>
        <v>13760</v>
      </c>
      <c r="D64" s="376">
        <f t="shared" ref="D64:H64" si="23">+D65</f>
        <v>519</v>
      </c>
      <c r="E64" s="376">
        <f t="shared" si="23"/>
        <v>14279</v>
      </c>
      <c r="F64" s="376">
        <f t="shared" si="23"/>
        <v>4330</v>
      </c>
      <c r="G64" s="376">
        <f t="shared" si="23"/>
        <v>4330</v>
      </c>
      <c r="H64" s="376">
        <f t="shared" si="23"/>
        <v>9949</v>
      </c>
      <c r="I64" s="385">
        <f t="shared" si="1"/>
        <v>0.30324252398627355</v>
      </c>
    </row>
    <row r="65" spans="1:10" ht="20.100000000000001" customHeight="1" x14ac:dyDescent="0.3">
      <c r="A65" s="386">
        <v>22301</v>
      </c>
      <c r="B65" s="413" t="s">
        <v>227</v>
      </c>
      <c r="C65" s="376">
        <v>13760</v>
      </c>
      <c r="D65" s="376">
        <v>519</v>
      </c>
      <c r="E65" s="377">
        <f t="shared" si="7"/>
        <v>14279</v>
      </c>
      <c r="F65" s="376">
        <v>4330</v>
      </c>
      <c r="G65" s="376">
        <v>4330</v>
      </c>
      <c r="H65" s="376">
        <f t="shared" si="2"/>
        <v>9949</v>
      </c>
      <c r="I65" s="385">
        <f t="shared" si="1"/>
        <v>0.30324252398627355</v>
      </c>
    </row>
    <row r="66" spans="1:10" ht="20.100000000000001" customHeight="1" x14ac:dyDescent="0.3">
      <c r="A66" s="405">
        <v>2400</v>
      </c>
      <c r="B66" s="419" t="s">
        <v>228</v>
      </c>
      <c r="C66" s="165">
        <f>+C67+C69</f>
        <v>53146</v>
      </c>
      <c r="D66" s="165">
        <f t="shared" ref="D66:H66" si="24">+D67+D69</f>
        <v>0</v>
      </c>
      <c r="E66" s="165">
        <f t="shared" si="24"/>
        <v>53146</v>
      </c>
      <c r="F66" s="165">
        <f t="shared" si="24"/>
        <v>2827</v>
      </c>
      <c r="G66" s="165">
        <f t="shared" si="24"/>
        <v>2827</v>
      </c>
      <c r="H66" s="165">
        <f t="shared" si="24"/>
        <v>50319</v>
      </c>
      <c r="I66" s="401">
        <f t="shared" si="1"/>
        <v>5.319309073119332E-2</v>
      </c>
    </row>
    <row r="67" spans="1:10" ht="20.100000000000001" customHeight="1" x14ac:dyDescent="0.3">
      <c r="A67" s="383">
        <v>246</v>
      </c>
      <c r="B67" s="419" t="s">
        <v>229</v>
      </c>
      <c r="C67" s="376">
        <f>C68</f>
        <v>36012</v>
      </c>
      <c r="D67" s="376">
        <f t="shared" ref="D67:H67" si="25">D68</f>
        <v>0</v>
      </c>
      <c r="E67" s="376">
        <f t="shared" si="25"/>
        <v>36012</v>
      </c>
      <c r="F67" s="376">
        <f t="shared" si="25"/>
        <v>327</v>
      </c>
      <c r="G67" s="376">
        <f t="shared" si="25"/>
        <v>327</v>
      </c>
      <c r="H67" s="376">
        <f t="shared" si="25"/>
        <v>35685</v>
      </c>
      <c r="I67" s="385">
        <f t="shared" si="1"/>
        <v>9.0803065644785071E-3</v>
      </c>
    </row>
    <row r="68" spans="1:10" ht="20.100000000000001" customHeight="1" x14ac:dyDescent="0.3">
      <c r="A68" s="386">
        <v>24601</v>
      </c>
      <c r="B68" s="413" t="s">
        <v>230</v>
      </c>
      <c r="C68" s="376">
        <v>36012</v>
      </c>
      <c r="D68" s="376">
        <v>0</v>
      </c>
      <c r="E68" s="377">
        <f t="shared" si="7"/>
        <v>36012</v>
      </c>
      <c r="F68" s="376">
        <v>327</v>
      </c>
      <c r="G68" s="376">
        <v>327</v>
      </c>
      <c r="H68" s="376">
        <f t="shared" si="2"/>
        <v>35685</v>
      </c>
      <c r="I68" s="385">
        <f t="shared" si="1"/>
        <v>9.0803065644785071E-3</v>
      </c>
    </row>
    <row r="69" spans="1:10" ht="20.100000000000001" customHeight="1" x14ac:dyDescent="0.3">
      <c r="A69" s="383">
        <v>248</v>
      </c>
      <c r="B69" s="409" t="s">
        <v>231</v>
      </c>
      <c r="C69" s="376">
        <f>C70+C71</f>
        <v>17134</v>
      </c>
      <c r="D69" s="376">
        <f t="shared" ref="D69:H69" si="26">D70+D71</f>
        <v>0</v>
      </c>
      <c r="E69" s="376">
        <f t="shared" si="26"/>
        <v>17134</v>
      </c>
      <c r="F69" s="376">
        <f t="shared" si="26"/>
        <v>2500</v>
      </c>
      <c r="G69" s="376">
        <f t="shared" si="26"/>
        <v>2500</v>
      </c>
      <c r="H69" s="376">
        <f t="shared" si="26"/>
        <v>14634</v>
      </c>
      <c r="I69" s="385">
        <f t="shared" si="1"/>
        <v>0.14590871950507761</v>
      </c>
    </row>
    <row r="70" spans="1:10" ht="20.100000000000001" customHeight="1" x14ac:dyDescent="0.3">
      <c r="A70" s="386">
        <v>24801</v>
      </c>
      <c r="B70" s="413" t="s">
        <v>232</v>
      </c>
      <c r="C70" s="376">
        <v>17134</v>
      </c>
      <c r="D70" s="376"/>
      <c r="E70" s="377">
        <f t="shared" si="7"/>
        <v>17134</v>
      </c>
      <c r="F70" s="376">
        <v>800</v>
      </c>
      <c r="G70" s="376">
        <v>800</v>
      </c>
      <c r="H70" s="376">
        <f t="shared" si="2"/>
        <v>16334</v>
      </c>
      <c r="I70" s="385">
        <f t="shared" si="1"/>
        <v>4.6690790241624841E-2</v>
      </c>
    </row>
    <row r="71" spans="1:10" ht="20.100000000000001" customHeight="1" x14ac:dyDescent="0.3">
      <c r="A71" s="386">
        <v>24901</v>
      </c>
      <c r="B71" s="413" t="s">
        <v>328</v>
      </c>
      <c r="C71" s="376">
        <v>0</v>
      </c>
      <c r="D71" s="376">
        <v>0</v>
      </c>
      <c r="E71" s="377">
        <f t="shared" si="7"/>
        <v>0</v>
      </c>
      <c r="F71" s="376">
        <v>1700</v>
      </c>
      <c r="G71" s="376">
        <v>1700</v>
      </c>
      <c r="H71" s="376">
        <f>E71-F71</f>
        <v>-1700</v>
      </c>
      <c r="I71" s="385">
        <v>0</v>
      </c>
      <c r="J71" s="402"/>
    </row>
    <row r="72" spans="1:10" ht="20.100000000000001" customHeight="1" x14ac:dyDescent="0.3">
      <c r="A72" s="420">
        <v>2500</v>
      </c>
      <c r="B72" s="406" t="s">
        <v>233</v>
      </c>
      <c r="C72" s="376">
        <f>C73+C76</f>
        <v>80484</v>
      </c>
      <c r="D72" s="376">
        <f t="shared" ref="D72:H72" si="27">D73+D76</f>
        <v>0</v>
      </c>
      <c r="E72" s="376">
        <f t="shared" si="27"/>
        <v>80484</v>
      </c>
      <c r="F72" s="376">
        <f t="shared" si="27"/>
        <v>23010</v>
      </c>
      <c r="G72" s="376">
        <f t="shared" si="27"/>
        <v>23010</v>
      </c>
      <c r="H72" s="376">
        <f t="shared" si="27"/>
        <v>57474</v>
      </c>
      <c r="I72" s="385">
        <f t="shared" si="1"/>
        <v>0.28589533323393468</v>
      </c>
    </row>
    <row r="73" spans="1:10" ht="20.100000000000001" customHeight="1" x14ac:dyDescent="0.3">
      <c r="A73" s="383">
        <v>253</v>
      </c>
      <c r="B73" s="409" t="s">
        <v>234</v>
      </c>
      <c r="C73" s="376">
        <f>C74+C75</f>
        <v>8484</v>
      </c>
      <c r="D73" s="376">
        <f t="shared" ref="D73:H73" si="28">D74+D75</f>
        <v>0</v>
      </c>
      <c r="E73" s="376">
        <f t="shared" si="28"/>
        <v>8484</v>
      </c>
      <c r="F73" s="376">
        <f t="shared" si="28"/>
        <v>3260</v>
      </c>
      <c r="G73" s="376">
        <f t="shared" si="28"/>
        <v>3260</v>
      </c>
      <c r="H73" s="376">
        <f t="shared" si="28"/>
        <v>5224</v>
      </c>
      <c r="I73" s="385">
        <f t="shared" si="1"/>
        <v>0.38425271098538427</v>
      </c>
    </row>
    <row r="74" spans="1:10" ht="20.100000000000001" customHeight="1" x14ac:dyDescent="0.3">
      <c r="A74" s="386">
        <v>25201</v>
      </c>
      <c r="B74" s="413" t="s">
        <v>329</v>
      </c>
      <c r="C74" s="376">
        <v>8484</v>
      </c>
      <c r="D74" s="376">
        <v>0</v>
      </c>
      <c r="E74" s="376">
        <f t="shared" si="7"/>
        <v>8484</v>
      </c>
      <c r="F74" s="376">
        <v>1310</v>
      </c>
      <c r="G74" s="376">
        <v>1310</v>
      </c>
      <c r="H74" s="376">
        <f>E74-F74</f>
        <v>7174</v>
      </c>
      <c r="I74" s="385">
        <f t="shared" si="1"/>
        <v>0.1544082979726544</v>
      </c>
    </row>
    <row r="75" spans="1:10" ht="20.100000000000001" customHeight="1" x14ac:dyDescent="0.3">
      <c r="A75" s="386">
        <v>25301</v>
      </c>
      <c r="B75" s="413" t="s">
        <v>235</v>
      </c>
      <c r="C75" s="376">
        <v>0</v>
      </c>
      <c r="D75" s="376"/>
      <c r="E75" s="377">
        <f t="shared" si="7"/>
        <v>0</v>
      </c>
      <c r="F75" s="376">
        <v>1950</v>
      </c>
      <c r="G75" s="376">
        <v>1950</v>
      </c>
      <c r="H75" s="376">
        <f t="shared" ref="H75:H158" si="29">+E75-F75</f>
        <v>-1950</v>
      </c>
      <c r="I75" s="385">
        <v>0</v>
      </c>
    </row>
    <row r="76" spans="1:10" ht="20.100000000000001" customHeight="1" x14ac:dyDescent="0.3">
      <c r="A76" s="383">
        <v>254</v>
      </c>
      <c r="B76" s="409" t="s">
        <v>236</v>
      </c>
      <c r="C76" s="376">
        <f>C77</f>
        <v>72000</v>
      </c>
      <c r="D76" s="376">
        <f t="shared" ref="D76:H76" si="30">D77</f>
        <v>0</v>
      </c>
      <c r="E76" s="376">
        <f t="shared" si="30"/>
        <v>72000</v>
      </c>
      <c r="F76" s="376">
        <v>19750</v>
      </c>
      <c r="G76" s="376">
        <f t="shared" si="30"/>
        <v>19750</v>
      </c>
      <c r="H76" s="376">
        <f t="shared" si="30"/>
        <v>52250</v>
      </c>
      <c r="I76" s="385">
        <f t="shared" ref="I76:I137" si="31">+F76/E76*1</f>
        <v>0.27430555555555558</v>
      </c>
    </row>
    <row r="77" spans="1:10" ht="20.100000000000001" customHeight="1" x14ac:dyDescent="0.3">
      <c r="A77" s="386">
        <v>25401</v>
      </c>
      <c r="B77" s="413" t="s">
        <v>236</v>
      </c>
      <c r="C77" s="376">
        <v>72000</v>
      </c>
      <c r="D77" s="376">
        <v>0</v>
      </c>
      <c r="E77" s="377">
        <f t="shared" si="7"/>
        <v>72000</v>
      </c>
      <c r="F77" s="376">
        <v>19750</v>
      </c>
      <c r="G77" s="376">
        <v>19750</v>
      </c>
      <c r="H77" s="376">
        <f>E77-F77</f>
        <v>52250</v>
      </c>
      <c r="I77" s="385">
        <f t="shared" si="31"/>
        <v>0.27430555555555558</v>
      </c>
    </row>
    <row r="78" spans="1:10" ht="20.100000000000001" customHeight="1" x14ac:dyDescent="0.3">
      <c r="A78" s="386">
        <v>2600</v>
      </c>
      <c r="B78" s="409" t="s">
        <v>237</v>
      </c>
      <c r="C78" s="376">
        <f>C79</f>
        <v>168300</v>
      </c>
      <c r="D78" s="376">
        <f t="shared" ref="D78:H78" si="32">D79</f>
        <v>0</v>
      </c>
      <c r="E78" s="376">
        <f t="shared" si="32"/>
        <v>168300</v>
      </c>
      <c r="F78" s="376">
        <f t="shared" si="32"/>
        <v>113941</v>
      </c>
      <c r="G78" s="376">
        <f t="shared" si="32"/>
        <v>112769</v>
      </c>
      <c r="H78" s="376">
        <f t="shared" si="32"/>
        <v>54359</v>
      </c>
      <c r="I78" s="385">
        <f t="shared" si="31"/>
        <v>0.6770112893642305</v>
      </c>
    </row>
    <row r="79" spans="1:10" ht="20.100000000000001" customHeight="1" x14ac:dyDescent="0.3">
      <c r="A79" s="383">
        <v>261</v>
      </c>
      <c r="B79" s="409" t="s">
        <v>237</v>
      </c>
      <c r="C79" s="376">
        <f>C80+C81</f>
        <v>168300</v>
      </c>
      <c r="D79" s="376">
        <f t="shared" ref="D79:H79" si="33">D80+D81</f>
        <v>0</v>
      </c>
      <c r="E79" s="376">
        <f t="shared" si="33"/>
        <v>168300</v>
      </c>
      <c r="F79" s="376">
        <f t="shared" si="33"/>
        <v>113941</v>
      </c>
      <c r="G79" s="376">
        <f t="shared" si="33"/>
        <v>112769</v>
      </c>
      <c r="H79" s="376">
        <f t="shared" si="33"/>
        <v>54359</v>
      </c>
      <c r="I79" s="385">
        <f t="shared" si="31"/>
        <v>0.6770112893642305</v>
      </c>
    </row>
    <row r="80" spans="1:10" ht="20.100000000000001" customHeight="1" x14ac:dyDescent="0.3">
      <c r="A80" s="386">
        <v>26101</v>
      </c>
      <c r="B80" s="413" t="s">
        <v>238</v>
      </c>
      <c r="C80" s="376">
        <v>168300</v>
      </c>
      <c r="D80" s="376">
        <v>0</v>
      </c>
      <c r="E80" s="377">
        <f t="shared" si="7"/>
        <v>168300</v>
      </c>
      <c r="F80" s="376">
        <v>113941</v>
      </c>
      <c r="G80" s="376">
        <v>112769</v>
      </c>
      <c r="H80" s="376">
        <f t="shared" si="29"/>
        <v>54359</v>
      </c>
      <c r="I80" s="385">
        <f t="shared" si="31"/>
        <v>0.6770112893642305</v>
      </c>
    </row>
    <row r="81" spans="1:9" x14ac:dyDescent="0.3">
      <c r="A81" s="386">
        <v>26102</v>
      </c>
      <c r="B81" s="413" t="s">
        <v>239</v>
      </c>
      <c r="C81" s="376">
        <v>0</v>
      </c>
      <c r="D81" s="376"/>
      <c r="E81" s="377">
        <f t="shared" si="7"/>
        <v>0</v>
      </c>
      <c r="F81" s="376">
        <v>0</v>
      </c>
      <c r="G81" s="376">
        <v>0</v>
      </c>
      <c r="H81" s="376">
        <f t="shared" si="29"/>
        <v>0</v>
      </c>
      <c r="I81" s="385">
        <v>0</v>
      </c>
    </row>
    <row r="82" spans="1:9" x14ac:dyDescent="0.3">
      <c r="A82" s="405">
        <v>2700</v>
      </c>
      <c r="B82" s="409" t="s">
        <v>330</v>
      </c>
      <c r="C82" s="165">
        <f>C83+C85</f>
        <v>107500</v>
      </c>
      <c r="D82" s="165">
        <f t="shared" ref="D82:H82" si="34">D83+D85</f>
        <v>0</v>
      </c>
      <c r="E82" s="165">
        <f t="shared" si="34"/>
        <v>107500</v>
      </c>
      <c r="F82" s="165">
        <f t="shared" si="34"/>
        <v>5146</v>
      </c>
      <c r="G82" s="165">
        <f t="shared" si="34"/>
        <v>5145.95</v>
      </c>
      <c r="H82" s="165">
        <f t="shared" si="34"/>
        <v>102354</v>
      </c>
      <c r="I82" s="401">
        <f t="shared" si="31"/>
        <v>4.7869767441860465E-2</v>
      </c>
    </row>
    <row r="83" spans="1:9" x14ac:dyDescent="0.3">
      <c r="A83" s="383">
        <v>271</v>
      </c>
      <c r="B83" s="409" t="s">
        <v>240</v>
      </c>
      <c r="C83" s="376">
        <f>C84</f>
        <v>107500</v>
      </c>
      <c r="D83" s="376">
        <f t="shared" ref="D83:H83" si="35">D84</f>
        <v>0</v>
      </c>
      <c r="E83" s="376">
        <f t="shared" si="35"/>
        <v>107500</v>
      </c>
      <c r="F83" s="376">
        <f t="shared" si="35"/>
        <v>5146</v>
      </c>
      <c r="G83" s="376">
        <f t="shared" si="35"/>
        <v>5145.95</v>
      </c>
      <c r="H83" s="376">
        <f t="shared" si="35"/>
        <v>102354</v>
      </c>
      <c r="I83" s="385">
        <f t="shared" si="31"/>
        <v>4.7869767441860465E-2</v>
      </c>
    </row>
    <row r="84" spans="1:9" x14ac:dyDescent="0.3">
      <c r="A84" s="386">
        <v>27101</v>
      </c>
      <c r="B84" s="413" t="s">
        <v>240</v>
      </c>
      <c r="C84" s="376">
        <v>107500</v>
      </c>
      <c r="D84" s="376">
        <v>0</v>
      </c>
      <c r="E84" s="377">
        <f t="shared" si="7"/>
        <v>107500</v>
      </c>
      <c r="F84" s="376">
        <v>5146</v>
      </c>
      <c r="G84" s="376">
        <v>5145.95</v>
      </c>
      <c r="H84" s="376">
        <f>E84-F84</f>
        <v>102354</v>
      </c>
      <c r="I84" s="385">
        <f t="shared" si="31"/>
        <v>4.7869767441860465E-2</v>
      </c>
    </row>
    <row r="85" spans="1:9" x14ac:dyDescent="0.3">
      <c r="A85" s="383">
        <v>272</v>
      </c>
      <c r="B85" s="409" t="s">
        <v>241</v>
      </c>
      <c r="C85" s="376">
        <f>C86</f>
        <v>0</v>
      </c>
      <c r="D85" s="376">
        <f t="shared" ref="D85:H85" si="36">D86</f>
        <v>0</v>
      </c>
      <c r="E85" s="376">
        <f t="shared" si="36"/>
        <v>0</v>
      </c>
      <c r="F85" s="376">
        <f t="shared" si="36"/>
        <v>0</v>
      </c>
      <c r="G85" s="376">
        <f t="shared" si="36"/>
        <v>0</v>
      </c>
      <c r="H85" s="376">
        <f t="shared" si="36"/>
        <v>0</v>
      </c>
      <c r="I85" s="385">
        <v>0</v>
      </c>
    </row>
    <row r="86" spans="1:9" x14ac:dyDescent="0.3">
      <c r="A86" s="386">
        <v>27201</v>
      </c>
      <c r="B86" s="413" t="s">
        <v>241</v>
      </c>
      <c r="C86" s="376">
        <v>0</v>
      </c>
      <c r="D86" s="376">
        <v>0</v>
      </c>
      <c r="E86" s="377">
        <v>0</v>
      </c>
      <c r="F86" s="376">
        <v>0</v>
      </c>
      <c r="G86" s="376">
        <v>0</v>
      </c>
      <c r="H86" s="376">
        <f>E86-F86</f>
        <v>0</v>
      </c>
      <c r="I86" s="385">
        <v>0</v>
      </c>
    </row>
    <row r="87" spans="1:9" x14ac:dyDescent="0.3">
      <c r="A87" s="420">
        <v>2800</v>
      </c>
      <c r="B87" s="409" t="s">
        <v>331</v>
      </c>
      <c r="C87" s="376">
        <f>C88</f>
        <v>0</v>
      </c>
      <c r="D87" s="376">
        <f t="shared" ref="D87:H88" si="37">D88</f>
        <v>0</v>
      </c>
      <c r="E87" s="376">
        <f t="shared" si="37"/>
        <v>0</v>
      </c>
      <c r="F87" s="376">
        <f t="shared" si="37"/>
        <v>0</v>
      </c>
      <c r="G87" s="376">
        <f t="shared" si="37"/>
        <v>0</v>
      </c>
      <c r="H87" s="376">
        <f t="shared" si="37"/>
        <v>0</v>
      </c>
      <c r="I87" s="385">
        <v>0</v>
      </c>
    </row>
    <row r="88" spans="1:9" x14ac:dyDescent="0.3">
      <c r="A88" s="386">
        <v>282</v>
      </c>
      <c r="B88" s="409" t="s">
        <v>242</v>
      </c>
      <c r="C88" s="376">
        <f>C89</f>
        <v>0</v>
      </c>
      <c r="D88" s="376">
        <f t="shared" si="37"/>
        <v>0</v>
      </c>
      <c r="E88" s="376">
        <f t="shared" si="37"/>
        <v>0</v>
      </c>
      <c r="F88" s="376">
        <f t="shared" si="37"/>
        <v>0</v>
      </c>
      <c r="G88" s="376">
        <f t="shared" si="37"/>
        <v>0</v>
      </c>
      <c r="H88" s="376">
        <f t="shared" si="37"/>
        <v>0</v>
      </c>
      <c r="I88" s="385">
        <v>0</v>
      </c>
    </row>
    <row r="89" spans="1:9" x14ac:dyDescent="0.3">
      <c r="A89" s="386">
        <v>28201</v>
      </c>
      <c r="B89" s="413" t="s">
        <v>242</v>
      </c>
      <c r="C89" s="376">
        <v>0</v>
      </c>
      <c r="D89" s="376">
        <v>0</v>
      </c>
      <c r="E89" s="377">
        <f t="shared" ref="E89:E151" si="38">C89+D89</f>
        <v>0</v>
      </c>
      <c r="F89" s="376">
        <v>0</v>
      </c>
      <c r="G89" s="376">
        <v>0</v>
      </c>
      <c r="H89" s="376">
        <v>0</v>
      </c>
      <c r="I89" s="385">
        <v>0</v>
      </c>
    </row>
    <row r="90" spans="1:9" ht="20.100000000000001" customHeight="1" x14ac:dyDescent="0.3">
      <c r="A90" s="405">
        <v>2900</v>
      </c>
      <c r="B90" s="421" t="s">
        <v>243</v>
      </c>
      <c r="C90" s="165">
        <f>C91+C93+C96+C98</f>
        <v>818095</v>
      </c>
      <c r="D90" s="165">
        <f t="shared" ref="D90:H90" si="39">D91+D93+D96+D98</f>
        <v>200000</v>
      </c>
      <c r="E90" s="165">
        <f t="shared" si="39"/>
        <v>1018095</v>
      </c>
      <c r="F90" s="165">
        <f t="shared" si="39"/>
        <v>90277.59</v>
      </c>
      <c r="G90" s="165">
        <f t="shared" si="39"/>
        <v>90277.59</v>
      </c>
      <c r="H90" s="165">
        <f t="shared" si="39"/>
        <v>927817.41000000015</v>
      </c>
      <c r="I90" s="401">
        <f t="shared" si="31"/>
        <v>8.8673051139628423E-2</v>
      </c>
    </row>
    <row r="91" spans="1:9" ht="20.100000000000001" customHeight="1" x14ac:dyDescent="0.3">
      <c r="A91" s="383">
        <v>291</v>
      </c>
      <c r="B91" s="415" t="s">
        <v>244</v>
      </c>
      <c r="C91" s="376">
        <f>+C92</f>
        <v>13850</v>
      </c>
      <c r="D91" s="376">
        <f t="shared" ref="D91:H91" si="40">+D92</f>
        <v>104082.44</v>
      </c>
      <c r="E91" s="376">
        <f t="shared" si="40"/>
        <v>117932.44</v>
      </c>
      <c r="F91" s="376">
        <f t="shared" si="40"/>
        <v>19228</v>
      </c>
      <c r="G91" s="376">
        <f t="shared" si="40"/>
        <v>19228</v>
      </c>
      <c r="H91" s="376">
        <f t="shared" si="40"/>
        <v>98704.44</v>
      </c>
      <c r="I91" s="385">
        <f t="shared" si="31"/>
        <v>0.16304250128293793</v>
      </c>
    </row>
    <row r="92" spans="1:9" ht="20.100000000000001" customHeight="1" x14ac:dyDescent="0.3">
      <c r="A92" s="386">
        <v>29101</v>
      </c>
      <c r="B92" s="413" t="s">
        <v>244</v>
      </c>
      <c r="C92" s="376">
        <v>13850</v>
      </c>
      <c r="D92" s="376">
        <v>104082.44</v>
      </c>
      <c r="E92" s="377">
        <f t="shared" si="38"/>
        <v>117932.44</v>
      </c>
      <c r="F92" s="376">
        <v>19228</v>
      </c>
      <c r="G92" s="376">
        <v>19228</v>
      </c>
      <c r="H92" s="376">
        <f t="shared" si="29"/>
        <v>98704.44</v>
      </c>
      <c r="I92" s="385">
        <f t="shared" si="31"/>
        <v>0.16304250128293793</v>
      </c>
    </row>
    <row r="93" spans="1:9" ht="20.100000000000001" customHeight="1" x14ac:dyDescent="0.3">
      <c r="A93" s="383">
        <v>292</v>
      </c>
      <c r="B93" s="409" t="s">
        <v>245</v>
      </c>
      <c r="C93" s="376">
        <f>C94+C95</f>
        <v>95820</v>
      </c>
      <c r="D93" s="376">
        <f t="shared" ref="D93:H93" si="41">D94+D95</f>
        <v>100000</v>
      </c>
      <c r="E93" s="376">
        <f t="shared" si="41"/>
        <v>195820</v>
      </c>
      <c r="F93" s="376">
        <f t="shared" si="41"/>
        <v>14903.61</v>
      </c>
      <c r="G93" s="376">
        <f t="shared" si="41"/>
        <v>14903.61</v>
      </c>
      <c r="H93" s="376">
        <f t="shared" si="41"/>
        <v>180916.39</v>
      </c>
      <c r="I93" s="385">
        <f t="shared" si="31"/>
        <v>7.6108722295986114E-2</v>
      </c>
    </row>
    <row r="94" spans="1:9" ht="20.100000000000001" customHeight="1" x14ac:dyDescent="0.3">
      <c r="A94" s="386">
        <v>29201</v>
      </c>
      <c r="B94" s="413" t="s">
        <v>245</v>
      </c>
      <c r="C94" s="376">
        <v>61580</v>
      </c>
      <c r="D94" s="376">
        <v>0</v>
      </c>
      <c r="E94" s="377">
        <f t="shared" si="38"/>
        <v>61580</v>
      </c>
      <c r="F94" s="376">
        <v>2853.6</v>
      </c>
      <c r="G94" s="376">
        <v>2853.6</v>
      </c>
      <c r="H94" s="376">
        <f>E94-F94</f>
        <v>58726.400000000001</v>
      </c>
      <c r="I94" s="385">
        <f t="shared" si="31"/>
        <v>4.6339720688535237E-2</v>
      </c>
    </row>
    <row r="95" spans="1:9" ht="20.100000000000001" customHeight="1" x14ac:dyDescent="0.3">
      <c r="A95" s="386">
        <v>29301</v>
      </c>
      <c r="B95" s="413" t="s">
        <v>246</v>
      </c>
      <c r="C95" s="376">
        <v>34240</v>
      </c>
      <c r="D95" s="376">
        <v>100000</v>
      </c>
      <c r="E95" s="377">
        <f t="shared" si="38"/>
        <v>134240</v>
      </c>
      <c r="F95" s="376">
        <v>12050.01</v>
      </c>
      <c r="G95" s="376">
        <v>12050.01</v>
      </c>
      <c r="H95" s="376">
        <f>E95-F95</f>
        <v>122189.99</v>
      </c>
      <c r="I95" s="385">
        <f t="shared" si="31"/>
        <v>8.976467520858164E-2</v>
      </c>
    </row>
    <row r="96" spans="1:9" ht="28.5" customHeight="1" x14ac:dyDescent="0.3">
      <c r="A96" s="383">
        <v>294</v>
      </c>
      <c r="B96" s="406" t="s">
        <v>247</v>
      </c>
      <c r="C96" s="376">
        <f>SUM(C97)</f>
        <v>639395</v>
      </c>
      <c r="D96" s="376">
        <f t="shared" ref="D96:H96" si="42">SUM(D97)</f>
        <v>-4082.44</v>
      </c>
      <c r="E96" s="376">
        <f t="shared" si="42"/>
        <v>635312.56000000006</v>
      </c>
      <c r="F96" s="376">
        <f t="shared" si="42"/>
        <v>20870</v>
      </c>
      <c r="G96" s="376">
        <f t="shared" si="42"/>
        <v>20870</v>
      </c>
      <c r="H96" s="376">
        <f t="shared" si="42"/>
        <v>614442.56000000006</v>
      </c>
      <c r="I96" s="385">
        <f t="shared" si="31"/>
        <v>3.2849972303396612E-2</v>
      </c>
    </row>
    <row r="97" spans="1:11" s="388" customFormat="1" ht="29.25" customHeight="1" x14ac:dyDescent="0.3">
      <c r="A97" s="386">
        <v>29401</v>
      </c>
      <c r="B97" s="407" t="s">
        <v>247</v>
      </c>
      <c r="C97" s="376">
        <v>639395</v>
      </c>
      <c r="D97" s="376">
        <v>-4082.44</v>
      </c>
      <c r="E97" s="377">
        <f t="shared" si="38"/>
        <v>635312.56000000006</v>
      </c>
      <c r="F97" s="376">
        <v>20870</v>
      </c>
      <c r="G97" s="376">
        <v>20870</v>
      </c>
      <c r="H97" s="376">
        <f t="shared" si="29"/>
        <v>614442.56000000006</v>
      </c>
      <c r="I97" s="385">
        <f t="shared" si="31"/>
        <v>3.2849972303396612E-2</v>
      </c>
    </row>
    <row r="98" spans="1:11" s="388" customFormat="1" ht="22.5" customHeight="1" x14ac:dyDescent="0.3">
      <c r="A98" s="383">
        <v>296</v>
      </c>
      <c r="B98" s="406" t="s">
        <v>248</v>
      </c>
      <c r="C98" s="376">
        <f>C99+C100</f>
        <v>69030</v>
      </c>
      <c r="D98" s="376">
        <f t="shared" ref="D98:H98" si="43">D99+D100</f>
        <v>0</v>
      </c>
      <c r="E98" s="376">
        <f t="shared" si="43"/>
        <v>69030</v>
      </c>
      <c r="F98" s="376">
        <f t="shared" si="43"/>
        <v>35275.979999999996</v>
      </c>
      <c r="G98" s="376">
        <f t="shared" si="43"/>
        <v>35275.979999999996</v>
      </c>
      <c r="H98" s="376">
        <f t="shared" si="43"/>
        <v>33754.020000000004</v>
      </c>
      <c r="I98" s="385">
        <f t="shared" si="31"/>
        <v>0.51102390265102127</v>
      </c>
    </row>
    <row r="99" spans="1:11" s="388" customFormat="1" ht="20.25" customHeight="1" x14ac:dyDescent="0.3">
      <c r="A99" s="386">
        <v>29601</v>
      </c>
      <c r="B99" s="407" t="s">
        <v>249</v>
      </c>
      <c r="C99" s="376">
        <v>63000</v>
      </c>
      <c r="D99" s="376">
        <v>-20000</v>
      </c>
      <c r="E99" s="377">
        <f t="shared" si="38"/>
        <v>43000</v>
      </c>
      <c r="F99" s="376">
        <v>10714.98</v>
      </c>
      <c r="G99" s="376">
        <v>10714.98</v>
      </c>
      <c r="H99" s="376">
        <f>E99-F99</f>
        <v>32285.02</v>
      </c>
      <c r="I99" s="385">
        <f t="shared" si="31"/>
        <v>0.24918558139534883</v>
      </c>
    </row>
    <row r="100" spans="1:11" s="388" customFormat="1" ht="20.25" customHeight="1" x14ac:dyDescent="0.3">
      <c r="A100" s="386">
        <v>29901</v>
      </c>
      <c r="B100" s="407" t="s">
        <v>250</v>
      </c>
      <c r="C100" s="376">
        <v>6030</v>
      </c>
      <c r="D100" s="376">
        <v>20000</v>
      </c>
      <c r="E100" s="377">
        <f t="shared" si="38"/>
        <v>26030</v>
      </c>
      <c r="F100" s="376">
        <v>24561</v>
      </c>
      <c r="G100" s="376">
        <v>24561</v>
      </c>
      <c r="H100" s="376">
        <f>E100-F100</f>
        <v>1469</v>
      </c>
      <c r="I100" s="385">
        <f t="shared" si="31"/>
        <v>0.94356511717249325</v>
      </c>
    </row>
    <row r="101" spans="1:11" s="388" customFormat="1" ht="20.25" customHeight="1" x14ac:dyDescent="0.3">
      <c r="A101" s="386"/>
      <c r="B101" s="407"/>
      <c r="C101" s="376"/>
      <c r="D101" s="376"/>
      <c r="E101" s="377"/>
      <c r="F101" s="376"/>
      <c r="G101" s="376"/>
      <c r="H101" s="376"/>
      <c r="I101" s="385">
        <v>0</v>
      </c>
    </row>
    <row r="102" spans="1:11" ht="20.100000000000001" customHeight="1" x14ac:dyDescent="0.3">
      <c r="A102" s="399">
        <v>3000</v>
      </c>
      <c r="B102" s="400" t="s">
        <v>24</v>
      </c>
      <c r="C102" s="165">
        <f>+C103+C119+C127+C142+C147+C164+C176+C179</f>
        <v>12176058</v>
      </c>
      <c r="D102" s="165">
        <f t="shared" ref="D102:H102" si="44">+D103+D119+D127+D142+D147+D164+D176+D179</f>
        <v>4708271.66</v>
      </c>
      <c r="E102" s="165">
        <f t="shared" si="44"/>
        <v>16884329.66</v>
      </c>
      <c r="F102" s="165">
        <f t="shared" si="44"/>
        <v>6627743.7400000002</v>
      </c>
      <c r="G102" s="165">
        <f t="shared" si="44"/>
        <v>5793269</v>
      </c>
      <c r="H102" s="165">
        <f t="shared" si="44"/>
        <v>10276511.92</v>
      </c>
      <c r="I102" s="401">
        <f t="shared" si="31"/>
        <v>0.39253816251299134</v>
      </c>
      <c r="J102" s="402"/>
      <c r="K102" s="402"/>
    </row>
    <row r="103" spans="1:11" ht="20.100000000000001" customHeight="1" x14ac:dyDescent="0.3">
      <c r="A103" s="405">
        <v>3100</v>
      </c>
      <c r="B103" s="406" t="s">
        <v>251</v>
      </c>
      <c r="C103" s="165">
        <f>+C104+C106+C108+C110+C112+C114+C116</f>
        <v>1211102</v>
      </c>
      <c r="D103" s="165">
        <f t="shared" ref="D103:H103" si="45">+D104+D106+D108+D110+D112+D114+D116</f>
        <v>100000</v>
      </c>
      <c r="E103" s="165">
        <f t="shared" si="45"/>
        <v>1311102</v>
      </c>
      <c r="F103" s="165">
        <f t="shared" si="45"/>
        <v>447736</v>
      </c>
      <c r="G103" s="165">
        <f t="shared" si="45"/>
        <v>425506</v>
      </c>
      <c r="H103" s="165">
        <f t="shared" si="45"/>
        <v>863366</v>
      </c>
      <c r="I103" s="401">
        <f t="shared" si="31"/>
        <v>0.34149593242936094</v>
      </c>
    </row>
    <row r="104" spans="1:11" ht="20.100000000000001" customHeight="1" x14ac:dyDescent="0.3">
      <c r="A104" s="383">
        <v>311</v>
      </c>
      <c r="B104" s="406" t="s">
        <v>252</v>
      </c>
      <c r="C104" s="376">
        <f>C105</f>
        <v>605202</v>
      </c>
      <c r="D104" s="376">
        <f t="shared" ref="D104:H104" si="46">D105</f>
        <v>0</v>
      </c>
      <c r="E104" s="376">
        <f t="shared" si="46"/>
        <v>605202</v>
      </c>
      <c r="F104" s="376">
        <f t="shared" si="46"/>
        <v>174631</v>
      </c>
      <c r="G104" s="376">
        <f t="shared" si="46"/>
        <v>174631</v>
      </c>
      <c r="H104" s="376">
        <f t="shared" si="46"/>
        <v>430571</v>
      </c>
      <c r="I104" s="385">
        <f t="shared" si="31"/>
        <v>0.28854993869815365</v>
      </c>
    </row>
    <row r="105" spans="1:11" ht="20.100000000000001" customHeight="1" x14ac:dyDescent="0.3">
      <c r="A105" s="386">
        <v>31101</v>
      </c>
      <c r="B105" s="413" t="s">
        <v>253</v>
      </c>
      <c r="C105" s="376">
        <v>605202</v>
      </c>
      <c r="D105" s="376">
        <v>0</v>
      </c>
      <c r="E105" s="376">
        <f t="shared" si="38"/>
        <v>605202</v>
      </c>
      <c r="F105" s="376">
        <v>174631</v>
      </c>
      <c r="G105" s="376">
        <v>174631</v>
      </c>
      <c r="H105" s="376">
        <f t="shared" si="29"/>
        <v>430571</v>
      </c>
      <c r="I105" s="385">
        <f t="shared" si="31"/>
        <v>0.28854993869815365</v>
      </c>
    </row>
    <row r="106" spans="1:11" ht="20.100000000000001" customHeight="1" x14ac:dyDescent="0.3">
      <c r="A106" s="383">
        <v>313</v>
      </c>
      <c r="B106" s="409" t="s">
        <v>254</v>
      </c>
      <c r="C106" s="376">
        <f>+C107</f>
        <v>57800</v>
      </c>
      <c r="D106" s="376">
        <f t="shared" ref="D106:H106" si="47">+D107</f>
        <v>0</v>
      </c>
      <c r="E106" s="376">
        <f t="shared" si="47"/>
        <v>57800</v>
      </c>
      <c r="F106" s="376">
        <f t="shared" si="47"/>
        <v>13718</v>
      </c>
      <c r="G106" s="376">
        <f t="shared" si="47"/>
        <v>13718</v>
      </c>
      <c r="H106" s="376">
        <f t="shared" si="47"/>
        <v>44082</v>
      </c>
      <c r="I106" s="385">
        <f t="shared" si="31"/>
        <v>0.2373356401384083</v>
      </c>
    </row>
    <row r="107" spans="1:11" ht="20.100000000000001" customHeight="1" x14ac:dyDescent="0.3">
      <c r="A107" s="386">
        <v>31301</v>
      </c>
      <c r="B107" s="413" t="s">
        <v>254</v>
      </c>
      <c r="C107" s="376">
        <v>57800</v>
      </c>
      <c r="D107" s="376">
        <v>0</v>
      </c>
      <c r="E107" s="377">
        <f t="shared" si="38"/>
        <v>57800</v>
      </c>
      <c r="F107" s="376">
        <v>13718</v>
      </c>
      <c r="G107" s="376">
        <v>13718</v>
      </c>
      <c r="H107" s="376">
        <f t="shared" si="29"/>
        <v>44082</v>
      </c>
      <c r="I107" s="385">
        <f t="shared" si="31"/>
        <v>0.2373356401384083</v>
      </c>
    </row>
    <row r="108" spans="1:11" x14ac:dyDescent="0.3">
      <c r="A108" s="383">
        <v>314</v>
      </c>
      <c r="B108" s="409" t="s">
        <v>255</v>
      </c>
      <c r="C108" s="376">
        <f>+C109</f>
        <v>169200</v>
      </c>
      <c r="D108" s="376">
        <f t="shared" ref="D108:H108" si="48">+D109</f>
        <v>0</v>
      </c>
      <c r="E108" s="376">
        <f t="shared" si="48"/>
        <v>169200</v>
      </c>
      <c r="F108" s="376">
        <f t="shared" si="48"/>
        <v>65388</v>
      </c>
      <c r="G108" s="376">
        <f t="shared" si="48"/>
        <v>65388</v>
      </c>
      <c r="H108" s="376">
        <f t="shared" si="48"/>
        <v>103812</v>
      </c>
      <c r="I108" s="385">
        <f t="shared" si="31"/>
        <v>0.38645390070921987</v>
      </c>
    </row>
    <row r="109" spans="1:11" ht="23.25" customHeight="1" x14ac:dyDescent="0.3">
      <c r="A109" s="386">
        <v>31401</v>
      </c>
      <c r="B109" s="413" t="s">
        <v>255</v>
      </c>
      <c r="C109" s="376">
        <v>169200</v>
      </c>
      <c r="D109" s="376">
        <v>0</v>
      </c>
      <c r="E109" s="377">
        <f t="shared" si="38"/>
        <v>169200</v>
      </c>
      <c r="F109" s="376">
        <v>65388</v>
      </c>
      <c r="G109" s="376">
        <v>65388</v>
      </c>
      <c r="H109" s="376">
        <f t="shared" si="29"/>
        <v>103812</v>
      </c>
      <c r="I109" s="385">
        <f t="shared" si="31"/>
        <v>0.38645390070921987</v>
      </c>
    </row>
    <row r="110" spans="1:11" ht="20.100000000000001" customHeight="1" x14ac:dyDescent="0.3">
      <c r="A110" s="383">
        <v>315</v>
      </c>
      <c r="B110" s="409" t="s">
        <v>256</v>
      </c>
      <c r="C110" s="376">
        <f>+C111</f>
        <v>27000</v>
      </c>
      <c r="D110" s="376">
        <f t="shared" ref="D110:H110" si="49">+D111</f>
        <v>0</v>
      </c>
      <c r="E110" s="376">
        <f t="shared" si="49"/>
        <v>27000</v>
      </c>
      <c r="F110" s="376">
        <f t="shared" si="49"/>
        <v>21231</v>
      </c>
      <c r="G110" s="376">
        <f t="shared" si="49"/>
        <v>21231</v>
      </c>
      <c r="H110" s="376">
        <f t="shared" si="49"/>
        <v>5769</v>
      </c>
      <c r="I110" s="385">
        <f t="shared" si="31"/>
        <v>0.78633333333333333</v>
      </c>
    </row>
    <row r="111" spans="1:11" ht="20.100000000000001" customHeight="1" x14ac:dyDescent="0.3">
      <c r="A111" s="386">
        <v>31501</v>
      </c>
      <c r="B111" s="413" t="s">
        <v>256</v>
      </c>
      <c r="C111" s="376">
        <v>27000</v>
      </c>
      <c r="D111" s="376">
        <v>0</v>
      </c>
      <c r="E111" s="377">
        <f t="shared" si="38"/>
        <v>27000</v>
      </c>
      <c r="F111" s="376">
        <v>21231</v>
      </c>
      <c r="G111" s="376">
        <v>21231</v>
      </c>
      <c r="H111" s="376">
        <f t="shared" si="29"/>
        <v>5769</v>
      </c>
      <c r="I111" s="385">
        <f t="shared" si="31"/>
        <v>0.78633333333333333</v>
      </c>
    </row>
    <row r="112" spans="1:11" ht="20.100000000000001" customHeight="1" x14ac:dyDescent="0.3">
      <c r="A112" s="383">
        <v>316</v>
      </c>
      <c r="B112" s="409" t="s">
        <v>257</v>
      </c>
      <c r="C112" s="376">
        <f>+C113</f>
        <v>62620</v>
      </c>
      <c r="D112" s="376">
        <f t="shared" ref="D112:H112" si="50">+D113</f>
        <v>0</v>
      </c>
      <c r="E112" s="376">
        <f t="shared" si="50"/>
        <v>62620</v>
      </c>
      <c r="F112" s="376">
        <f t="shared" si="50"/>
        <v>36265</v>
      </c>
      <c r="G112" s="376">
        <f t="shared" si="50"/>
        <v>36265</v>
      </c>
      <c r="H112" s="376">
        <f t="shared" si="50"/>
        <v>26355</v>
      </c>
      <c r="I112" s="385">
        <f t="shared" si="31"/>
        <v>0.57912807409773237</v>
      </c>
    </row>
    <row r="113" spans="1:9" ht="20.100000000000001" customHeight="1" x14ac:dyDescent="0.3">
      <c r="A113" s="386">
        <v>31601</v>
      </c>
      <c r="B113" s="413" t="s">
        <v>257</v>
      </c>
      <c r="C113" s="376">
        <v>62620</v>
      </c>
      <c r="D113" s="376">
        <v>0</v>
      </c>
      <c r="E113" s="377">
        <f t="shared" si="38"/>
        <v>62620</v>
      </c>
      <c r="F113" s="376">
        <v>36265</v>
      </c>
      <c r="G113" s="376">
        <v>36265</v>
      </c>
      <c r="H113" s="376">
        <f t="shared" si="29"/>
        <v>26355</v>
      </c>
      <c r="I113" s="385">
        <f t="shared" si="31"/>
        <v>0.57912807409773237</v>
      </c>
    </row>
    <row r="114" spans="1:9" ht="30.75" customHeight="1" x14ac:dyDescent="0.3">
      <c r="A114" s="383">
        <v>317</v>
      </c>
      <c r="B114" s="406" t="s">
        <v>258</v>
      </c>
      <c r="C114" s="376">
        <f>+C115</f>
        <v>12180</v>
      </c>
      <c r="D114" s="376">
        <f t="shared" ref="D114:H114" si="51">+D115</f>
        <v>0</v>
      </c>
      <c r="E114" s="376">
        <f t="shared" si="51"/>
        <v>12180</v>
      </c>
      <c r="F114" s="376">
        <f t="shared" si="51"/>
        <v>1716</v>
      </c>
      <c r="G114" s="376">
        <f t="shared" si="51"/>
        <v>1716</v>
      </c>
      <c r="H114" s="376">
        <f t="shared" si="51"/>
        <v>10464</v>
      </c>
      <c r="I114" s="385">
        <f t="shared" si="31"/>
        <v>0.14088669950738916</v>
      </c>
    </row>
    <row r="115" spans="1:9" ht="27.75" customHeight="1" x14ac:dyDescent="0.3">
      <c r="A115" s="386">
        <v>31701</v>
      </c>
      <c r="B115" s="407" t="s">
        <v>259</v>
      </c>
      <c r="C115" s="376">
        <v>12180</v>
      </c>
      <c r="D115" s="376">
        <v>0</v>
      </c>
      <c r="E115" s="377">
        <f t="shared" si="38"/>
        <v>12180</v>
      </c>
      <c r="F115" s="376">
        <v>1716</v>
      </c>
      <c r="G115" s="376">
        <v>1716</v>
      </c>
      <c r="H115" s="376">
        <f t="shared" si="29"/>
        <v>10464</v>
      </c>
      <c r="I115" s="385">
        <f t="shared" si="31"/>
        <v>0.14088669950738916</v>
      </c>
    </row>
    <row r="116" spans="1:9" ht="20.100000000000001" customHeight="1" x14ac:dyDescent="0.3">
      <c r="A116" s="383">
        <v>318</v>
      </c>
      <c r="B116" s="406" t="s">
        <v>260</v>
      </c>
      <c r="C116" s="376">
        <f>C117+C118</f>
        <v>277100</v>
      </c>
      <c r="D116" s="376">
        <f t="shared" ref="D116:H116" si="52">D117+D118</f>
        <v>100000</v>
      </c>
      <c r="E116" s="376">
        <f t="shared" si="52"/>
        <v>377100</v>
      </c>
      <c r="F116" s="376">
        <f t="shared" si="52"/>
        <v>134787</v>
      </c>
      <c r="G116" s="376">
        <f t="shared" si="52"/>
        <v>112557</v>
      </c>
      <c r="H116" s="376">
        <f t="shared" si="52"/>
        <v>242313</v>
      </c>
      <c r="I116" s="385">
        <f t="shared" si="31"/>
        <v>0.35743038981702469</v>
      </c>
    </row>
    <row r="117" spans="1:9" ht="20.100000000000001" customHeight="1" x14ac:dyDescent="0.3">
      <c r="A117" s="386">
        <v>31801</v>
      </c>
      <c r="B117" s="413" t="s">
        <v>261</v>
      </c>
      <c r="C117" s="376">
        <v>277100</v>
      </c>
      <c r="D117" s="376">
        <v>100000</v>
      </c>
      <c r="E117" s="377">
        <f t="shared" si="38"/>
        <v>377100</v>
      </c>
      <c r="F117" s="376">
        <v>134787</v>
      </c>
      <c r="G117" s="376">
        <v>112557</v>
      </c>
      <c r="H117" s="376">
        <f t="shared" si="29"/>
        <v>242313</v>
      </c>
      <c r="I117" s="385">
        <f t="shared" si="31"/>
        <v>0.35743038981702469</v>
      </c>
    </row>
    <row r="118" spans="1:9" ht="20.100000000000001" customHeight="1" x14ac:dyDescent="0.3">
      <c r="A118" s="386">
        <v>31901</v>
      </c>
      <c r="B118" s="413" t="s">
        <v>332</v>
      </c>
      <c r="C118" s="376"/>
      <c r="D118" s="376">
        <v>0</v>
      </c>
      <c r="E118" s="377">
        <f t="shared" si="38"/>
        <v>0</v>
      </c>
      <c r="F118" s="376">
        <v>0</v>
      </c>
      <c r="G118" s="376"/>
      <c r="H118" s="376">
        <f t="shared" si="29"/>
        <v>0</v>
      </c>
      <c r="I118" s="385">
        <v>0</v>
      </c>
    </row>
    <row r="119" spans="1:9" ht="20.100000000000001" customHeight="1" x14ac:dyDescent="0.3">
      <c r="A119" s="405">
        <v>3200</v>
      </c>
      <c r="B119" s="406" t="s">
        <v>262</v>
      </c>
      <c r="C119" s="165">
        <f>+C120+C122+C125</f>
        <v>429265</v>
      </c>
      <c r="D119" s="165">
        <f t="shared" ref="D119:H119" si="53">+D120+D122+D125</f>
        <v>100000</v>
      </c>
      <c r="E119" s="165">
        <f t="shared" si="53"/>
        <v>529265</v>
      </c>
      <c r="F119" s="165">
        <f t="shared" si="53"/>
        <v>435542</v>
      </c>
      <c r="G119" s="165">
        <f t="shared" si="53"/>
        <v>419923</v>
      </c>
      <c r="H119" s="165">
        <f t="shared" si="53"/>
        <v>93723</v>
      </c>
      <c r="I119" s="401">
        <f t="shared" si="31"/>
        <v>0.8229185757607248</v>
      </c>
    </row>
    <row r="120" spans="1:9" x14ac:dyDescent="0.3">
      <c r="A120" s="383">
        <v>322</v>
      </c>
      <c r="B120" s="406" t="s">
        <v>263</v>
      </c>
      <c r="C120" s="376">
        <f>+C121</f>
        <v>0</v>
      </c>
      <c r="D120" s="376">
        <f t="shared" ref="D120:H120" si="54">+D121</f>
        <v>0</v>
      </c>
      <c r="E120" s="376">
        <f t="shared" si="54"/>
        <v>0</v>
      </c>
      <c r="F120" s="376">
        <f t="shared" si="54"/>
        <v>0</v>
      </c>
      <c r="G120" s="376">
        <f t="shared" si="54"/>
        <v>0</v>
      </c>
      <c r="H120" s="376">
        <f t="shared" si="54"/>
        <v>0</v>
      </c>
      <c r="I120" s="385">
        <v>0</v>
      </c>
    </row>
    <row r="121" spans="1:9" x14ac:dyDescent="0.3">
      <c r="A121" s="386">
        <v>32201</v>
      </c>
      <c r="B121" s="413" t="s">
        <v>264</v>
      </c>
      <c r="C121" s="376">
        <v>0</v>
      </c>
      <c r="D121" s="376"/>
      <c r="E121" s="377">
        <f t="shared" si="38"/>
        <v>0</v>
      </c>
      <c r="F121" s="376"/>
      <c r="G121" s="376"/>
      <c r="H121" s="376">
        <f t="shared" si="29"/>
        <v>0</v>
      </c>
      <c r="I121" s="385">
        <v>0</v>
      </c>
    </row>
    <row r="122" spans="1:9" ht="27.6" x14ac:dyDescent="0.3">
      <c r="A122" s="383">
        <v>323</v>
      </c>
      <c r="B122" s="406" t="s">
        <v>265</v>
      </c>
      <c r="C122" s="376">
        <f>C123+C124</f>
        <v>429265</v>
      </c>
      <c r="D122" s="376">
        <f t="shared" ref="D122:H122" si="55">D123+D124</f>
        <v>100000</v>
      </c>
      <c r="E122" s="376">
        <f t="shared" si="55"/>
        <v>529265</v>
      </c>
      <c r="F122" s="376">
        <f t="shared" si="55"/>
        <v>435542</v>
      </c>
      <c r="G122" s="376">
        <f t="shared" si="55"/>
        <v>419923</v>
      </c>
      <c r="H122" s="376">
        <f t="shared" si="55"/>
        <v>93723</v>
      </c>
      <c r="I122" s="385">
        <f t="shared" si="31"/>
        <v>0.8229185757607248</v>
      </c>
    </row>
    <row r="123" spans="1:9" ht="20.100000000000001" customHeight="1" x14ac:dyDescent="0.3">
      <c r="A123" s="386">
        <v>32301</v>
      </c>
      <c r="B123" s="407" t="s">
        <v>266</v>
      </c>
      <c r="C123" s="376">
        <v>135400</v>
      </c>
      <c r="D123" s="376">
        <v>100000</v>
      </c>
      <c r="E123" s="377">
        <f t="shared" si="38"/>
        <v>235400</v>
      </c>
      <c r="F123" s="376">
        <v>84998</v>
      </c>
      <c r="G123" s="376">
        <v>69379</v>
      </c>
      <c r="H123" s="376">
        <f t="shared" si="29"/>
        <v>150402</v>
      </c>
      <c r="I123" s="385">
        <f t="shared" si="31"/>
        <v>0.36107901444350043</v>
      </c>
    </row>
    <row r="124" spans="1:9" ht="20.100000000000001" customHeight="1" x14ac:dyDescent="0.3">
      <c r="A124" s="386">
        <v>32701</v>
      </c>
      <c r="B124" s="407" t="s">
        <v>333</v>
      </c>
      <c r="C124" s="376">
        <v>293865</v>
      </c>
      <c r="D124" s="376">
        <v>0</v>
      </c>
      <c r="E124" s="377">
        <f t="shared" si="38"/>
        <v>293865</v>
      </c>
      <c r="F124" s="376">
        <v>350544</v>
      </c>
      <c r="G124" s="376">
        <v>350544</v>
      </c>
      <c r="H124" s="376">
        <f>E124-F124</f>
        <v>-56679</v>
      </c>
      <c r="I124" s="385">
        <f t="shared" si="31"/>
        <v>1.1928742790056659</v>
      </c>
    </row>
    <row r="125" spans="1:9" ht="20.100000000000001" customHeight="1" x14ac:dyDescent="0.3">
      <c r="A125" s="383">
        <v>325</v>
      </c>
      <c r="B125" s="413" t="s">
        <v>267</v>
      </c>
      <c r="C125" s="376">
        <f>+C126</f>
        <v>0</v>
      </c>
      <c r="D125" s="376">
        <f t="shared" ref="D125:H125" si="56">+D126</f>
        <v>0</v>
      </c>
      <c r="E125" s="376">
        <f t="shared" si="56"/>
        <v>0</v>
      </c>
      <c r="F125" s="376">
        <f t="shared" si="56"/>
        <v>0</v>
      </c>
      <c r="G125" s="376">
        <f t="shared" si="56"/>
        <v>0</v>
      </c>
      <c r="H125" s="376">
        <f t="shared" si="56"/>
        <v>0</v>
      </c>
      <c r="I125" s="385">
        <v>0</v>
      </c>
    </row>
    <row r="126" spans="1:9" ht="20.100000000000001" customHeight="1" x14ac:dyDescent="0.3">
      <c r="A126" s="386">
        <v>32501</v>
      </c>
      <c r="B126" s="409" t="s">
        <v>267</v>
      </c>
      <c r="C126" s="376">
        <v>0</v>
      </c>
      <c r="D126" s="376">
        <v>0</v>
      </c>
      <c r="E126" s="377">
        <f t="shared" si="38"/>
        <v>0</v>
      </c>
      <c r="F126" s="376">
        <v>0</v>
      </c>
      <c r="G126" s="376">
        <v>0</v>
      </c>
      <c r="H126" s="376">
        <f t="shared" si="29"/>
        <v>0</v>
      </c>
      <c r="I126" s="385">
        <v>0</v>
      </c>
    </row>
    <row r="127" spans="1:9" ht="20.25" customHeight="1" x14ac:dyDescent="0.3">
      <c r="A127" s="405">
        <v>3300</v>
      </c>
      <c r="B127" s="406" t="s">
        <v>268</v>
      </c>
      <c r="C127" s="165">
        <f>C128+C130+C132+C135+C140+C137</f>
        <v>1434465</v>
      </c>
      <c r="D127" s="165">
        <f t="shared" ref="D127:H127" si="57">D128+D130+D132+D135+D140+D137</f>
        <v>0</v>
      </c>
      <c r="E127" s="165">
        <f t="shared" si="57"/>
        <v>1434465</v>
      </c>
      <c r="F127" s="165">
        <f t="shared" si="57"/>
        <v>462085</v>
      </c>
      <c r="G127" s="165">
        <f>G128+G130+G132+G135+G140+G137</f>
        <v>410693</v>
      </c>
      <c r="H127" s="165">
        <f t="shared" si="57"/>
        <v>972380</v>
      </c>
      <c r="I127" s="401">
        <f t="shared" si="31"/>
        <v>0.32213055041426597</v>
      </c>
    </row>
    <row r="128" spans="1:9" ht="27" customHeight="1" x14ac:dyDescent="0.3">
      <c r="A128" s="383">
        <v>331</v>
      </c>
      <c r="B128" s="406" t="s">
        <v>269</v>
      </c>
      <c r="C128" s="376">
        <f>+C129</f>
        <v>354000</v>
      </c>
      <c r="D128" s="376">
        <f t="shared" ref="D128:H128" si="58">+D129</f>
        <v>0</v>
      </c>
      <c r="E128" s="376">
        <f t="shared" si="58"/>
        <v>354000</v>
      </c>
      <c r="F128" s="376">
        <f t="shared" si="58"/>
        <v>167140</v>
      </c>
      <c r="G128" s="376">
        <f t="shared" si="58"/>
        <v>150177</v>
      </c>
      <c r="H128" s="376">
        <f t="shared" si="58"/>
        <v>186860</v>
      </c>
      <c r="I128" s="385">
        <f t="shared" si="31"/>
        <v>0.47214689265536725</v>
      </c>
    </row>
    <row r="129" spans="1:9" ht="28.5" customHeight="1" x14ac:dyDescent="0.3">
      <c r="A129" s="386">
        <v>33101</v>
      </c>
      <c r="B129" s="407" t="s">
        <v>270</v>
      </c>
      <c r="C129" s="376">
        <v>354000</v>
      </c>
      <c r="D129" s="376">
        <v>0</v>
      </c>
      <c r="E129" s="377">
        <f t="shared" si="38"/>
        <v>354000</v>
      </c>
      <c r="F129" s="376">
        <v>167140</v>
      </c>
      <c r="G129" s="376">
        <v>150177</v>
      </c>
      <c r="H129" s="376">
        <f t="shared" si="29"/>
        <v>186860</v>
      </c>
      <c r="I129" s="385">
        <f t="shared" si="31"/>
        <v>0.47214689265536725</v>
      </c>
    </row>
    <row r="130" spans="1:9" ht="20.100000000000001" customHeight="1" x14ac:dyDescent="0.3">
      <c r="A130" s="383">
        <v>332</v>
      </c>
      <c r="B130" s="406" t="s">
        <v>271</v>
      </c>
      <c r="C130" s="376">
        <f>+C131</f>
        <v>0</v>
      </c>
      <c r="D130" s="376">
        <f t="shared" ref="D130:H130" si="59">+D131</f>
        <v>0</v>
      </c>
      <c r="E130" s="376">
        <f t="shared" si="59"/>
        <v>0</v>
      </c>
      <c r="F130" s="376">
        <f t="shared" si="59"/>
        <v>0</v>
      </c>
      <c r="G130" s="376">
        <f t="shared" si="59"/>
        <v>0</v>
      </c>
      <c r="H130" s="376">
        <f t="shared" si="59"/>
        <v>0</v>
      </c>
      <c r="I130" s="385">
        <v>0</v>
      </c>
    </row>
    <row r="131" spans="1:9" s="388" customFormat="1" ht="20.100000000000001" customHeight="1" x14ac:dyDescent="0.3">
      <c r="A131" s="386">
        <v>33201</v>
      </c>
      <c r="B131" s="413" t="s">
        <v>272</v>
      </c>
      <c r="C131" s="376">
        <v>0</v>
      </c>
      <c r="D131" s="376">
        <v>0</v>
      </c>
      <c r="E131" s="377">
        <f t="shared" si="38"/>
        <v>0</v>
      </c>
      <c r="F131" s="376">
        <v>0</v>
      </c>
      <c r="G131" s="376">
        <v>0</v>
      </c>
      <c r="H131" s="376">
        <f t="shared" si="29"/>
        <v>0</v>
      </c>
      <c r="I131" s="385">
        <v>0</v>
      </c>
    </row>
    <row r="132" spans="1:9" ht="19.5" customHeight="1" x14ac:dyDescent="0.3">
      <c r="A132" s="383">
        <v>333</v>
      </c>
      <c r="B132" s="406" t="s">
        <v>273</v>
      </c>
      <c r="C132" s="376">
        <f>C133+C134</f>
        <v>60600</v>
      </c>
      <c r="D132" s="376">
        <f t="shared" ref="D132:H132" si="60">D133+D134</f>
        <v>0</v>
      </c>
      <c r="E132" s="376">
        <f t="shared" si="60"/>
        <v>60600</v>
      </c>
      <c r="F132" s="376">
        <f t="shared" si="60"/>
        <v>1740</v>
      </c>
      <c r="G132" s="376">
        <f t="shared" si="60"/>
        <v>1740</v>
      </c>
      <c r="H132" s="376">
        <f t="shared" si="60"/>
        <v>58860</v>
      </c>
      <c r="I132" s="385">
        <f t="shared" si="31"/>
        <v>2.8712871287128714E-2</v>
      </c>
    </row>
    <row r="133" spans="1:9" ht="20.100000000000001" customHeight="1" x14ac:dyDescent="0.3">
      <c r="A133" s="386">
        <v>33301</v>
      </c>
      <c r="B133" s="407" t="s">
        <v>274</v>
      </c>
      <c r="C133" s="376">
        <v>60600</v>
      </c>
      <c r="D133" s="376">
        <v>0</v>
      </c>
      <c r="E133" s="377">
        <f t="shared" si="38"/>
        <v>60600</v>
      </c>
      <c r="F133" s="376">
        <v>1740</v>
      </c>
      <c r="G133" s="376">
        <v>1740</v>
      </c>
      <c r="H133" s="376">
        <f t="shared" si="29"/>
        <v>58860</v>
      </c>
      <c r="I133" s="385">
        <f t="shared" si="31"/>
        <v>2.8712871287128714E-2</v>
      </c>
    </row>
    <row r="134" spans="1:9" ht="20.100000000000001" customHeight="1" x14ac:dyDescent="0.3">
      <c r="A134" s="386">
        <v>33302</v>
      </c>
      <c r="B134" s="407" t="s">
        <v>275</v>
      </c>
      <c r="C134" s="376">
        <v>0</v>
      </c>
      <c r="D134" s="376">
        <v>0</v>
      </c>
      <c r="E134" s="377">
        <f t="shared" si="38"/>
        <v>0</v>
      </c>
      <c r="F134" s="376">
        <v>0</v>
      </c>
      <c r="G134" s="376">
        <v>0</v>
      </c>
      <c r="H134" s="376">
        <f>E134-F134</f>
        <v>0</v>
      </c>
      <c r="I134" s="385">
        <v>0</v>
      </c>
    </row>
    <row r="135" spans="1:9" ht="20.100000000000001" customHeight="1" x14ac:dyDescent="0.3">
      <c r="A135" s="383">
        <v>334</v>
      </c>
      <c r="B135" s="409" t="s">
        <v>334</v>
      </c>
      <c r="C135" s="376">
        <f>C136</f>
        <v>489865</v>
      </c>
      <c r="D135" s="376">
        <f t="shared" ref="D135:H135" si="61">D136</f>
        <v>0</v>
      </c>
      <c r="E135" s="376">
        <f t="shared" si="61"/>
        <v>489865</v>
      </c>
      <c r="F135" s="376">
        <f t="shared" si="61"/>
        <v>81546</v>
      </c>
      <c r="G135" s="376">
        <f t="shared" si="61"/>
        <v>81546</v>
      </c>
      <c r="H135" s="376">
        <f t="shared" si="61"/>
        <v>408319</v>
      </c>
      <c r="I135" s="385">
        <f t="shared" si="31"/>
        <v>0.16646627131964928</v>
      </c>
    </row>
    <row r="136" spans="1:9" ht="20.100000000000001" customHeight="1" x14ac:dyDescent="0.3">
      <c r="A136" s="386">
        <v>33401</v>
      </c>
      <c r="B136" s="413" t="s">
        <v>334</v>
      </c>
      <c r="C136" s="376">
        <v>489865</v>
      </c>
      <c r="D136" s="376">
        <v>0</v>
      </c>
      <c r="E136" s="377">
        <f t="shared" si="38"/>
        <v>489865</v>
      </c>
      <c r="F136" s="376">
        <v>81546</v>
      </c>
      <c r="G136" s="376">
        <v>81546</v>
      </c>
      <c r="H136" s="376">
        <f>E136-F136</f>
        <v>408319</v>
      </c>
      <c r="I136" s="385">
        <f t="shared" si="31"/>
        <v>0.16646627131964928</v>
      </c>
    </row>
    <row r="137" spans="1:9" ht="36" customHeight="1" x14ac:dyDescent="0.3">
      <c r="A137" s="383">
        <v>336</v>
      </c>
      <c r="B137" s="406" t="s">
        <v>276</v>
      </c>
      <c r="C137" s="376">
        <f>+C138+C139</f>
        <v>50000</v>
      </c>
      <c r="D137" s="376">
        <f t="shared" ref="D137:H137" si="62">+D138+D139</f>
        <v>0</v>
      </c>
      <c r="E137" s="376">
        <f t="shared" si="62"/>
        <v>50000</v>
      </c>
      <c r="F137" s="376">
        <f t="shared" si="62"/>
        <v>0</v>
      </c>
      <c r="G137" s="376">
        <f t="shared" si="62"/>
        <v>0</v>
      </c>
      <c r="H137" s="376">
        <f t="shared" si="62"/>
        <v>50000</v>
      </c>
      <c r="I137" s="385">
        <f t="shared" si="31"/>
        <v>0</v>
      </c>
    </row>
    <row r="138" spans="1:9" s="393" customFormat="1" ht="20.100000000000001" customHeight="1" x14ac:dyDescent="0.3">
      <c r="A138" s="389">
        <v>33603</v>
      </c>
      <c r="B138" s="407" t="s">
        <v>277</v>
      </c>
      <c r="C138" s="378">
        <v>0</v>
      </c>
      <c r="D138" s="378"/>
      <c r="E138" s="391">
        <f t="shared" si="38"/>
        <v>0</v>
      </c>
      <c r="F138" s="378">
        <v>0</v>
      </c>
      <c r="G138" s="378">
        <v>0</v>
      </c>
      <c r="H138" s="378">
        <f t="shared" si="29"/>
        <v>0</v>
      </c>
      <c r="I138" s="385">
        <v>0</v>
      </c>
    </row>
    <row r="139" spans="1:9" ht="20.100000000000001" customHeight="1" x14ac:dyDescent="0.3">
      <c r="A139" s="386">
        <v>33605</v>
      </c>
      <c r="B139" s="413" t="s">
        <v>278</v>
      </c>
      <c r="C139" s="376">
        <v>50000</v>
      </c>
      <c r="D139" s="376"/>
      <c r="E139" s="377">
        <f t="shared" si="38"/>
        <v>50000</v>
      </c>
      <c r="F139" s="376">
        <v>0</v>
      </c>
      <c r="G139" s="376">
        <v>0</v>
      </c>
      <c r="H139" s="376">
        <f t="shared" si="29"/>
        <v>50000</v>
      </c>
      <c r="I139" s="385">
        <f t="shared" ref="I139:I202" si="63">+F139/E139*1</f>
        <v>0</v>
      </c>
    </row>
    <row r="140" spans="1:9" ht="20.100000000000001" customHeight="1" x14ac:dyDescent="0.3">
      <c r="A140" s="383">
        <v>338</v>
      </c>
      <c r="B140" s="406" t="s">
        <v>279</v>
      </c>
      <c r="C140" s="376">
        <f>C141</f>
        <v>480000</v>
      </c>
      <c r="D140" s="376">
        <f t="shared" ref="D140:H140" si="64">D141</f>
        <v>0</v>
      </c>
      <c r="E140" s="376">
        <f t="shared" si="64"/>
        <v>480000</v>
      </c>
      <c r="F140" s="376">
        <f t="shared" si="64"/>
        <v>211659</v>
      </c>
      <c r="G140" s="376">
        <f t="shared" si="64"/>
        <v>177230</v>
      </c>
      <c r="H140" s="376">
        <f t="shared" si="64"/>
        <v>268341</v>
      </c>
      <c r="I140" s="385">
        <f t="shared" si="63"/>
        <v>0.44095624999999999</v>
      </c>
    </row>
    <row r="141" spans="1:9" ht="20.100000000000001" customHeight="1" x14ac:dyDescent="0.3">
      <c r="A141" s="386">
        <v>33801</v>
      </c>
      <c r="B141" s="413" t="s">
        <v>280</v>
      </c>
      <c r="C141" s="376">
        <v>480000</v>
      </c>
      <c r="D141" s="376">
        <v>0</v>
      </c>
      <c r="E141" s="377">
        <f t="shared" si="38"/>
        <v>480000</v>
      </c>
      <c r="F141" s="376">
        <v>211659</v>
      </c>
      <c r="G141" s="376">
        <v>177230</v>
      </c>
      <c r="H141" s="376">
        <f t="shared" si="29"/>
        <v>268341</v>
      </c>
      <c r="I141" s="385">
        <f t="shared" si="63"/>
        <v>0.44095624999999999</v>
      </c>
    </row>
    <row r="142" spans="1:9" x14ac:dyDescent="0.3">
      <c r="A142" s="405">
        <v>3400</v>
      </c>
      <c r="B142" s="406" t="s">
        <v>281</v>
      </c>
      <c r="C142" s="165">
        <f>C143+C145</f>
        <v>290000</v>
      </c>
      <c r="D142" s="165">
        <f t="shared" ref="D142:H142" si="65">D143+D145</f>
        <v>0</v>
      </c>
      <c r="E142" s="165">
        <f t="shared" si="65"/>
        <v>290000</v>
      </c>
      <c r="F142" s="165">
        <f t="shared" si="65"/>
        <v>108547.74</v>
      </c>
      <c r="G142" s="165">
        <f t="shared" si="65"/>
        <v>108548</v>
      </c>
      <c r="H142" s="165">
        <f t="shared" si="65"/>
        <v>181452.26</v>
      </c>
      <c r="I142" s="401">
        <f t="shared" si="63"/>
        <v>0.37430255172413796</v>
      </c>
    </row>
    <row r="143" spans="1:9" ht="20.100000000000001" customHeight="1" x14ac:dyDescent="0.3">
      <c r="A143" s="383">
        <v>341</v>
      </c>
      <c r="B143" s="406" t="s">
        <v>282</v>
      </c>
      <c r="C143" s="376">
        <f>C144</f>
        <v>20000</v>
      </c>
      <c r="D143" s="376">
        <f t="shared" ref="D143:H143" si="66">D144</f>
        <v>0</v>
      </c>
      <c r="E143" s="376">
        <f t="shared" si="66"/>
        <v>20000</v>
      </c>
      <c r="F143" s="376">
        <f t="shared" si="66"/>
        <v>12869</v>
      </c>
      <c r="G143" s="376">
        <f t="shared" si="66"/>
        <v>12869</v>
      </c>
      <c r="H143" s="376">
        <f t="shared" si="66"/>
        <v>7131</v>
      </c>
      <c r="I143" s="385">
        <f t="shared" si="63"/>
        <v>0.64344999999999997</v>
      </c>
    </row>
    <row r="144" spans="1:9" x14ac:dyDescent="0.3">
      <c r="A144" s="386">
        <v>34101</v>
      </c>
      <c r="B144" s="413" t="s">
        <v>282</v>
      </c>
      <c r="C144" s="376">
        <v>20000</v>
      </c>
      <c r="D144" s="376">
        <v>0</v>
      </c>
      <c r="E144" s="377">
        <f t="shared" si="38"/>
        <v>20000</v>
      </c>
      <c r="F144" s="376">
        <v>12869</v>
      </c>
      <c r="G144" s="376">
        <v>12869</v>
      </c>
      <c r="H144" s="376">
        <f t="shared" si="29"/>
        <v>7131</v>
      </c>
      <c r="I144" s="385">
        <f t="shared" si="63"/>
        <v>0.64344999999999997</v>
      </c>
    </row>
    <row r="145" spans="1:9" ht="20.100000000000001" customHeight="1" x14ac:dyDescent="0.3">
      <c r="A145" s="383">
        <v>345</v>
      </c>
      <c r="B145" s="406" t="s">
        <v>283</v>
      </c>
      <c r="C145" s="376">
        <f>+C146</f>
        <v>270000</v>
      </c>
      <c r="D145" s="376">
        <f t="shared" ref="D145:H145" si="67">+D146</f>
        <v>0</v>
      </c>
      <c r="E145" s="376">
        <f t="shared" si="67"/>
        <v>270000</v>
      </c>
      <c r="F145" s="376">
        <f t="shared" si="67"/>
        <v>95678.74</v>
      </c>
      <c r="G145" s="376">
        <f t="shared" si="67"/>
        <v>95679</v>
      </c>
      <c r="H145" s="376">
        <f t="shared" si="67"/>
        <v>174321.26</v>
      </c>
      <c r="I145" s="385">
        <f t="shared" si="63"/>
        <v>0.35436570370370374</v>
      </c>
    </row>
    <row r="146" spans="1:9" ht="20.100000000000001" customHeight="1" x14ac:dyDescent="0.3">
      <c r="A146" s="386">
        <v>34501</v>
      </c>
      <c r="B146" s="413" t="s">
        <v>283</v>
      </c>
      <c r="C146" s="376">
        <v>270000</v>
      </c>
      <c r="D146" s="376">
        <v>0</v>
      </c>
      <c r="E146" s="377">
        <f t="shared" si="38"/>
        <v>270000</v>
      </c>
      <c r="F146" s="376">
        <v>95678.74</v>
      </c>
      <c r="G146" s="376">
        <v>95679</v>
      </c>
      <c r="H146" s="376">
        <f t="shared" si="29"/>
        <v>174321.26</v>
      </c>
      <c r="I146" s="385">
        <f t="shared" si="63"/>
        <v>0.35436570370370374</v>
      </c>
    </row>
    <row r="147" spans="1:9" ht="20.100000000000001" customHeight="1" x14ac:dyDescent="0.3">
      <c r="A147" s="405">
        <v>3500</v>
      </c>
      <c r="B147" s="406" t="s">
        <v>284</v>
      </c>
      <c r="C147" s="165">
        <f>C148+C150+C152+C155+C157+C160+C162</f>
        <v>2450972</v>
      </c>
      <c r="D147" s="165">
        <f t="shared" ref="D147:H147" si="68">D148+D150+D152+D155+D157+D160+D162</f>
        <v>0</v>
      </c>
      <c r="E147" s="165">
        <f t="shared" si="68"/>
        <v>2450972</v>
      </c>
      <c r="F147" s="165">
        <f t="shared" si="68"/>
        <v>758338</v>
      </c>
      <c r="G147" s="165">
        <f t="shared" si="68"/>
        <v>606902</v>
      </c>
      <c r="H147" s="165">
        <f t="shared" si="68"/>
        <v>1712560</v>
      </c>
      <c r="I147" s="401">
        <f t="shared" si="63"/>
        <v>0.30940296339574669</v>
      </c>
    </row>
    <row r="148" spans="1:9" ht="20.100000000000001" customHeight="1" x14ac:dyDescent="0.3">
      <c r="A148" s="383">
        <v>351</v>
      </c>
      <c r="B148" s="406" t="s">
        <v>285</v>
      </c>
      <c r="C148" s="376">
        <f>+C149</f>
        <v>491448</v>
      </c>
      <c r="D148" s="376">
        <f t="shared" ref="D148:H148" si="69">+D149</f>
        <v>0</v>
      </c>
      <c r="E148" s="376">
        <f t="shared" si="69"/>
        <v>491448</v>
      </c>
      <c r="F148" s="376">
        <f t="shared" si="69"/>
        <v>170263</v>
      </c>
      <c r="G148" s="376">
        <f t="shared" si="69"/>
        <v>81873</v>
      </c>
      <c r="H148" s="376">
        <f t="shared" si="69"/>
        <v>321185</v>
      </c>
      <c r="I148" s="385">
        <f t="shared" si="63"/>
        <v>0.34645171004867248</v>
      </c>
    </row>
    <row r="149" spans="1:9" x14ac:dyDescent="0.3">
      <c r="A149" s="386">
        <v>35101</v>
      </c>
      <c r="B149" s="413" t="s">
        <v>286</v>
      </c>
      <c r="C149" s="376">
        <v>491448</v>
      </c>
      <c r="D149" s="376">
        <v>0</v>
      </c>
      <c r="E149" s="377">
        <f t="shared" si="38"/>
        <v>491448</v>
      </c>
      <c r="F149" s="376">
        <v>170263</v>
      </c>
      <c r="G149" s="376">
        <v>81873</v>
      </c>
      <c r="H149" s="376">
        <f t="shared" si="29"/>
        <v>321185</v>
      </c>
      <c r="I149" s="385">
        <f t="shared" si="63"/>
        <v>0.34645171004867248</v>
      </c>
    </row>
    <row r="150" spans="1:9" ht="41.25" customHeight="1" x14ac:dyDescent="0.3">
      <c r="A150" s="383">
        <v>352</v>
      </c>
      <c r="B150" s="406" t="s">
        <v>287</v>
      </c>
      <c r="C150" s="376">
        <f>+C151</f>
        <v>120500</v>
      </c>
      <c r="D150" s="376">
        <f t="shared" ref="D150:H150" si="70">+D151</f>
        <v>0</v>
      </c>
      <c r="E150" s="376">
        <f t="shared" si="70"/>
        <v>120500</v>
      </c>
      <c r="F150" s="376">
        <v>28902</v>
      </c>
      <c r="G150" s="376">
        <f t="shared" si="70"/>
        <v>28902</v>
      </c>
      <c r="H150" s="376">
        <f t="shared" si="70"/>
        <v>91598</v>
      </c>
      <c r="I150" s="385">
        <f t="shared" si="63"/>
        <v>0.23985062240663901</v>
      </c>
    </row>
    <row r="151" spans="1:9" ht="20.100000000000001" customHeight="1" x14ac:dyDescent="0.3">
      <c r="A151" s="386">
        <v>35201</v>
      </c>
      <c r="B151" s="413" t="s">
        <v>288</v>
      </c>
      <c r="C151" s="376">
        <v>120500</v>
      </c>
      <c r="D151" s="376">
        <v>0</v>
      </c>
      <c r="E151" s="377">
        <f t="shared" si="38"/>
        <v>120500</v>
      </c>
      <c r="F151" s="376">
        <v>28902</v>
      </c>
      <c r="G151" s="376">
        <v>28902</v>
      </c>
      <c r="H151" s="376">
        <f t="shared" si="29"/>
        <v>91598</v>
      </c>
      <c r="I151" s="385">
        <f t="shared" si="63"/>
        <v>0.23985062240663901</v>
      </c>
    </row>
    <row r="152" spans="1:9" ht="28.5" customHeight="1" x14ac:dyDescent="0.3">
      <c r="A152" s="383">
        <v>353</v>
      </c>
      <c r="B152" s="406" t="s">
        <v>289</v>
      </c>
      <c r="C152" s="376">
        <f>+C153+C154</f>
        <v>714624</v>
      </c>
      <c r="D152" s="376">
        <f t="shared" ref="D152:H152" si="71">+D153+D154</f>
        <v>0</v>
      </c>
      <c r="E152" s="376">
        <f t="shared" si="71"/>
        <v>714624</v>
      </c>
      <c r="F152" s="376">
        <f t="shared" si="71"/>
        <v>108758</v>
      </c>
      <c r="G152" s="376">
        <f t="shared" si="71"/>
        <v>108758</v>
      </c>
      <c r="H152" s="376">
        <f t="shared" si="71"/>
        <v>605866</v>
      </c>
      <c r="I152" s="385">
        <f t="shared" si="63"/>
        <v>0.15218912323123768</v>
      </c>
    </row>
    <row r="153" spans="1:9" ht="20.100000000000001" customHeight="1" x14ac:dyDescent="0.3">
      <c r="A153" s="386">
        <v>35301</v>
      </c>
      <c r="B153" s="413" t="s">
        <v>290</v>
      </c>
      <c r="C153" s="376">
        <v>111679</v>
      </c>
      <c r="D153" s="376">
        <v>0</v>
      </c>
      <c r="E153" s="377">
        <f t="shared" ref="E153:E202" si="72">C153+D153</f>
        <v>111679</v>
      </c>
      <c r="F153" s="376">
        <v>0</v>
      </c>
      <c r="G153" s="376">
        <v>0</v>
      </c>
      <c r="H153" s="376">
        <f t="shared" si="29"/>
        <v>111679</v>
      </c>
      <c r="I153" s="385">
        <f t="shared" si="63"/>
        <v>0</v>
      </c>
    </row>
    <row r="154" spans="1:9" ht="24" customHeight="1" x14ac:dyDescent="0.3">
      <c r="A154" s="386">
        <v>35302</v>
      </c>
      <c r="B154" s="407" t="s">
        <v>291</v>
      </c>
      <c r="C154" s="376">
        <v>602945</v>
      </c>
      <c r="D154" s="376">
        <v>0</v>
      </c>
      <c r="E154" s="377">
        <f t="shared" si="72"/>
        <v>602945</v>
      </c>
      <c r="F154" s="376">
        <v>108758</v>
      </c>
      <c r="G154" s="376">
        <v>108758</v>
      </c>
      <c r="H154" s="376">
        <f t="shared" si="29"/>
        <v>494187</v>
      </c>
      <c r="I154" s="385">
        <f t="shared" si="63"/>
        <v>0.18037797809087064</v>
      </c>
    </row>
    <row r="155" spans="1:9" ht="20.100000000000001" customHeight="1" x14ac:dyDescent="0.3">
      <c r="A155" s="383">
        <v>355</v>
      </c>
      <c r="B155" s="406" t="s">
        <v>292</v>
      </c>
      <c r="C155" s="376">
        <f>+C156</f>
        <v>160300</v>
      </c>
      <c r="D155" s="376">
        <f t="shared" ref="D155:H155" si="73">+D156</f>
        <v>0</v>
      </c>
      <c r="E155" s="376">
        <f t="shared" si="73"/>
        <v>160300</v>
      </c>
      <c r="F155" s="376">
        <f t="shared" si="73"/>
        <v>22541</v>
      </c>
      <c r="G155" s="376">
        <f t="shared" si="73"/>
        <v>22541</v>
      </c>
      <c r="H155" s="376">
        <f t="shared" si="73"/>
        <v>137759</v>
      </c>
      <c r="I155" s="385">
        <f t="shared" si="63"/>
        <v>0.14061759201497193</v>
      </c>
    </row>
    <row r="156" spans="1:9" ht="20.25" customHeight="1" x14ac:dyDescent="0.3">
      <c r="A156" s="386">
        <v>35501</v>
      </c>
      <c r="B156" s="407" t="s">
        <v>293</v>
      </c>
      <c r="C156" s="376">
        <v>160300</v>
      </c>
      <c r="D156" s="376">
        <v>0</v>
      </c>
      <c r="E156" s="377">
        <f t="shared" si="72"/>
        <v>160300</v>
      </c>
      <c r="F156" s="376">
        <v>22541</v>
      </c>
      <c r="G156" s="376">
        <v>22541</v>
      </c>
      <c r="H156" s="376">
        <f t="shared" si="29"/>
        <v>137759</v>
      </c>
      <c r="I156" s="385">
        <f t="shared" si="63"/>
        <v>0.14061759201497193</v>
      </c>
    </row>
    <row r="157" spans="1:9" ht="30" customHeight="1" x14ac:dyDescent="0.3">
      <c r="A157" s="383">
        <v>357</v>
      </c>
      <c r="B157" s="406" t="s">
        <v>294</v>
      </c>
      <c r="C157" s="376">
        <f>+C158</f>
        <v>215300</v>
      </c>
      <c r="D157" s="376">
        <f t="shared" ref="D157:H157" si="74">+D158</f>
        <v>0</v>
      </c>
      <c r="E157" s="376">
        <f t="shared" si="74"/>
        <v>215300</v>
      </c>
      <c r="F157" s="376">
        <f>+F158+F159</f>
        <v>68216</v>
      </c>
      <c r="G157" s="376">
        <f>+G158+G159</f>
        <v>68216</v>
      </c>
      <c r="H157" s="376">
        <f t="shared" si="74"/>
        <v>167010</v>
      </c>
      <c r="I157" s="385">
        <f t="shared" si="63"/>
        <v>0.3168416163492801</v>
      </c>
    </row>
    <row r="158" spans="1:9" ht="20.100000000000001" customHeight="1" x14ac:dyDescent="0.3">
      <c r="A158" s="386">
        <v>35701</v>
      </c>
      <c r="B158" s="413" t="s">
        <v>295</v>
      </c>
      <c r="C158" s="376">
        <v>215300</v>
      </c>
      <c r="D158" s="376">
        <v>0</v>
      </c>
      <c r="E158" s="377">
        <f t="shared" si="72"/>
        <v>215300</v>
      </c>
      <c r="F158" s="376">
        <v>48290</v>
      </c>
      <c r="G158" s="376">
        <v>48290</v>
      </c>
      <c r="H158" s="376">
        <f t="shared" si="29"/>
        <v>167010</v>
      </c>
      <c r="I158" s="385">
        <f t="shared" si="63"/>
        <v>0.22429168601950766</v>
      </c>
    </row>
    <row r="159" spans="1:9" ht="20.100000000000001" customHeight="1" x14ac:dyDescent="0.3">
      <c r="A159" s="386">
        <v>35702</v>
      </c>
      <c r="B159" s="413" t="s">
        <v>443</v>
      </c>
      <c r="C159" s="376"/>
      <c r="D159" s="376"/>
      <c r="E159" s="377"/>
      <c r="F159" s="376">
        <v>19926</v>
      </c>
      <c r="G159" s="376">
        <v>19926</v>
      </c>
      <c r="H159" s="376"/>
      <c r="I159" s="385"/>
    </row>
    <row r="160" spans="1:9" ht="20.100000000000001" customHeight="1" x14ac:dyDescent="0.3">
      <c r="A160" s="383">
        <v>358</v>
      </c>
      <c r="B160" s="406" t="s">
        <v>296</v>
      </c>
      <c r="C160" s="376">
        <f>+C161</f>
        <v>748800</v>
      </c>
      <c r="D160" s="376">
        <f t="shared" ref="D160:H160" si="75">+D161</f>
        <v>0</v>
      </c>
      <c r="E160" s="376">
        <f t="shared" si="75"/>
        <v>748800</v>
      </c>
      <c r="F160" s="376">
        <f t="shared" si="75"/>
        <v>359658</v>
      </c>
      <c r="G160" s="376">
        <f t="shared" si="75"/>
        <v>296612</v>
      </c>
      <c r="H160" s="376">
        <f t="shared" si="75"/>
        <v>389142</v>
      </c>
      <c r="I160" s="385">
        <f t="shared" si="63"/>
        <v>0.48031249999999998</v>
      </c>
    </row>
    <row r="161" spans="1:9" ht="20.100000000000001" customHeight="1" x14ac:dyDescent="0.3">
      <c r="A161" s="386">
        <v>35801</v>
      </c>
      <c r="B161" s="413" t="s">
        <v>296</v>
      </c>
      <c r="C161" s="376">
        <v>748800</v>
      </c>
      <c r="D161" s="376">
        <v>0</v>
      </c>
      <c r="E161" s="377">
        <f t="shared" si="72"/>
        <v>748800</v>
      </c>
      <c r="F161" s="376">
        <v>359658</v>
      </c>
      <c r="G161" s="376">
        <v>296612</v>
      </c>
      <c r="H161" s="376">
        <f t="shared" ref="H161:H207" si="76">+E161-F161</f>
        <v>389142</v>
      </c>
      <c r="I161" s="385">
        <f t="shared" si="63"/>
        <v>0.48031249999999998</v>
      </c>
    </row>
    <row r="162" spans="1:9" ht="20.100000000000001" customHeight="1" x14ac:dyDescent="0.3">
      <c r="A162" s="383">
        <v>359</v>
      </c>
      <c r="B162" s="407" t="s">
        <v>297</v>
      </c>
      <c r="C162" s="376">
        <f>+C163</f>
        <v>0</v>
      </c>
      <c r="D162" s="376">
        <f t="shared" ref="D162:H162" si="77">+D163</f>
        <v>0</v>
      </c>
      <c r="E162" s="376">
        <f t="shared" si="77"/>
        <v>0</v>
      </c>
      <c r="F162" s="376">
        <f t="shared" si="77"/>
        <v>0</v>
      </c>
      <c r="G162" s="376">
        <f t="shared" si="77"/>
        <v>0</v>
      </c>
      <c r="H162" s="376">
        <f t="shared" si="77"/>
        <v>0</v>
      </c>
      <c r="I162" s="385">
        <v>0</v>
      </c>
    </row>
    <row r="163" spans="1:9" s="388" customFormat="1" ht="20.100000000000001" customHeight="1" x14ac:dyDescent="0.3">
      <c r="A163" s="386">
        <v>35901</v>
      </c>
      <c r="B163" s="413" t="s">
        <v>298</v>
      </c>
      <c r="C163" s="376">
        <v>0</v>
      </c>
      <c r="D163" s="376">
        <v>0</v>
      </c>
      <c r="E163" s="377">
        <v>0</v>
      </c>
      <c r="F163" s="376">
        <v>0</v>
      </c>
      <c r="G163" s="376">
        <v>0</v>
      </c>
      <c r="H163" s="376">
        <f t="shared" si="76"/>
        <v>0</v>
      </c>
      <c r="I163" s="385">
        <v>0</v>
      </c>
    </row>
    <row r="164" spans="1:9" ht="20.100000000000001" customHeight="1" x14ac:dyDescent="0.3">
      <c r="A164" s="405">
        <v>3700</v>
      </c>
      <c r="B164" s="406" t="s">
        <v>299</v>
      </c>
      <c r="C164" s="165">
        <f>+C165+C167+C169+C172+C174</f>
        <v>1500254</v>
      </c>
      <c r="D164" s="165">
        <f t="shared" ref="D164:H164" si="78">+D165+D167+D169+D172+D174</f>
        <v>1120000</v>
      </c>
      <c r="E164" s="165">
        <f t="shared" si="78"/>
        <v>2620254</v>
      </c>
      <c r="F164" s="165">
        <f t="shared" si="78"/>
        <v>604717</v>
      </c>
      <c r="G164" s="165">
        <f t="shared" si="78"/>
        <v>604717</v>
      </c>
      <c r="H164" s="165">
        <f t="shared" si="78"/>
        <v>2015537</v>
      </c>
      <c r="I164" s="401">
        <f t="shared" si="63"/>
        <v>0.23078564139201771</v>
      </c>
    </row>
    <row r="165" spans="1:9" ht="20.100000000000001" customHeight="1" x14ac:dyDescent="0.3">
      <c r="A165" s="383">
        <v>371</v>
      </c>
      <c r="B165" s="406" t="s">
        <v>300</v>
      </c>
      <c r="C165" s="376">
        <f>C166</f>
        <v>663700</v>
      </c>
      <c r="D165" s="376">
        <f t="shared" ref="D165:H165" si="79">D166</f>
        <v>600000</v>
      </c>
      <c r="E165" s="376">
        <f t="shared" si="79"/>
        <v>1263700</v>
      </c>
      <c r="F165" s="376">
        <f t="shared" si="79"/>
        <v>258580</v>
      </c>
      <c r="G165" s="376">
        <f t="shared" si="79"/>
        <v>258580</v>
      </c>
      <c r="H165" s="376">
        <f t="shared" si="79"/>
        <v>1005120</v>
      </c>
      <c r="I165" s="385">
        <f t="shared" si="63"/>
        <v>0.20462135000395665</v>
      </c>
    </row>
    <row r="166" spans="1:9" ht="20.100000000000001" customHeight="1" x14ac:dyDescent="0.3">
      <c r="A166" s="386">
        <v>37101</v>
      </c>
      <c r="B166" s="413" t="s">
        <v>301</v>
      </c>
      <c r="C166" s="376">
        <v>663700</v>
      </c>
      <c r="D166" s="376">
        <v>600000</v>
      </c>
      <c r="E166" s="377">
        <f t="shared" si="72"/>
        <v>1263700</v>
      </c>
      <c r="F166" s="376">
        <v>258580</v>
      </c>
      <c r="G166" s="376">
        <v>258580</v>
      </c>
      <c r="H166" s="376">
        <f t="shared" si="76"/>
        <v>1005120</v>
      </c>
      <c r="I166" s="385">
        <f t="shared" si="63"/>
        <v>0.20462135000395665</v>
      </c>
    </row>
    <row r="167" spans="1:9" ht="20.100000000000001" customHeight="1" x14ac:dyDescent="0.3">
      <c r="A167" s="383">
        <v>372</v>
      </c>
      <c r="B167" s="407" t="s">
        <v>302</v>
      </c>
      <c r="C167" s="376">
        <f>+C168</f>
        <v>0</v>
      </c>
      <c r="D167" s="376">
        <f t="shared" ref="D167:H167" si="80">+D168</f>
        <v>0</v>
      </c>
      <c r="E167" s="376">
        <f t="shared" si="80"/>
        <v>0</v>
      </c>
      <c r="F167" s="376">
        <f t="shared" si="80"/>
        <v>0</v>
      </c>
      <c r="G167" s="376">
        <f t="shared" si="80"/>
        <v>0</v>
      </c>
      <c r="H167" s="376">
        <f t="shared" si="80"/>
        <v>0</v>
      </c>
      <c r="I167" s="385">
        <v>0</v>
      </c>
    </row>
    <row r="168" spans="1:9" ht="20.100000000000001" customHeight="1" x14ac:dyDescent="0.3">
      <c r="A168" s="386">
        <v>37201</v>
      </c>
      <c r="B168" s="413" t="s">
        <v>302</v>
      </c>
      <c r="C168" s="376">
        <v>0</v>
      </c>
      <c r="D168" s="376">
        <v>0</v>
      </c>
      <c r="E168" s="377">
        <f t="shared" si="72"/>
        <v>0</v>
      </c>
      <c r="F168" s="376">
        <v>0</v>
      </c>
      <c r="G168" s="376">
        <v>0</v>
      </c>
      <c r="H168" s="376">
        <f>E168-F168</f>
        <v>0</v>
      </c>
      <c r="I168" s="385">
        <v>0</v>
      </c>
    </row>
    <row r="169" spans="1:9" ht="20.100000000000001" customHeight="1" x14ac:dyDescent="0.3">
      <c r="A169" s="383">
        <v>375</v>
      </c>
      <c r="B169" s="406" t="s">
        <v>303</v>
      </c>
      <c r="C169" s="376">
        <f>+C170+C171</f>
        <v>824574</v>
      </c>
      <c r="D169" s="376">
        <f t="shared" ref="D169:H169" si="81">+D170+D171</f>
        <v>520000</v>
      </c>
      <c r="E169" s="376">
        <f t="shared" si="81"/>
        <v>1344574</v>
      </c>
      <c r="F169" s="376">
        <f t="shared" si="81"/>
        <v>339875</v>
      </c>
      <c r="G169" s="376">
        <f t="shared" si="81"/>
        <v>339875</v>
      </c>
      <c r="H169" s="376">
        <f t="shared" si="81"/>
        <v>1004699</v>
      </c>
      <c r="I169" s="385">
        <f t="shared" si="63"/>
        <v>0.25277522843666472</v>
      </c>
    </row>
    <row r="170" spans="1:9" ht="20.100000000000001" customHeight="1" x14ac:dyDescent="0.3">
      <c r="A170" s="386">
        <v>37501</v>
      </c>
      <c r="B170" s="413" t="s">
        <v>304</v>
      </c>
      <c r="C170" s="376">
        <v>810175</v>
      </c>
      <c r="D170" s="376">
        <v>500000</v>
      </c>
      <c r="E170" s="377">
        <f t="shared" si="72"/>
        <v>1310175</v>
      </c>
      <c r="F170" s="376">
        <v>329315</v>
      </c>
      <c r="G170" s="376">
        <v>329315</v>
      </c>
      <c r="H170" s="376">
        <f t="shared" si="76"/>
        <v>980860</v>
      </c>
      <c r="I170" s="385">
        <f t="shared" si="63"/>
        <v>0.25135191863682332</v>
      </c>
    </row>
    <row r="171" spans="1:9" ht="20.100000000000001" customHeight="1" x14ac:dyDescent="0.3">
      <c r="A171" s="386">
        <v>37502</v>
      </c>
      <c r="B171" s="413" t="s">
        <v>305</v>
      </c>
      <c r="C171" s="376">
        <v>14399</v>
      </c>
      <c r="D171" s="376">
        <v>20000</v>
      </c>
      <c r="E171" s="377">
        <f t="shared" si="72"/>
        <v>34399</v>
      </c>
      <c r="F171" s="376">
        <v>10560</v>
      </c>
      <c r="G171" s="376">
        <v>10560</v>
      </c>
      <c r="H171" s="376">
        <f t="shared" si="76"/>
        <v>23839</v>
      </c>
      <c r="I171" s="385">
        <f t="shared" si="63"/>
        <v>0.30698566818802875</v>
      </c>
    </row>
    <row r="172" spans="1:9" ht="20.100000000000001" customHeight="1" x14ac:dyDescent="0.3">
      <c r="A172" s="383">
        <v>376</v>
      </c>
      <c r="B172" s="407" t="s">
        <v>306</v>
      </c>
      <c r="C172" s="376">
        <v>0</v>
      </c>
      <c r="D172" s="376">
        <v>0</v>
      </c>
      <c r="E172" s="376">
        <f t="shared" si="72"/>
        <v>0</v>
      </c>
      <c r="F172" s="376">
        <f>+F173</f>
        <v>0</v>
      </c>
      <c r="G172" s="376">
        <f>+G173</f>
        <v>0</v>
      </c>
      <c r="H172" s="376">
        <f t="shared" si="76"/>
        <v>0</v>
      </c>
      <c r="I172" s="385">
        <v>0</v>
      </c>
    </row>
    <row r="173" spans="1:9" ht="20.100000000000001" customHeight="1" x14ac:dyDescent="0.3">
      <c r="A173" s="386">
        <v>37601</v>
      </c>
      <c r="B173" s="413" t="s">
        <v>306</v>
      </c>
      <c r="C173" s="376">
        <v>0</v>
      </c>
      <c r="D173" s="376">
        <v>0</v>
      </c>
      <c r="E173" s="377">
        <f t="shared" si="72"/>
        <v>0</v>
      </c>
      <c r="F173" s="376">
        <v>0</v>
      </c>
      <c r="G173" s="376">
        <v>0</v>
      </c>
      <c r="H173" s="376">
        <f t="shared" si="76"/>
        <v>0</v>
      </c>
      <c r="I173" s="385">
        <v>0</v>
      </c>
    </row>
    <row r="174" spans="1:9" ht="20.100000000000001" customHeight="1" x14ac:dyDescent="0.3">
      <c r="A174" s="383">
        <v>379</v>
      </c>
      <c r="B174" s="406" t="s">
        <v>307</v>
      </c>
      <c r="C174" s="376">
        <f>+C175</f>
        <v>11980</v>
      </c>
      <c r="D174" s="376">
        <f t="shared" ref="D174:H174" si="82">+D175</f>
        <v>0</v>
      </c>
      <c r="E174" s="376">
        <f t="shared" si="82"/>
        <v>11980</v>
      </c>
      <c r="F174" s="376">
        <f t="shared" si="82"/>
        <v>6262</v>
      </c>
      <c r="G174" s="376">
        <f t="shared" si="82"/>
        <v>6262</v>
      </c>
      <c r="H174" s="376">
        <f t="shared" si="82"/>
        <v>5718</v>
      </c>
      <c r="I174" s="385">
        <f t="shared" si="63"/>
        <v>0.52270450751252084</v>
      </c>
    </row>
    <row r="175" spans="1:9" ht="20.100000000000001" customHeight="1" x14ac:dyDescent="0.3">
      <c r="A175" s="386">
        <v>37901</v>
      </c>
      <c r="B175" s="413" t="s">
        <v>308</v>
      </c>
      <c r="C175" s="376">
        <v>11980</v>
      </c>
      <c r="D175" s="376">
        <v>0</v>
      </c>
      <c r="E175" s="377">
        <f t="shared" si="72"/>
        <v>11980</v>
      </c>
      <c r="F175" s="376">
        <v>6262</v>
      </c>
      <c r="G175" s="376">
        <v>6262</v>
      </c>
      <c r="H175" s="376">
        <f t="shared" si="76"/>
        <v>5718</v>
      </c>
      <c r="I175" s="385">
        <f t="shared" si="63"/>
        <v>0.52270450751252084</v>
      </c>
    </row>
    <row r="176" spans="1:9" ht="20.100000000000001" customHeight="1" x14ac:dyDescent="0.3">
      <c r="A176" s="405">
        <v>3800</v>
      </c>
      <c r="B176" s="406" t="s">
        <v>309</v>
      </c>
      <c r="C176" s="165">
        <f>C177</f>
        <v>0</v>
      </c>
      <c r="D176" s="165">
        <f t="shared" ref="D176:H176" si="83">D177</f>
        <v>0</v>
      </c>
      <c r="E176" s="165">
        <f t="shared" si="83"/>
        <v>0</v>
      </c>
      <c r="F176" s="165">
        <f t="shared" si="83"/>
        <v>0</v>
      </c>
      <c r="G176" s="165">
        <f t="shared" si="83"/>
        <v>0</v>
      </c>
      <c r="H176" s="165">
        <f t="shared" si="83"/>
        <v>0</v>
      </c>
      <c r="I176" s="401">
        <v>0</v>
      </c>
    </row>
    <row r="177" spans="1:10" ht="20.100000000000001" customHeight="1" x14ac:dyDescent="0.3">
      <c r="A177" s="383">
        <v>383</v>
      </c>
      <c r="B177" s="406" t="s">
        <v>310</v>
      </c>
      <c r="C177" s="376">
        <f>+C178</f>
        <v>0</v>
      </c>
      <c r="D177" s="376">
        <f t="shared" ref="D177:H177" si="84">+D178</f>
        <v>0</v>
      </c>
      <c r="E177" s="376">
        <f t="shared" si="84"/>
        <v>0</v>
      </c>
      <c r="F177" s="376">
        <f t="shared" si="84"/>
        <v>0</v>
      </c>
      <c r="G177" s="376">
        <f t="shared" si="84"/>
        <v>0</v>
      </c>
      <c r="H177" s="376">
        <f t="shared" si="84"/>
        <v>0</v>
      </c>
      <c r="I177" s="385">
        <v>0</v>
      </c>
    </row>
    <row r="178" spans="1:10" ht="20.100000000000001" customHeight="1" x14ac:dyDescent="0.3">
      <c r="A178" s="386">
        <v>38301</v>
      </c>
      <c r="B178" s="413" t="s">
        <v>310</v>
      </c>
      <c r="C178" s="376">
        <v>0</v>
      </c>
      <c r="D178" s="376">
        <v>0</v>
      </c>
      <c r="E178" s="377">
        <f t="shared" si="72"/>
        <v>0</v>
      </c>
      <c r="F178" s="376">
        <v>0</v>
      </c>
      <c r="G178" s="376">
        <v>0</v>
      </c>
      <c r="H178" s="376">
        <f t="shared" si="76"/>
        <v>0</v>
      </c>
      <c r="I178" s="385">
        <v>0</v>
      </c>
    </row>
    <row r="179" spans="1:10" ht="20.100000000000001" customHeight="1" x14ac:dyDescent="0.3">
      <c r="A179" s="405">
        <v>3900</v>
      </c>
      <c r="B179" s="406" t="s">
        <v>335</v>
      </c>
      <c r="C179" s="165">
        <f>+C180</f>
        <v>4860000</v>
      </c>
      <c r="D179" s="165">
        <f t="shared" ref="D179:H180" si="85">+D180</f>
        <v>3388271.66</v>
      </c>
      <c r="E179" s="165">
        <f t="shared" si="85"/>
        <v>8248271.6600000001</v>
      </c>
      <c r="F179" s="165">
        <f t="shared" si="85"/>
        <v>3810778</v>
      </c>
      <c r="G179" s="165">
        <f t="shared" si="85"/>
        <v>3216980</v>
      </c>
      <c r="H179" s="165">
        <f t="shared" si="85"/>
        <v>4437493.66</v>
      </c>
      <c r="I179" s="401">
        <f t="shared" si="63"/>
        <v>0.46200927383131318</v>
      </c>
    </row>
    <row r="180" spans="1:10" ht="20.100000000000001" customHeight="1" x14ac:dyDescent="0.3">
      <c r="A180" s="383">
        <v>399</v>
      </c>
      <c r="B180" s="406" t="s">
        <v>311</v>
      </c>
      <c r="C180" s="376">
        <f>+C181</f>
        <v>4860000</v>
      </c>
      <c r="D180" s="376">
        <f t="shared" si="85"/>
        <v>3388271.66</v>
      </c>
      <c r="E180" s="376">
        <f t="shared" si="85"/>
        <v>8248271.6600000001</v>
      </c>
      <c r="F180" s="376">
        <f t="shared" si="85"/>
        <v>3810778</v>
      </c>
      <c r="G180" s="376">
        <f t="shared" si="85"/>
        <v>3216980</v>
      </c>
      <c r="H180" s="376">
        <f t="shared" si="85"/>
        <v>4437493.66</v>
      </c>
      <c r="I180" s="385">
        <f t="shared" si="63"/>
        <v>0.46200927383131318</v>
      </c>
    </row>
    <row r="181" spans="1:10" ht="20.100000000000001" customHeight="1" x14ac:dyDescent="0.3">
      <c r="A181" s="386">
        <v>39903</v>
      </c>
      <c r="B181" s="413" t="s">
        <v>336</v>
      </c>
      <c r="C181" s="376">
        <v>4860000</v>
      </c>
      <c r="D181" s="376">
        <v>3388271.66</v>
      </c>
      <c r="E181" s="377">
        <f t="shared" si="72"/>
        <v>8248271.6600000001</v>
      </c>
      <c r="F181" s="376">
        <v>3810778</v>
      </c>
      <c r="G181" s="376">
        <v>3216980</v>
      </c>
      <c r="H181" s="376">
        <f t="shared" si="76"/>
        <v>4437493.66</v>
      </c>
      <c r="I181" s="385">
        <f t="shared" si="63"/>
        <v>0.46200927383131318</v>
      </c>
    </row>
    <row r="182" spans="1:10" ht="20.100000000000001" customHeight="1" x14ac:dyDescent="0.3">
      <c r="A182" s="399">
        <v>5000</v>
      </c>
      <c r="B182" s="406" t="s">
        <v>312</v>
      </c>
      <c r="C182" s="165">
        <f>C183+C190+C197+C200</f>
        <v>3303914</v>
      </c>
      <c r="D182" s="165">
        <f t="shared" ref="D182:H182" si="86">D183+D190+D197+D200</f>
        <v>989864</v>
      </c>
      <c r="E182" s="165">
        <f t="shared" si="86"/>
        <v>4293778</v>
      </c>
      <c r="F182" s="165">
        <f t="shared" si="86"/>
        <v>153431</v>
      </c>
      <c r="G182" s="165">
        <f t="shared" si="86"/>
        <v>153431</v>
      </c>
      <c r="H182" s="165">
        <f t="shared" si="86"/>
        <v>4140347</v>
      </c>
      <c r="I182" s="401">
        <f t="shared" si="63"/>
        <v>3.5733333209122593E-2</v>
      </c>
      <c r="J182" s="402"/>
    </row>
    <row r="183" spans="1:10" ht="20.100000000000001" customHeight="1" x14ac:dyDescent="0.3">
      <c r="A183" s="405">
        <v>5100</v>
      </c>
      <c r="B183" s="406" t="s">
        <v>170</v>
      </c>
      <c r="C183" s="165">
        <f>C184+C186+C188</f>
        <v>2286013</v>
      </c>
      <c r="D183" s="165">
        <f t="shared" ref="D183:H183" si="87">D184+D186+D188</f>
        <v>989864</v>
      </c>
      <c r="E183" s="165">
        <f t="shared" si="87"/>
        <v>3275877</v>
      </c>
      <c r="F183" s="165">
        <f t="shared" si="87"/>
        <v>107331</v>
      </c>
      <c r="G183" s="165">
        <f t="shared" si="87"/>
        <v>107331</v>
      </c>
      <c r="H183" s="165">
        <f t="shared" si="87"/>
        <v>3168546</v>
      </c>
      <c r="I183" s="401">
        <f t="shared" si="63"/>
        <v>3.2764050664905918E-2</v>
      </c>
    </row>
    <row r="184" spans="1:10" ht="20.100000000000001" customHeight="1" x14ac:dyDescent="0.3">
      <c r="A184" s="383">
        <v>511</v>
      </c>
      <c r="B184" s="406" t="s">
        <v>313</v>
      </c>
      <c r="C184" s="376">
        <f>C185</f>
        <v>800000</v>
      </c>
      <c r="D184" s="376">
        <f t="shared" ref="D184:H184" si="88">D185</f>
        <v>989864</v>
      </c>
      <c r="E184" s="376">
        <f t="shared" si="88"/>
        <v>1789864</v>
      </c>
      <c r="F184" s="376">
        <f t="shared" si="88"/>
        <v>95731</v>
      </c>
      <c r="G184" s="376">
        <f t="shared" si="88"/>
        <v>95731</v>
      </c>
      <c r="H184" s="376">
        <f t="shared" si="88"/>
        <v>1694133</v>
      </c>
      <c r="I184" s="385">
        <f t="shared" si="63"/>
        <v>5.3485069256658607E-2</v>
      </c>
    </row>
    <row r="185" spans="1:10" ht="20.100000000000001" customHeight="1" x14ac:dyDescent="0.3">
      <c r="A185" s="386">
        <v>51101</v>
      </c>
      <c r="B185" s="413" t="s">
        <v>314</v>
      </c>
      <c r="C185" s="376">
        <v>800000</v>
      </c>
      <c r="D185" s="376">
        <v>989864</v>
      </c>
      <c r="E185" s="377">
        <f t="shared" si="72"/>
        <v>1789864</v>
      </c>
      <c r="F185" s="376">
        <v>95731</v>
      </c>
      <c r="G185" s="376">
        <v>95731</v>
      </c>
      <c r="H185" s="376">
        <f t="shared" si="76"/>
        <v>1694133</v>
      </c>
      <c r="I185" s="385">
        <f t="shared" si="63"/>
        <v>5.3485069256658607E-2</v>
      </c>
    </row>
    <row r="186" spans="1:10" ht="24" customHeight="1" x14ac:dyDescent="0.3">
      <c r="A186" s="383">
        <v>515</v>
      </c>
      <c r="B186" s="406" t="s">
        <v>315</v>
      </c>
      <c r="C186" s="376">
        <f>C187</f>
        <v>636013</v>
      </c>
      <c r="D186" s="376">
        <f t="shared" ref="D186:H186" si="89">D187</f>
        <v>0</v>
      </c>
      <c r="E186" s="376">
        <f t="shared" si="89"/>
        <v>636013</v>
      </c>
      <c r="F186" s="376">
        <f t="shared" si="89"/>
        <v>0</v>
      </c>
      <c r="G186" s="376">
        <f t="shared" si="89"/>
        <v>0</v>
      </c>
      <c r="H186" s="376">
        <f t="shared" si="89"/>
        <v>636013</v>
      </c>
      <c r="I186" s="385">
        <f t="shared" si="63"/>
        <v>0</v>
      </c>
    </row>
    <row r="187" spans="1:10" ht="20.100000000000001" customHeight="1" x14ac:dyDescent="0.3">
      <c r="A187" s="386">
        <v>51501</v>
      </c>
      <c r="B187" s="407" t="s">
        <v>316</v>
      </c>
      <c r="C187" s="376">
        <v>636013</v>
      </c>
      <c r="D187" s="376">
        <v>0</v>
      </c>
      <c r="E187" s="377">
        <f t="shared" si="72"/>
        <v>636013</v>
      </c>
      <c r="F187" s="376">
        <v>0</v>
      </c>
      <c r="G187" s="376">
        <v>0</v>
      </c>
      <c r="H187" s="376">
        <f t="shared" si="76"/>
        <v>636013</v>
      </c>
      <c r="I187" s="385">
        <f t="shared" si="63"/>
        <v>0</v>
      </c>
    </row>
    <row r="188" spans="1:10" ht="20.100000000000001" customHeight="1" x14ac:dyDescent="0.3">
      <c r="A188" s="383">
        <v>519</v>
      </c>
      <c r="B188" s="406" t="s">
        <v>317</v>
      </c>
      <c r="C188" s="376">
        <f>C189</f>
        <v>850000</v>
      </c>
      <c r="D188" s="376">
        <f t="shared" ref="D188:H188" si="90">D189</f>
        <v>0</v>
      </c>
      <c r="E188" s="376">
        <f t="shared" si="90"/>
        <v>850000</v>
      </c>
      <c r="F188" s="376">
        <f t="shared" si="90"/>
        <v>11600</v>
      </c>
      <c r="G188" s="376">
        <f t="shared" si="90"/>
        <v>11600</v>
      </c>
      <c r="H188" s="376">
        <f t="shared" si="90"/>
        <v>838400</v>
      </c>
      <c r="I188" s="385">
        <f t="shared" si="63"/>
        <v>1.3647058823529411E-2</v>
      </c>
    </row>
    <row r="189" spans="1:10" ht="20.100000000000001" customHeight="1" x14ac:dyDescent="0.3">
      <c r="A189" s="386">
        <v>51901</v>
      </c>
      <c r="B189" s="413" t="s">
        <v>318</v>
      </c>
      <c r="C189" s="376">
        <v>850000</v>
      </c>
      <c r="D189" s="376">
        <v>0</v>
      </c>
      <c r="E189" s="377">
        <f t="shared" si="72"/>
        <v>850000</v>
      </c>
      <c r="F189" s="376">
        <v>11600</v>
      </c>
      <c r="G189" s="376">
        <v>11600</v>
      </c>
      <c r="H189" s="376">
        <f t="shared" si="76"/>
        <v>838400</v>
      </c>
      <c r="I189" s="385">
        <f t="shared" si="63"/>
        <v>1.3647058823529411E-2</v>
      </c>
    </row>
    <row r="190" spans="1:10" s="422" customFormat="1" ht="20.25" customHeight="1" x14ac:dyDescent="0.3">
      <c r="A190" s="405">
        <v>5200</v>
      </c>
      <c r="B190" s="409" t="s">
        <v>171</v>
      </c>
      <c r="C190" s="165">
        <f>C191+C193+C195</f>
        <v>439187</v>
      </c>
      <c r="D190" s="165">
        <f t="shared" ref="D190:H190" si="91">D191+D193+D195</f>
        <v>0</v>
      </c>
      <c r="E190" s="165">
        <f t="shared" si="91"/>
        <v>439187</v>
      </c>
      <c r="F190" s="165">
        <f t="shared" si="91"/>
        <v>46100</v>
      </c>
      <c r="G190" s="165">
        <f t="shared" si="91"/>
        <v>46100</v>
      </c>
      <c r="H190" s="165">
        <f t="shared" si="91"/>
        <v>393087</v>
      </c>
      <c r="I190" s="401">
        <f t="shared" si="63"/>
        <v>0.10496667706466721</v>
      </c>
    </row>
    <row r="191" spans="1:10" x14ac:dyDescent="0.3">
      <c r="A191" s="423">
        <v>521</v>
      </c>
      <c r="B191" s="409" t="s">
        <v>337</v>
      </c>
      <c r="C191" s="376">
        <f>C192</f>
        <v>65993</v>
      </c>
      <c r="D191" s="376">
        <f t="shared" ref="D191:H191" si="92">D192</f>
        <v>0</v>
      </c>
      <c r="E191" s="376">
        <f t="shared" si="92"/>
        <v>65993</v>
      </c>
      <c r="F191" s="376">
        <f t="shared" si="92"/>
        <v>0</v>
      </c>
      <c r="G191" s="376">
        <f t="shared" si="92"/>
        <v>0</v>
      </c>
      <c r="H191" s="376">
        <f t="shared" si="92"/>
        <v>65993</v>
      </c>
      <c r="I191" s="385">
        <f t="shared" si="63"/>
        <v>0</v>
      </c>
    </row>
    <row r="192" spans="1:10" x14ac:dyDescent="0.3">
      <c r="A192" s="424">
        <v>52101</v>
      </c>
      <c r="B192" s="413" t="s">
        <v>337</v>
      </c>
      <c r="C192" s="376">
        <v>65993</v>
      </c>
      <c r="D192" s="376">
        <v>0</v>
      </c>
      <c r="E192" s="377">
        <f t="shared" si="72"/>
        <v>65993</v>
      </c>
      <c r="F192" s="376">
        <v>0</v>
      </c>
      <c r="G192" s="376">
        <v>0</v>
      </c>
      <c r="H192" s="376">
        <f t="shared" si="76"/>
        <v>65993</v>
      </c>
      <c r="I192" s="385">
        <f t="shared" si="63"/>
        <v>0</v>
      </c>
    </row>
    <row r="193" spans="1:9" x14ac:dyDescent="0.3">
      <c r="A193" s="423">
        <v>522</v>
      </c>
      <c r="B193" s="409" t="s">
        <v>338</v>
      </c>
      <c r="C193" s="376">
        <f>C194</f>
        <v>273194</v>
      </c>
      <c r="D193" s="376">
        <f t="shared" ref="D193:H193" si="93">D194</f>
        <v>0</v>
      </c>
      <c r="E193" s="376">
        <f t="shared" si="93"/>
        <v>273194</v>
      </c>
      <c r="F193" s="376">
        <f t="shared" si="93"/>
        <v>0</v>
      </c>
      <c r="G193" s="376">
        <f t="shared" si="93"/>
        <v>0</v>
      </c>
      <c r="H193" s="376">
        <f t="shared" si="93"/>
        <v>273194</v>
      </c>
      <c r="I193" s="385">
        <f t="shared" si="63"/>
        <v>0</v>
      </c>
    </row>
    <row r="194" spans="1:9" x14ac:dyDescent="0.3">
      <c r="A194" s="425">
        <v>52301</v>
      </c>
      <c r="B194" s="413" t="s">
        <v>338</v>
      </c>
      <c r="C194" s="376">
        <v>273194</v>
      </c>
      <c r="D194" s="376">
        <v>0</v>
      </c>
      <c r="E194" s="377">
        <f t="shared" si="72"/>
        <v>273194</v>
      </c>
      <c r="F194" s="376">
        <v>0</v>
      </c>
      <c r="G194" s="376">
        <v>0</v>
      </c>
      <c r="H194" s="376">
        <f>E194-F194</f>
        <v>273194</v>
      </c>
      <c r="I194" s="385">
        <f t="shared" si="63"/>
        <v>0</v>
      </c>
    </row>
    <row r="195" spans="1:9" x14ac:dyDescent="0.3">
      <c r="A195" s="423">
        <v>523</v>
      </c>
      <c r="B195" s="409" t="s">
        <v>339</v>
      </c>
      <c r="C195" s="376">
        <f>C196</f>
        <v>100000</v>
      </c>
      <c r="D195" s="376">
        <f t="shared" ref="D195:H195" si="94">D196</f>
        <v>0</v>
      </c>
      <c r="E195" s="376">
        <f t="shared" si="94"/>
        <v>100000</v>
      </c>
      <c r="F195" s="376">
        <f t="shared" si="94"/>
        <v>46100</v>
      </c>
      <c r="G195" s="376">
        <f t="shared" si="94"/>
        <v>46100</v>
      </c>
      <c r="H195" s="376">
        <f t="shared" si="94"/>
        <v>53900</v>
      </c>
      <c r="I195" s="385">
        <f t="shared" si="63"/>
        <v>0.46100000000000002</v>
      </c>
    </row>
    <row r="196" spans="1:9" x14ac:dyDescent="0.3">
      <c r="A196" s="426">
        <v>53201</v>
      </c>
      <c r="B196" s="409" t="s">
        <v>339</v>
      </c>
      <c r="C196" s="165">
        <v>100000</v>
      </c>
      <c r="D196" s="165">
        <v>0</v>
      </c>
      <c r="E196" s="165">
        <f t="shared" si="72"/>
        <v>100000</v>
      </c>
      <c r="F196" s="165">
        <v>46100</v>
      </c>
      <c r="G196" s="165">
        <v>46100</v>
      </c>
      <c r="H196" s="165">
        <f t="shared" si="76"/>
        <v>53900</v>
      </c>
      <c r="I196" s="401">
        <f t="shared" si="63"/>
        <v>0.46100000000000002</v>
      </c>
    </row>
    <row r="197" spans="1:9" x14ac:dyDescent="0.3">
      <c r="A197" s="426">
        <v>5600</v>
      </c>
      <c r="B197" s="409" t="s">
        <v>172</v>
      </c>
      <c r="C197" s="165">
        <f>C198</f>
        <v>150000</v>
      </c>
      <c r="D197" s="165">
        <f t="shared" ref="D197:H198" si="95">D198</f>
        <v>0</v>
      </c>
      <c r="E197" s="165">
        <f t="shared" si="95"/>
        <v>150000</v>
      </c>
      <c r="F197" s="165">
        <f t="shared" si="95"/>
        <v>0</v>
      </c>
      <c r="G197" s="165">
        <f t="shared" si="95"/>
        <v>0</v>
      </c>
      <c r="H197" s="165">
        <f t="shared" si="95"/>
        <v>150000</v>
      </c>
      <c r="I197" s="401">
        <f t="shared" si="63"/>
        <v>0</v>
      </c>
    </row>
    <row r="198" spans="1:9" x14ac:dyDescent="0.3">
      <c r="A198" s="423">
        <v>565</v>
      </c>
      <c r="B198" s="409" t="s">
        <v>340</v>
      </c>
      <c r="C198" s="376">
        <f>C199</f>
        <v>150000</v>
      </c>
      <c r="D198" s="376">
        <f t="shared" si="95"/>
        <v>0</v>
      </c>
      <c r="E198" s="376">
        <f t="shared" si="95"/>
        <v>150000</v>
      </c>
      <c r="F198" s="376">
        <f t="shared" si="95"/>
        <v>0</v>
      </c>
      <c r="G198" s="376">
        <f t="shared" si="95"/>
        <v>0</v>
      </c>
      <c r="H198" s="376">
        <f t="shared" si="95"/>
        <v>150000</v>
      </c>
      <c r="I198" s="385">
        <f t="shared" si="63"/>
        <v>0</v>
      </c>
    </row>
    <row r="199" spans="1:9" x14ac:dyDescent="0.3">
      <c r="A199" s="427">
        <v>56501</v>
      </c>
      <c r="B199" s="413" t="s">
        <v>340</v>
      </c>
      <c r="C199" s="376">
        <v>150000</v>
      </c>
      <c r="D199" s="376">
        <v>0</v>
      </c>
      <c r="E199" s="376">
        <f t="shared" si="72"/>
        <v>150000</v>
      </c>
      <c r="F199" s="376">
        <v>0</v>
      </c>
      <c r="G199" s="376">
        <v>0</v>
      </c>
      <c r="H199" s="376">
        <f>E199-F199</f>
        <v>150000</v>
      </c>
      <c r="I199" s="385">
        <f t="shared" si="63"/>
        <v>0</v>
      </c>
    </row>
    <row r="200" spans="1:9" x14ac:dyDescent="0.3">
      <c r="A200" s="426">
        <v>5900</v>
      </c>
      <c r="B200" s="409" t="s">
        <v>80</v>
      </c>
      <c r="C200" s="165">
        <f>C201</f>
        <v>428714</v>
      </c>
      <c r="D200" s="165">
        <f t="shared" ref="D200:H201" si="96">D201</f>
        <v>0</v>
      </c>
      <c r="E200" s="165">
        <f t="shared" si="96"/>
        <v>428714</v>
      </c>
      <c r="F200" s="165">
        <f t="shared" si="96"/>
        <v>0</v>
      </c>
      <c r="G200" s="165">
        <f t="shared" si="96"/>
        <v>0</v>
      </c>
      <c r="H200" s="165">
        <f t="shared" si="96"/>
        <v>428714</v>
      </c>
      <c r="I200" s="401">
        <f t="shared" si="63"/>
        <v>0</v>
      </c>
    </row>
    <row r="201" spans="1:9" x14ac:dyDescent="0.3">
      <c r="A201" s="423">
        <v>591</v>
      </c>
      <c r="B201" s="409" t="s">
        <v>341</v>
      </c>
      <c r="C201" s="376">
        <f>C202</f>
        <v>428714</v>
      </c>
      <c r="D201" s="376">
        <f t="shared" si="96"/>
        <v>0</v>
      </c>
      <c r="E201" s="376">
        <f t="shared" si="96"/>
        <v>428714</v>
      </c>
      <c r="F201" s="376">
        <f t="shared" si="96"/>
        <v>0</v>
      </c>
      <c r="G201" s="376">
        <f t="shared" si="96"/>
        <v>0</v>
      </c>
      <c r="H201" s="376">
        <f t="shared" si="96"/>
        <v>428714</v>
      </c>
      <c r="I201" s="385">
        <f t="shared" si="63"/>
        <v>0</v>
      </c>
    </row>
    <row r="202" spans="1:9" x14ac:dyDescent="0.3">
      <c r="A202" s="424">
        <v>59101</v>
      </c>
      <c r="B202" s="413" t="s">
        <v>341</v>
      </c>
      <c r="C202" s="376">
        <v>428714</v>
      </c>
      <c r="D202" s="376">
        <v>0</v>
      </c>
      <c r="E202" s="376">
        <f t="shared" si="72"/>
        <v>428714</v>
      </c>
      <c r="F202" s="376">
        <v>0</v>
      </c>
      <c r="G202" s="376">
        <v>0</v>
      </c>
      <c r="H202" s="376">
        <f>E202-F202</f>
        <v>428714</v>
      </c>
      <c r="I202" s="385">
        <f t="shared" si="63"/>
        <v>0</v>
      </c>
    </row>
    <row r="203" spans="1:9" x14ac:dyDescent="0.3">
      <c r="A203" s="423">
        <v>6000</v>
      </c>
      <c r="B203" s="428" t="s">
        <v>45</v>
      </c>
      <c r="C203" s="376">
        <f>C204</f>
        <v>0</v>
      </c>
      <c r="D203" s="376">
        <f t="shared" ref="D203:H203" si="97">D204</f>
        <v>0</v>
      </c>
      <c r="E203" s="376">
        <f t="shared" si="97"/>
        <v>0</v>
      </c>
      <c r="F203" s="376">
        <f t="shared" si="97"/>
        <v>0</v>
      </c>
      <c r="G203" s="376">
        <f t="shared" si="97"/>
        <v>0</v>
      </c>
      <c r="H203" s="376">
        <f t="shared" si="97"/>
        <v>0</v>
      </c>
      <c r="I203" s="385">
        <v>0</v>
      </c>
    </row>
    <row r="204" spans="1:9" x14ac:dyDescent="0.3">
      <c r="A204" s="427">
        <v>6200</v>
      </c>
      <c r="B204" s="429" t="s">
        <v>173</v>
      </c>
      <c r="C204" s="376">
        <f>+C205</f>
        <v>0</v>
      </c>
      <c r="D204" s="376">
        <f t="shared" ref="D204:H204" si="98">+D205</f>
        <v>0</v>
      </c>
      <c r="E204" s="376">
        <f t="shared" si="98"/>
        <v>0</v>
      </c>
      <c r="F204" s="376">
        <f t="shared" si="98"/>
        <v>0</v>
      </c>
      <c r="G204" s="376">
        <f t="shared" si="98"/>
        <v>0</v>
      </c>
      <c r="H204" s="376">
        <f t="shared" si="98"/>
        <v>0</v>
      </c>
      <c r="I204" s="385">
        <v>0</v>
      </c>
    </row>
    <row r="205" spans="1:9" x14ac:dyDescent="0.3">
      <c r="A205" s="423">
        <v>622</v>
      </c>
      <c r="B205" s="429" t="s">
        <v>319</v>
      </c>
      <c r="C205" s="376">
        <f>+C206+C207</f>
        <v>0</v>
      </c>
      <c r="D205" s="376">
        <f t="shared" ref="D205:H205" si="99">+D206+D207</f>
        <v>0</v>
      </c>
      <c r="E205" s="376">
        <f t="shared" si="99"/>
        <v>0</v>
      </c>
      <c r="F205" s="376">
        <f t="shared" si="99"/>
        <v>0</v>
      </c>
      <c r="G205" s="376">
        <f t="shared" si="99"/>
        <v>0</v>
      </c>
      <c r="H205" s="376">
        <f t="shared" si="99"/>
        <v>0</v>
      </c>
      <c r="I205" s="385">
        <v>0</v>
      </c>
    </row>
    <row r="206" spans="1:9" x14ac:dyDescent="0.3">
      <c r="A206" s="424">
        <v>62201</v>
      </c>
      <c r="B206" s="429" t="s">
        <v>320</v>
      </c>
      <c r="C206" s="376">
        <v>0</v>
      </c>
      <c r="D206" s="376">
        <v>0</v>
      </c>
      <c r="E206" s="377">
        <f t="shared" ref="E206:E207" si="100">C206+D206</f>
        <v>0</v>
      </c>
      <c r="F206" s="376">
        <v>0</v>
      </c>
      <c r="G206" s="376">
        <v>0</v>
      </c>
      <c r="H206" s="376">
        <f t="shared" si="76"/>
        <v>0</v>
      </c>
      <c r="I206" s="385">
        <v>0</v>
      </c>
    </row>
    <row r="207" spans="1:9" x14ac:dyDescent="0.3">
      <c r="A207" s="424">
        <v>62205</v>
      </c>
      <c r="B207" s="413" t="s">
        <v>321</v>
      </c>
      <c r="C207" s="376">
        <v>0</v>
      </c>
      <c r="D207" s="376">
        <v>0</v>
      </c>
      <c r="E207" s="377">
        <f t="shared" si="100"/>
        <v>0</v>
      </c>
      <c r="F207" s="376">
        <v>0</v>
      </c>
      <c r="G207" s="376">
        <v>0</v>
      </c>
      <c r="H207" s="376">
        <f t="shared" si="76"/>
        <v>0</v>
      </c>
      <c r="I207" s="385">
        <v>0</v>
      </c>
    </row>
    <row r="208" spans="1:9" x14ac:dyDescent="0.3">
      <c r="A208" s="430"/>
      <c r="B208" s="429"/>
      <c r="C208" s="376"/>
      <c r="D208" s="376"/>
      <c r="E208" s="376"/>
      <c r="F208" s="376"/>
      <c r="G208" s="376"/>
      <c r="H208" s="376"/>
      <c r="I208" s="385"/>
    </row>
    <row r="209" spans="1:9" ht="15" thickBot="1" x14ac:dyDescent="0.35">
      <c r="A209" s="430"/>
      <c r="B209" s="431"/>
      <c r="C209" s="379"/>
      <c r="D209" s="379"/>
      <c r="E209" s="379"/>
      <c r="F209" s="379"/>
      <c r="G209" s="379"/>
      <c r="H209" s="379"/>
      <c r="I209" s="385"/>
    </row>
    <row r="210" spans="1:9" ht="15" thickBot="1" x14ac:dyDescent="0.35">
      <c r="A210" s="432"/>
      <c r="B210" s="433" t="s">
        <v>133</v>
      </c>
      <c r="C210" s="380">
        <f>+C10+C44+C102+C182+C203</f>
        <v>40888619.840000004</v>
      </c>
      <c r="D210" s="380">
        <f>+D10+D44+D102+D182+D203</f>
        <v>5903135.6600000001</v>
      </c>
      <c r="E210" s="380">
        <f>+E10+E44+E102+E182+E203</f>
        <v>46791755.5</v>
      </c>
      <c r="F210" s="380">
        <f>+F10+F44+F102+F182+F203</f>
        <v>24265414.329999998</v>
      </c>
      <c r="G210" s="380">
        <f>+G10+G44+G102+G182+G203</f>
        <v>23429767.539999999</v>
      </c>
      <c r="H210" s="434">
        <f>+E210-F210</f>
        <v>22526341.170000002</v>
      </c>
      <c r="I210" s="435">
        <f>+F210/E210*1</f>
        <v>0.51858311513873423</v>
      </c>
    </row>
    <row r="212" spans="1:9" x14ac:dyDescent="0.3">
      <c r="H212" s="437"/>
    </row>
    <row r="213" spans="1:9" x14ac:dyDescent="0.3">
      <c r="F213" s="381"/>
    </row>
    <row r="214" spans="1:9" x14ac:dyDescent="0.3">
      <c r="B214" s="91" t="s">
        <v>322</v>
      </c>
      <c r="F214" s="448" t="s">
        <v>323</v>
      </c>
      <c r="G214" s="448"/>
      <c r="H214" s="448"/>
    </row>
    <row r="216" spans="1:9" x14ac:dyDescent="0.3">
      <c r="B216" s="91" t="s">
        <v>324</v>
      </c>
      <c r="F216" s="448" t="s">
        <v>325</v>
      </c>
      <c r="G216" s="448"/>
      <c r="H216" s="448"/>
    </row>
    <row r="217" spans="1:9" x14ac:dyDescent="0.3">
      <c r="B217" s="91" t="s">
        <v>326</v>
      </c>
      <c r="F217" s="448" t="s">
        <v>327</v>
      </c>
      <c r="G217" s="448"/>
      <c r="H217" s="448"/>
    </row>
    <row r="226" spans="1:9" x14ac:dyDescent="0.3">
      <c r="A226" s="382"/>
      <c r="B226" s="382"/>
      <c r="C226" s="382"/>
      <c r="D226" s="382"/>
      <c r="E226" s="382"/>
      <c r="F226" s="382"/>
      <c r="G226" s="382"/>
      <c r="H226" s="382"/>
      <c r="I226" s="382"/>
    </row>
    <row r="228" spans="1:9" x14ac:dyDescent="0.3">
      <c r="A228" s="382"/>
      <c r="B228" s="382"/>
      <c r="C228" s="382"/>
      <c r="D228" s="382"/>
      <c r="E228" s="382"/>
      <c r="F228" s="382"/>
      <c r="G228" s="382"/>
      <c r="H228" s="382"/>
      <c r="I228" s="382"/>
    </row>
    <row r="229" spans="1:9" x14ac:dyDescent="0.3">
      <c r="A229" s="382"/>
      <c r="B229" s="382"/>
      <c r="C229" s="382"/>
      <c r="D229" s="382"/>
      <c r="E229" s="382"/>
      <c r="F229" s="382"/>
      <c r="G229" s="382"/>
      <c r="H229" s="382"/>
      <c r="I229" s="382"/>
    </row>
  </sheetData>
  <mergeCells count="11">
    <mergeCell ref="A7:B7"/>
    <mergeCell ref="A8:B8"/>
    <mergeCell ref="F214:H214"/>
    <mergeCell ref="F216:H216"/>
    <mergeCell ref="F217:H217"/>
    <mergeCell ref="A6:I6"/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61" orientation="portrait" r:id="rId1"/>
  <headerFooter>
    <oddFooter>Página &amp;P</oddFooter>
  </headerFooter>
  <rowBreaks count="2" manualBreakCount="2">
    <brk id="55" max="8" man="1"/>
    <brk id="101" max="8" man="1"/>
  </rowBreaks>
  <colBreaks count="1" manualBreakCount="1"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44"/>
  <sheetViews>
    <sheetView tabSelected="1" zoomScaleNormal="100" workbookViewId="0">
      <selection activeCell="AH7" sqref="AH1:AH1048576"/>
    </sheetView>
  </sheetViews>
  <sheetFormatPr baseColWidth="10" defaultRowHeight="13.2" x14ac:dyDescent="0.25"/>
  <cols>
    <col min="1" max="2" width="3.33203125" style="175" customWidth="1"/>
    <col min="3" max="4" width="2.6640625" style="175" customWidth="1"/>
    <col min="5" max="5" width="3.88671875" style="175" customWidth="1"/>
    <col min="6" max="6" width="3.44140625" style="175" customWidth="1"/>
    <col min="7" max="7" width="4.109375" style="175" customWidth="1"/>
    <col min="8" max="8" width="3.44140625" style="175" customWidth="1"/>
    <col min="9" max="9" width="2.6640625" style="175" customWidth="1"/>
    <col min="10" max="10" width="3.44140625" style="175" customWidth="1"/>
    <col min="11" max="11" width="3.33203125" style="175" customWidth="1"/>
    <col min="12" max="12" width="2.6640625" style="175" customWidth="1"/>
    <col min="13" max="13" width="5.33203125" style="175" customWidth="1"/>
    <col min="14" max="14" width="43" style="177" customWidth="1"/>
    <col min="15" max="16" width="10.5546875" style="177" customWidth="1"/>
    <col min="17" max="17" width="9" style="178" customWidth="1"/>
    <col min="18" max="18" width="11" style="177" customWidth="1"/>
    <col min="19" max="21" width="5.109375" style="178" customWidth="1"/>
    <col min="22" max="22" width="5.109375" style="357" customWidth="1"/>
    <col min="23" max="23" width="6.33203125" style="357" customWidth="1"/>
    <col min="24" max="25" width="6.5546875" style="357" customWidth="1"/>
    <col min="26" max="26" width="6.33203125" style="175" customWidth="1"/>
    <col min="27" max="29" width="5.109375" style="175" hidden="1" customWidth="1"/>
    <col min="30" max="30" width="11.33203125" style="175" customWidth="1"/>
    <col min="31" max="31" width="8.5546875" style="175" customWidth="1"/>
    <col min="32" max="256" width="11.44140625" style="175"/>
    <col min="257" max="258" width="3.33203125" style="175" customWidth="1"/>
    <col min="259" max="260" width="2.6640625" style="175" customWidth="1"/>
    <col min="261" max="261" width="3.88671875" style="175" customWidth="1"/>
    <col min="262" max="262" width="3.44140625" style="175" customWidth="1"/>
    <col min="263" max="263" width="4.109375" style="175" customWidth="1"/>
    <col min="264" max="264" width="3.44140625" style="175" customWidth="1"/>
    <col min="265" max="265" width="2.6640625" style="175" customWidth="1"/>
    <col min="266" max="266" width="3.44140625" style="175" customWidth="1"/>
    <col min="267" max="267" width="3.33203125" style="175" customWidth="1"/>
    <col min="268" max="268" width="2.6640625" style="175" customWidth="1"/>
    <col min="269" max="269" width="5.33203125" style="175" customWidth="1"/>
    <col min="270" max="270" width="43" style="175" customWidth="1"/>
    <col min="271" max="272" width="10.5546875" style="175" customWidth="1"/>
    <col min="273" max="273" width="9" style="175" customWidth="1"/>
    <col min="274" max="274" width="11" style="175" customWidth="1"/>
    <col min="275" max="278" width="5.109375" style="175" customWidth="1"/>
    <col min="279" max="279" width="6.33203125" style="175" customWidth="1"/>
    <col min="280" max="281" width="6.5546875" style="175" customWidth="1"/>
    <col min="282" max="282" width="6.33203125" style="175" customWidth="1"/>
    <col min="283" max="285" width="0" style="175" hidden="1" customWidth="1"/>
    <col min="286" max="286" width="11.33203125" style="175" customWidth="1"/>
    <col min="287" max="287" width="8.5546875" style="175" customWidth="1"/>
    <col min="288" max="512" width="11.44140625" style="175"/>
    <col min="513" max="514" width="3.33203125" style="175" customWidth="1"/>
    <col min="515" max="516" width="2.6640625" style="175" customWidth="1"/>
    <col min="517" max="517" width="3.88671875" style="175" customWidth="1"/>
    <col min="518" max="518" width="3.44140625" style="175" customWidth="1"/>
    <col min="519" max="519" width="4.109375" style="175" customWidth="1"/>
    <col min="520" max="520" width="3.44140625" style="175" customWidth="1"/>
    <col min="521" max="521" width="2.6640625" style="175" customWidth="1"/>
    <col min="522" max="522" width="3.44140625" style="175" customWidth="1"/>
    <col min="523" max="523" width="3.33203125" style="175" customWidth="1"/>
    <col min="524" max="524" width="2.6640625" style="175" customWidth="1"/>
    <col min="525" max="525" width="5.33203125" style="175" customWidth="1"/>
    <col min="526" max="526" width="43" style="175" customWidth="1"/>
    <col min="527" max="528" width="10.5546875" style="175" customWidth="1"/>
    <col min="529" max="529" width="9" style="175" customWidth="1"/>
    <col min="530" max="530" width="11" style="175" customWidth="1"/>
    <col min="531" max="534" width="5.109375" style="175" customWidth="1"/>
    <col min="535" max="535" width="6.33203125" style="175" customWidth="1"/>
    <col min="536" max="537" width="6.5546875" style="175" customWidth="1"/>
    <col min="538" max="538" width="6.33203125" style="175" customWidth="1"/>
    <col min="539" max="541" width="0" style="175" hidden="1" customWidth="1"/>
    <col min="542" max="542" width="11.33203125" style="175" customWidth="1"/>
    <col min="543" max="543" width="8.5546875" style="175" customWidth="1"/>
    <col min="544" max="768" width="11.44140625" style="175"/>
    <col min="769" max="770" width="3.33203125" style="175" customWidth="1"/>
    <col min="771" max="772" width="2.6640625" style="175" customWidth="1"/>
    <col min="773" max="773" width="3.88671875" style="175" customWidth="1"/>
    <col min="774" max="774" width="3.44140625" style="175" customWidth="1"/>
    <col min="775" max="775" width="4.109375" style="175" customWidth="1"/>
    <col min="776" max="776" width="3.44140625" style="175" customWidth="1"/>
    <col min="777" max="777" width="2.6640625" style="175" customWidth="1"/>
    <col min="778" max="778" width="3.44140625" style="175" customWidth="1"/>
    <col min="779" max="779" width="3.33203125" style="175" customWidth="1"/>
    <col min="780" max="780" width="2.6640625" style="175" customWidth="1"/>
    <col min="781" max="781" width="5.33203125" style="175" customWidth="1"/>
    <col min="782" max="782" width="43" style="175" customWidth="1"/>
    <col min="783" max="784" width="10.5546875" style="175" customWidth="1"/>
    <col min="785" max="785" width="9" style="175" customWidth="1"/>
    <col min="786" max="786" width="11" style="175" customWidth="1"/>
    <col min="787" max="790" width="5.109375" style="175" customWidth="1"/>
    <col min="791" max="791" width="6.33203125" style="175" customWidth="1"/>
    <col min="792" max="793" width="6.5546875" style="175" customWidth="1"/>
    <col min="794" max="794" width="6.33203125" style="175" customWidth="1"/>
    <col min="795" max="797" width="0" style="175" hidden="1" customWidth="1"/>
    <col min="798" max="798" width="11.33203125" style="175" customWidth="1"/>
    <col min="799" max="799" width="8.5546875" style="175" customWidth="1"/>
    <col min="800" max="1024" width="11.44140625" style="175"/>
    <col min="1025" max="1026" width="3.33203125" style="175" customWidth="1"/>
    <col min="1027" max="1028" width="2.6640625" style="175" customWidth="1"/>
    <col min="1029" max="1029" width="3.88671875" style="175" customWidth="1"/>
    <col min="1030" max="1030" width="3.44140625" style="175" customWidth="1"/>
    <col min="1031" max="1031" width="4.109375" style="175" customWidth="1"/>
    <col min="1032" max="1032" width="3.44140625" style="175" customWidth="1"/>
    <col min="1033" max="1033" width="2.6640625" style="175" customWidth="1"/>
    <col min="1034" max="1034" width="3.44140625" style="175" customWidth="1"/>
    <col min="1035" max="1035" width="3.33203125" style="175" customWidth="1"/>
    <col min="1036" max="1036" width="2.6640625" style="175" customWidth="1"/>
    <col min="1037" max="1037" width="5.33203125" style="175" customWidth="1"/>
    <col min="1038" max="1038" width="43" style="175" customWidth="1"/>
    <col min="1039" max="1040" width="10.5546875" style="175" customWidth="1"/>
    <col min="1041" max="1041" width="9" style="175" customWidth="1"/>
    <col min="1042" max="1042" width="11" style="175" customWidth="1"/>
    <col min="1043" max="1046" width="5.109375" style="175" customWidth="1"/>
    <col min="1047" max="1047" width="6.33203125" style="175" customWidth="1"/>
    <col min="1048" max="1049" width="6.5546875" style="175" customWidth="1"/>
    <col min="1050" max="1050" width="6.33203125" style="175" customWidth="1"/>
    <col min="1051" max="1053" width="0" style="175" hidden="1" customWidth="1"/>
    <col min="1054" max="1054" width="11.33203125" style="175" customWidth="1"/>
    <col min="1055" max="1055" width="8.5546875" style="175" customWidth="1"/>
    <col min="1056" max="1280" width="11.44140625" style="175"/>
    <col min="1281" max="1282" width="3.33203125" style="175" customWidth="1"/>
    <col min="1283" max="1284" width="2.6640625" style="175" customWidth="1"/>
    <col min="1285" max="1285" width="3.88671875" style="175" customWidth="1"/>
    <col min="1286" max="1286" width="3.44140625" style="175" customWidth="1"/>
    <col min="1287" max="1287" width="4.109375" style="175" customWidth="1"/>
    <col min="1288" max="1288" width="3.44140625" style="175" customWidth="1"/>
    <col min="1289" max="1289" width="2.6640625" style="175" customWidth="1"/>
    <col min="1290" max="1290" width="3.44140625" style="175" customWidth="1"/>
    <col min="1291" max="1291" width="3.33203125" style="175" customWidth="1"/>
    <col min="1292" max="1292" width="2.6640625" style="175" customWidth="1"/>
    <col min="1293" max="1293" width="5.33203125" style="175" customWidth="1"/>
    <col min="1294" max="1294" width="43" style="175" customWidth="1"/>
    <col min="1295" max="1296" width="10.5546875" style="175" customWidth="1"/>
    <col min="1297" max="1297" width="9" style="175" customWidth="1"/>
    <col min="1298" max="1298" width="11" style="175" customWidth="1"/>
    <col min="1299" max="1302" width="5.109375" style="175" customWidth="1"/>
    <col min="1303" max="1303" width="6.33203125" style="175" customWidth="1"/>
    <col min="1304" max="1305" width="6.5546875" style="175" customWidth="1"/>
    <col min="1306" max="1306" width="6.33203125" style="175" customWidth="1"/>
    <col min="1307" max="1309" width="0" style="175" hidden="1" customWidth="1"/>
    <col min="1310" max="1310" width="11.33203125" style="175" customWidth="1"/>
    <col min="1311" max="1311" width="8.5546875" style="175" customWidth="1"/>
    <col min="1312" max="1536" width="11.44140625" style="175"/>
    <col min="1537" max="1538" width="3.33203125" style="175" customWidth="1"/>
    <col min="1539" max="1540" width="2.6640625" style="175" customWidth="1"/>
    <col min="1541" max="1541" width="3.88671875" style="175" customWidth="1"/>
    <col min="1542" max="1542" width="3.44140625" style="175" customWidth="1"/>
    <col min="1543" max="1543" width="4.109375" style="175" customWidth="1"/>
    <col min="1544" max="1544" width="3.44140625" style="175" customWidth="1"/>
    <col min="1545" max="1545" width="2.6640625" style="175" customWidth="1"/>
    <col min="1546" max="1546" width="3.44140625" style="175" customWidth="1"/>
    <col min="1547" max="1547" width="3.33203125" style="175" customWidth="1"/>
    <col min="1548" max="1548" width="2.6640625" style="175" customWidth="1"/>
    <col min="1549" max="1549" width="5.33203125" style="175" customWidth="1"/>
    <col min="1550" max="1550" width="43" style="175" customWidth="1"/>
    <col min="1551" max="1552" width="10.5546875" style="175" customWidth="1"/>
    <col min="1553" max="1553" width="9" style="175" customWidth="1"/>
    <col min="1554" max="1554" width="11" style="175" customWidth="1"/>
    <col min="1555" max="1558" width="5.109375" style="175" customWidth="1"/>
    <col min="1559" max="1559" width="6.33203125" style="175" customWidth="1"/>
    <col min="1560" max="1561" width="6.5546875" style="175" customWidth="1"/>
    <col min="1562" max="1562" width="6.33203125" style="175" customWidth="1"/>
    <col min="1563" max="1565" width="0" style="175" hidden="1" customWidth="1"/>
    <col min="1566" max="1566" width="11.33203125" style="175" customWidth="1"/>
    <col min="1567" max="1567" width="8.5546875" style="175" customWidth="1"/>
    <col min="1568" max="1792" width="11.44140625" style="175"/>
    <col min="1793" max="1794" width="3.33203125" style="175" customWidth="1"/>
    <col min="1795" max="1796" width="2.6640625" style="175" customWidth="1"/>
    <col min="1797" max="1797" width="3.88671875" style="175" customWidth="1"/>
    <col min="1798" max="1798" width="3.44140625" style="175" customWidth="1"/>
    <col min="1799" max="1799" width="4.109375" style="175" customWidth="1"/>
    <col min="1800" max="1800" width="3.44140625" style="175" customWidth="1"/>
    <col min="1801" max="1801" width="2.6640625" style="175" customWidth="1"/>
    <col min="1802" max="1802" width="3.44140625" style="175" customWidth="1"/>
    <col min="1803" max="1803" width="3.33203125" style="175" customWidth="1"/>
    <col min="1804" max="1804" width="2.6640625" style="175" customWidth="1"/>
    <col min="1805" max="1805" width="5.33203125" style="175" customWidth="1"/>
    <col min="1806" max="1806" width="43" style="175" customWidth="1"/>
    <col min="1807" max="1808" width="10.5546875" style="175" customWidth="1"/>
    <col min="1809" max="1809" width="9" style="175" customWidth="1"/>
    <col min="1810" max="1810" width="11" style="175" customWidth="1"/>
    <col min="1811" max="1814" width="5.109375" style="175" customWidth="1"/>
    <col min="1815" max="1815" width="6.33203125" style="175" customWidth="1"/>
    <col min="1816" max="1817" width="6.5546875" style="175" customWidth="1"/>
    <col min="1818" max="1818" width="6.33203125" style="175" customWidth="1"/>
    <col min="1819" max="1821" width="0" style="175" hidden="1" customWidth="1"/>
    <col min="1822" max="1822" width="11.33203125" style="175" customWidth="1"/>
    <col min="1823" max="1823" width="8.5546875" style="175" customWidth="1"/>
    <col min="1824" max="2048" width="11.44140625" style="175"/>
    <col min="2049" max="2050" width="3.33203125" style="175" customWidth="1"/>
    <col min="2051" max="2052" width="2.6640625" style="175" customWidth="1"/>
    <col min="2053" max="2053" width="3.88671875" style="175" customWidth="1"/>
    <col min="2054" max="2054" width="3.44140625" style="175" customWidth="1"/>
    <col min="2055" max="2055" width="4.109375" style="175" customWidth="1"/>
    <col min="2056" max="2056" width="3.44140625" style="175" customWidth="1"/>
    <col min="2057" max="2057" width="2.6640625" style="175" customWidth="1"/>
    <col min="2058" max="2058" width="3.44140625" style="175" customWidth="1"/>
    <col min="2059" max="2059" width="3.33203125" style="175" customWidth="1"/>
    <col min="2060" max="2060" width="2.6640625" style="175" customWidth="1"/>
    <col min="2061" max="2061" width="5.33203125" style="175" customWidth="1"/>
    <col min="2062" max="2062" width="43" style="175" customWidth="1"/>
    <col min="2063" max="2064" width="10.5546875" style="175" customWidth="1"/>
    <col min="2065" max="2065" width="9" style="175" customWidth="1"/>
    <col min="2066" max="2066" width="11" style="175" customWidth="1"/>
    <col min="2067" max="2070" width="5.109375" style="175" customWidth="1"/>
    <col min="2071" max="2071" width="6.33203125" style="175" customWidth="1"/>
    <col min="2072" max="2073" width="6.5546875" style="175" customWidth="1"/>
    <col min="2074" max="2074" width="6.33203125" style="175" customWidth="1"/>
    <col min="2075" max="2077" width="0" style="175" hidden="1" customWidth="1"/>
    <col min="2078" max="2078" width="11.33203125" style="175" customWidth="1"/>
    <col min="2079" max="2079" width="8.5546875" style="175" customWidth="1"/>
    <col min="2080" max="2304" width="11.44140625" style="175"/>
    <col min="2305" max="2306" width="3.33203125" style="175" customWidth="1"/>
    <col min="2307" max="2308" width="2.6640625" style="175" customWidth="1"/>
    <col min="2309" max="2309" width="3.88671875" style="175" customWidth="1"/>
    <col min="2310" max="2310" width="3.44140625" style="175" customWidth="1"/>
    <col min="2311" max="2311" width="4.109375" style="175" customWidth="1"/>
    <col min="2312" max="2312" width="3.44140625" style="175" customWidth="1"/>
    <col min="2313" max="2313" width="2.6640625" style="175" customWidth="1"/>
    <col min="2314" max="2314" width="3.44140625" style="175" customWidth="1"/>
    <col min="2315" max="2315" width="3.33203125" style="175" customWidth="1"/>
    <col min="2316" max="2316" width="2.6640625" style="175" customWidth="1"/>
    <col min="2317" max="2317" width="5.33203125" style="175" customWidth="1"/>
    <col min="2318" max="2318" width="43" style="175" customWidth="1"/>
    <col min="2319" max="2320" width="10.5546875" style="175" customWidth="1"/>
    <col min="2321" max="2321" width="9" style="175" customWidth="1"/>
    <col min="2322" max="2322" width="11" style="175" customWidth="1"/>
    <col min="2323" max="2326" width="5.109375" style="175" customWidth="1"/>
    <col min="2327" max="2327" width="6.33203125" style="175" customWidth="1"/>
    <col min="2328" max="2329" width="6.5546875" style="175" customWidth="1"/>
    <col min="2330" max="2330" width="6.33203125" style="175" customWidth="1"/>
    <col min="2331" max="2333" width="0" style="175" hidden="1" customWidth="1"/>
    <col min="2334" max="2334" width="11.33203125" style="175" customWidth="1"/>
    <col min="2335" max="2335" width="8.5546875" style="175" customWidth="1"/>
    <col min="2336" max="2560" width="11.44140625" style="175"/>
    <col min="2561" max="2562" width="3.33203125" style="175" customWidth="1"/>
    <col min="2563" max="2564" width="2.6640625" style="175" customWidth="1"/>
    <col min="2565" max="2565" width="3.88671875" style="175" customWidth="1"/>
    <col min="2566" max="2566" width="3.44140625" style="175" customWidth="1"/>
    <col min="2567" max="2567" width="4.109375" style="175" customWidth="1"/>
    <col min="2568" max="2568" width="3.44140625" style="175" customWidth="1"/>
    <col min="2569" max="2569" width="2.6640625" style="175" customWidth="1"/>
    <col min="2570" max="2570" width="3.44140625" style="175" customWidth="1"/>
    <col min="2571" max="2571" width="3.33203125" style="175" customWidth="1"/>
    <col min="2572" max="2572" width="2.6640625" style="175" customWidth="1"/>
    <col min="2573" max="2573" width="5.33203125" style="175" customWidth="1"/>
    <col min="2574" max="2574" width="43" style="175" customWidth="1"/>
    <col min="2575" max="2576" width="10.5546875" style="175" customWidth="1"/>
    <col min="2577" max="2577" width="9" style="175" customWidth="1"/>
    <col min="2578" max="2578" width="11" style="175" customWidth="1"/>
    <col min="2579" max="2582" width="5.109375" style="175" customWidth="1"/>
    <col min="2583" max="2583" width="6.33203125" style="175" customWidth="1"/>
    <col min="2584" max="2585" width="6.5546875" style="175" customWidth="1"/>
    <col min="2586" max="2586" width="6.33203125" style="175" customWidth="1"/>
    <col min="2587" max="2589" width="0" style="175" hidden="1" customWidth="1"/>
    <col min="2590" max="2590" width="11.33203125" style="175" customWidth="1"/>
    <col min="2591" max="2591" width="8.5546875" style="175" customWidth="1"/>
    <col min="2592" max="2816" width="11.44140625" style="175"/>
    <col min="2817" max="2818" width="3.33203125" style="175" customWidth="1"/>
    <col min="2819" max="2820" width="2.6640625" style="175" customWidth="1"/>
    <col min="2821" max="2821" width="3.88671875" style="175" customWidth="1"/>
    <col min="2822" max="2822" width="3.44140625" style="175" customWidth="1"/>
    <col min="2823" max="2823" width="4.109375" style="175" customWidth="1"/>
    <col min="2824" max="2824" width="3.44140625" style="175" customWidth="1"/>
    <col min="2825" max="2825" width="2.6640625" style="175" customWidth="1"/>
    <col min="2826" max="2826" width="3.44140625" style="175" customWidth="1"/>
    <col min="2827" max="2827" width="3.33203125" style="175" customWidth="1"/>
    <col min="2828" max="2828" width="2.6640625" style="175" customWidth="1"/>
    <col min="2829" max="2829" width="5.33203125" style="175" customWidth="1"/>
    <col min="2830" max="2830" width="43" style="175" customWidth="1"/>
    <col min="2831" max="2832" width="10.5546875" style="175" customWidth="1"/>
    <col min="2833" max="2833" width="9" style="175" customWidth="1"/>
    <col min="2834" max="2834" width="11" style="175" customWidth="1"/>
    <col min="2835" max="2838" width="5.109375" style="175" customWidth="1"/>
    <col min="2839" max="2839" width="6.33203125" style="175" customWidth="1"/>
    <col min="2840" max="2841" width="6.5546875" style="175" customWidth="1"/>
    <col min="2842" max="2842" width="6.33203125" style="175" customWidth="1"/>
    <col min="2843" max="2845" width="0" style="175" hidden="1" customWidth="1"/>
    <col min="2846" max="2846" width="11.33203125" style="175" customWidth="1"/>
    <col min="2847" max="2847" width="8.5546875" style="175" customWidth="1"/>
    <col min="2848" max="3072" width="11.44140625" style="175"/>
    <col min="3073" max="3074" width="3.33203125" style="175" customWidth="1"/>
    <col min="3075" max="3076" width="2.6640625" style="175" customWidth="1"/>
    <col min="3077" max="3077" width="3.88671875" style="175" customWidth="1"/>
    <col min="3078" max="3078" width="3.44140625" style="175" customWidth="1"/>
    <col min="3079" max="3079" width="4.109375" style="175" customWidth="1"/>
    <col min="3080" max="3080" width="3.44140625" style="175" customWidth="1"/>
    <col min="3081" max="3081" width="2.6640625" style="175" customWidth="1"/>
    <col min="3082" max="3082" width="3.44140625" style="175" customWidth="1"/>
    <col min="3083" max="3083" width="3.33203125" style="175" customWidth="1"/>
    <col min="3084" max="3084" width="2.6640625" style="175" customWidth="1"/>
    <col min="3085" max="3085" width="5.33203125" style="175" customWidth="1"/>
    <col min="3086" max="3086" width="43" style="175" customWidth="1"/>
    <col min="3087" max="3088" width="10.5546875" style="175" customWidth="1"/>
    <col min="3089" max="3089" width="9" style="175" customWidth="1"/>
    <col min="3090" max="3090" width="11" style="175" customWidth="1"/>
    <col min="3091" max="3094" width="5.109375" style="175" customWidth="1"/>
    <col min="3095" max="3095" width="6.33203125" style="175" customWidth="1"/>
    <col min="3096" max="3097" width="6.5546875" style="175" customWidth="1"/>
    <col min="3098" max="3098" width="6.33203125" style="175" customWidth="1"/>
    <col min="3099" max="3101" width="0" style="175" hidden="1" customWidth="1"/>
    <col min="3102" max="3102" width="11.33203125" style="175" customWidth="1"/>
    <col min="3103" max="3103" width="8.5546875" style="175" customWidth="1"/>
    <col min="3104" max="3328" width="11.44140625" style="175"/>
    <col min="3329" max="3330" width="3.33203125" style="175" customWidth="1"/>
    <col min="3331" max="3332" width="2.6640625" style="175" customWidth="1"/>
    <col min="3333" max="3333" width="3.88671875" style="175" customWidth="1"/>
    <col min="3334" max="3334" width="3.44140625" style="175" customWidth="1"/>
    <col min="3335" max="3335" width="4.109375" style="175" customWidth="1"/>
    <col min="3336" max="3336" width="3.44140625" style="175" customWidth="1"/>
    <col min="3337" max="3337" width="2.6640625" style="175" customWidth="1"/>
    <col min="3338" max="3338" width="3.44140625" style="175" customWidth="1"/>
    <col min="3339" max="3339" width="3.33203125" style="175" customWidth="1"/>
    <col min="3340" max="3340" width="2.6640625" style="175" customWidth="1"/>
    <col min="3341" max="3341" width="5.33203125" style="175" customWidth="1"/>
    <col min="3342" max="3342" width="43" style="175" customWidth="1"/>
    <col min="3343" max="3344" width="10.5546875" style="175" customWidth="1"/>
    <col min="3345" max="3345" width="9" style="175" customWidth="1"/>
    <col min="3346" max="3346" width="11" style="175" customWidth="1"/>
    <col min="3347" max="3350" width="5.109375" style="175" customWidth="1"/>
    <col min="3351" max="3351" width="6.33203125" style="175" customWidth="1"/>
    <col min="3352" max="3353" width="6.5546875" style="175" customWidth="1"/>
    <col min="3354" max="3354" width="6.33203125" style="175" customWidth="1"/>
    <col min="3355" max="3357" width="0" style="175" hidden="1" customWidth="1"/>
    <col min="3358" max="3358" width="11.33203125" style="175" customWidth="1"/>
    <col min="3359" max="3359" width="8.5546875" style="175" customWidth="1"/>
    <col min="3360" max="3584" width="11.44140625" style="175"/>
    <col min="3585" max="3586" width="3.33203125" style="175" customWidth="1"/>
    <col min="3587" max="3588" width="2.6640625" style="175" customWidth="1"/>
    <col min="3589" max="3589" width="3.88671875" style="175" customWidth="1"/>
    <col min="3590" max="3590" width="3.44140625" style="175" customWidth="1"/>
    <col min="3591" max="3591" width="4.109375" style="175" customWidth="1"/>
    <col min="3592" max="3592" width="3.44140625" style="175" customWidth="1"/>
    <col min="3593" max="3593" width="2.6640625" style="175" customWidth="1"/>
    <col min="3594" max="3594" width="3.44140625" style="175" customWidth="1"/>
    <col min="3595" max="3595" width="3.33203125" style="175" customWidth="1"/>
    <col min="3596" max="3596" width="2.6640625" style="175" customWidth="1"/>
    <col min="3597" max="3597" width="5.33203125" style="175" customWidth="1"/>
    <col min="3598" max="3598" width="43" style="175" customWidth="1"/>
    <col min="3599" max="3600" width="10.5546875" style="175" customWidth="1"/>
    <col min="3601" max="3601" width="9" style="175" customWidth="1"/>
    <col min="3602" max="3602" width="11" style="175" customWidth="1"/>
    <col min="3603" max="3606" width="5.109375" style="175" customWidth="1"/>
    <col min="3607" max="3607" width="6.33203125" style="175" customWidth="1"/>
    <col min="3608" max="3609" width="6.5546875" style="175" customWidth="1"/>
    <col min="3610" max="3610" width="6.33203125" style="175" customWidth="1"/>
    <col min="3611" max="3613" width="0" style="175" hidden="1" customWidth="1"/>
    <col min="3614" max="3614" width="11.33203125" style="175" customWidth="1"/>
    <col min="3615" max="3615" width="8.5546875" style="175" customWidth="1"/>
    <col min="3616" max="3840" width="11.44140625" style="175"/>
    <col min="3841" max="3842" width="3.33203125" style="175" customWidth="1"/>
    <col min="3843" max="3844" width="2.6640625" style="175" customWidth="1"/>
    <col min="3845" max="3845" width="3.88671875" style="175" customWidth="1"/>
    <col min="3846" max="3846" width="3.44140625" style="175" customWidth="1"/>
    <col min="3847" max="3847" width="4.109375" style="175" customWidth="1"/>
    <col min="3848" max="3848" width="3.44140625" style="175" customWidth="1"/>
    <col min="3849" max="3849" width="2.6640625" style="175" customWidth="1"/>
    <col min="3850" max="3850" width="3.44140625" style="175" customWidth="1"/>
    <col min="3851" max="3851" width="3.33203125" style="175" customWidth="1"/>
    <col min="3852" max="3852" width="2.6640625" style="175" customWidth="1"/>
    <col min="3853" max="3853" width="5.33203125" style="175" customWidth="1"/>
    <col min="3854" max="3854" width="43" style="175" customWidth="1"/>
    <col min="3855" max="3856" width="10.5546875" style="175" customWidth="1"/>
    <col min="3857" max="3857" width="9" style="175" customWidth="1"/>
    <col min="3858" max="3858" width="11" style="175" customWidth="1"/>
    <col min="3859" max="3862" width="5.109375" style="175" customWidth="1"/>
    <col min="3863" max="3863" width="6.33203125" style="175" customWidth="1"/>
    <col min="3864" max="3865" width="6.5546875" style="175" customWidth="1"/>
    <col min="3866" max="3866" width="6.33203125" style="175" customWidth="1"/>
    <col min="3867" max="3869" width="0" style="175" hidden="1" customWidth="1"/>
    <col min="3870" max="3870" width="11.33203125" style="175" customWidth="1"/>
    <col min="3871" max="3871" width="8.5546875" style="175" customWidth="1"/>
    <col min="3872" max="4096" width="11.44140625" style="175"/>
    <col min="4097" max="4098" width="3.33203125" style="175" customWidth="1"/>
    <col min="4099" max="4100" width="2.6640625" style="175" customWidth="1"/>
    <col min="4101" max="4101" width="3.88671875" style="175" customWidth="1"/>
    <col min="4102" max="4102" width="3.44140625" style="175" customWidth="1"/>
    <col min="4103" max="4103" width="4.109375" style="175" customWidth="1"/>
    <col min="4104" max="4104" width="3.44140625" style="175" customWidth="1"/>
    <col min="4105" max="4105" width="2.6640625" style="175" customWidth="1"/>
    <col min="4106" max="4106" width="3.44140625" style="175" customWidth="1"/>
    <col min="4107" max="4107" width="3.33203125" style="175" customWidth="1"/>
    <col min="4108" max="4108" width="2.6640625" style="175" customWidth="1"/>
    <col min="4109" max="4109" width="5.33203125" style="175" customWidth="1"/>
    <col min="4110" max="4110" width="43" style="175" customWidth="1"/>
    <col min="4111" max="4112" width="10.5546875" style="175" customWidth="1"/>
    <col min="4113" max="4113" width="9" style="175" customWidth="1"/>
    <col min="4114" max="4114" width="11" style="175" customWidth="1"/>
    <col min="4115" max="4118" width="5.109375" style="175" customWidth="1"/>
    <col min="4119" max="4119" width="6.33203125" style="175" customWidth="1"/>
    <col min="4120" max="4121" width="6.5546875" style="175" customWidth="1"/>
    <col min="4122" max="4122" width="6.33203125" style="175" customWidth="1"/>
    <col min="4123" max="4125" width="0" style="175" hidden="1" customWidth="1"/>
    <col min="4126" max="4126" width="11.33203125" style="175" customWidth="1"/>
    <col min="4127" max="4127" width="8.5546875" style="175" customWidth="1"/>
    <col min="4128" max="4352" width="11.44140625" style="175"/>
    <col min="4353" max="4354" width="3.33203125" style="175" customWidth="1"/>
    <col min="4355" max="4356" width="2.6640625" style="175" customWidth="1"/>
    <col min="4357" max="4357" width="3.88671875" style="175" customWidth="1"/>
    <col min="4358" max="4358" width="3.44140625" style="175" customWidth="1"/>
    <col min="4359" max="4359" width="4.109375" style="175" customWidth="1"/>
    <col min="4360" max="4360" width="3.44140625" style="175" customWidth="1"/>
    <col min="4361" max="4361" width="2.6640625" style="175" customWidth="1"/>
    <col min="4362" max="4362" width="3.44140625" style="175" customWidth="1"/>
    <col min="4363" max="4363" width="3.33203125" style="175" customWidth="1"/>
    <col min="4364" max="4364" width="2.6640625" style="175" customWidth="1"/>
    <col min="4365" max="4365" width="5.33203125" style="175" customWidth="1"/>
    <col min="4366" max="4366" width="43" style="175" customWidth="1"/>
    <col min="4367" max="4368" width="10.5546875" style="175" customWidth="1"/>
    <col min="4369" max="4369" width="9" style="175" customWidth="1"/>
    <col min="4370" max="4370" width="11" style="175" customWidth="1"/>
    <col min="4371" max="4374" width="5.109375" style="175" customWidth="1"/>
    <col min="4375" max="4375" width="6.33203125" style="175" customWidth="1"/>
    <col min="4376" max="4377" width="6.5546875" style="175" customWidth="1"/>
    <col min="4378" max="4378" width="6.33203125" style="175" customWidth="1"/>
    <col min="4379" max="4381" width="0" style="175" hidden="1" customWidth="1"/>
    <col min="4382" max="4382" width="11.33203125" style="175" customWidth="1"/>
    <col min="4383" max="4383" width="8.5546875" style="175" customWidth="1"/>
    <col min="4384" max="4608" width="11.44140625" style="175"/>
    <col min="4609" max="4610" width="3.33203125" style="175" customWidth="1"/>
    <col min="4611" max="4612" width="2.6640625" style="175" customWidth="1"/>
    <col min="4613" max="4613" width="3.88671875" style="175" customWidth="1"/>
    <col min="4614" max="4614" width="3.44140625" style="175" customWidth="1"/>
    <col min="4615" max="4615" width="4.109375" style="175" customWidth="1"/>
    <col min="4616" max="4616" width="3.44140625" style="175" customWidth="1"/>
    <col min="4617" max="4617" width="2.6640625" style="175" customWidth="1"/>
    <col min="4618" max="4618" width="3.44140625" style="175" customWidth="1"/>
    <col min="4619" max="4619" width="3.33203125" style="175" customWidth="1"/>
    <col min="4620" max="4620" width="2.6640625" style="175" customWidth="1"/>
    <col min="4621" max="4621" width="5.33203125" style="175" customWidth="1"/>
    <col min="4622" max="4622" width="43" style="175" customWidth="1"/>
    <col min="4623" max="4624" width="10.5546875" style="175" customWidth="1"/>
    <col min="4625" max="4625" width="9" style="175" customWidth="1"/>
    <col min="4626" max="4626" width="11" style="175" customWidth="1"/>
    <col min="4627" max="4630" width="5.109375" style="175" customWidth="1"/>
    <col min="4631" max="4631" width="6.33203125" style="175" customWidth="1"/>
    <col min="4632" max="4633" width="6.5546875" style="175" customWidth="1"/>
    <col min="4634" max="4634" width="6.33203125" style="175" customWidth="1"/>
    <col min="4635" max="4637" width="0" style="175" hidden="1" customWidth="1"/>
    <col min="4638" max="4638" width="11.33203125" style="175" customWidth="1"/>
    <col min="4639" max="4639" width="8.5546875" style="175" customWidth="1"/>
    <col min="4640" max="4864" width="11.44140625" style="175"/>
    <col min="4865" max="4866" width="3.33203125" style="175" customWidth="1"/>
    <col min="4867" max="4868" width="2.6640625" style="175" customWidth="1"/>
    <col min="4869" max="4869" width="3.88671875" style="175" customWidth="1"/>
    <col min="4870" max="4870" width="3.44140625" style="175" customWidth="1"/>
    <col min="4871" max="4871" width="4.109375" style="175" customWidth="1"/>
    <col min="4872" max="4872" width="3.44140625" style="175" customWidth="1"/>
    <col min="4873" max="4873" width="2.6640625" style="175" customWidth="1"/>
    <col min="4874" max="4874" width="3.44140625" style="175" customWidth="1"/>
    <col min="4875" max="4875" width="3.33203125" style="175" customWidth="1"/>
    <col min="4876" max="4876" width="2.6640625" style="175" customWidth="1"/>
    <col min="4877" max="4877" width="5.33203125" style="175" customWidth="1"/>
    <col min="4878" max="4878" width="43" style="175" customWidth="1"/>
    <col min="4879" max="4880" width="10.5546875" style="175" customWidth="1"/>
    <col min="4881" max="4881" width="9" style="175" customWidth="1"/>
    <col min="4882" max="4882" width="11" style="175" customWidth="1"/>
    <col min="4883" max="4886" width="5.109375" style="175" customWidth="1"/>
    <col min="4887" max="4887" width="6.33203125" style="175" customWidth="1"/>
    <col min="4888" max="4889" width="6.5546875" style="175" customWidth="1"/>
    <col min="4890" max="4890" width="6.33203125" style="175" customWidth="1"/>
    <col min="4891" max="4893" width="0" style="175" hidden="1" customWidth="1"/>
    <col min="4894" max="4894" width="11.33203125" style="175" customWidth="1"/>
    <col min="4895" max="4895" width="8.5546875" style="175" customWidth="1"/>
    <col min="4896" max="5120" width="11.44140625" style="175"/>
    <col min="5121" max="5122" width="3.33203125" style="175" customWidth="1"/>
    <col min="5123" max="5124" width="2.6640625" style="175" customWidth="1"/>
    <col min="5125" max="5125" width="3.88671875" style="175" customWidth="1"/>
    <col min="5126" max="5126" width="3.44140625" style="175" customWidth="1"/>
    <col min="5127" max="5127" width="4.109375" style="175" customWidth="1"/>
    <col min="5128" max="5128" width="3.44140625" style="175" customWidth="1"/>
    <col min="5129" max="5129" width="2.6640625" style="175" customWidth="1"/>
    <col min="5130" max="5130" width="3.44140625" style="175" customWidth="1"/>
    <col min="5131" max="5131" width="3.33203125" style="175" customWidth="1"/>
    <col min="5132" max="5132" width="2.6640625" style="175" customWidth="1"/>
    <col min="5133" max="5133" width="5.33203125" style="175" customWidth="1"/>
    <col min="5134" max="5134" width="43" style="175" customWidth="1"/>
    <col min="5135" max="5136" width="10.5546875" style="175" customWidth="1"/>
    <col min="5137" max="5137" width="9" style="175" customWidth="1"/>
    <col min="5138" max="5138" width="11" style="175" customWidth="1"/>
    <col min="5139" max="5142" width="5.109375" style="175" customWidth="1"/>
    <col min="5143" max="5143" width="6.33203125" style="175" customWidth="1"/>
    <col min="5144" max="5145" width="6.5546875" style="175" customWidth="1"/>
    <col min="5146" max="5146" width="6.33203125" style="175" customWidth="1"/>
    <col min="5147" max="5149" width="0" style="175" hidden="1" customWidth="1"/>
    <col min="5150" max="5150" width="11.33203125" style="175" customWidth="1"/>
    <col min="5151" max="5151" width="8.5546875" style="175" customWidth="1"/>
    <col min="5152" max="5376" width="11.44140625" style="175"/>
    <col min="5377" max="5378" width="3.33203125" style="175" customWidth="1"/>
    <col min="5379" max="5380" width="2.6640625" style="175" customWidth="1"/>
    <col min="5381" max="5381" width="3.88671875" style="175" customWidth="1"/>
    <col min="5382" max="5382" width="3.44140625" style="175" customWidth="1"/>
    <col min="5383" max="5383" width="4.109375" style="175" customWidth="1"/>
    <col min="5384" max="5384" width="3.44140625" style="175" customWidth="1"/>
    <col min="5385" max="5385" width="2.6640625" style="175" customWidth="1"/>
    <col min="5386" max="5386" width="3.44140625" style="175" customWidth="1"/>
    <col min="5387" max="5387" width="3.33203125" style="175" customWidth="1"/>
    <col min="5388" max="5388" width="2.6640625" style="175" customWidth="1"/>
    <col min="5389" max="5389" width="5.33203125" style="175" customWidth="1"/>
    <col min="5390" max="5390" width="43" style="175" customWidth="1"/>
    <col min="5391" max="5392" width="10.5546875" style="175" customWidth="1"/>
    <col min="5393" max="5393" width="9" style="175" customWidth="1"/>
    <col min="5394" max="5394" width="11" style="175" customWidth="1"/>
    <col min="5395" max="5398" width="5.109375" style="175" customWidth="1"/>
    <col min="5399" max="5399" width="6.33203125" style="175" customWidth="1"/>
    <col min="5400" max="5401" width="6.5546875" style="175" customWidth="1"/>
    <col min="5402" max="5402" width="6.33203125" style="175" customWidth="1"/>
    <col min="5403" max="5405" width="0" style="175" hidden="1" customWidth="1"/>
    <col min="5406" max="5406" width="11.33203125" style="175" customWidth="1"/>
    <col min="5407" max="5407" width="8.5546875" style="175" customWidth="1"/>
    <col min="5408" max="5632" width="11.44140625" style="175"/>
    <col min="5633" max="5634" width="3.33203125" style="175" customWidth="1"/>
    <col min="5635" max="5636" width="2.6640625" style="175" customWidth="1"/>
    <col min="5637" max="5637" width="3.88671875" style="175" customWidth="1"/>
    <col min="5638" max="5638" width="3.44140625" style="175" customWidth="1"/>
    <col min="5639" max="5639" width="4.109375" style="175" customWidth="1"/>
    <col min="5640" max="5640" width="3.44140625" style="175" customWidth="1"/>
    <col min="5641" max="5641" width="2.6640625" style="175" customWidth="1"/>
    <col min="5642" max="5642" width="3.44140625" style="175" customWidth="1"/>
    <col min="5643" max="5643" width="3.33203125" style="175" customWidth="1"/>
    <col min="5644" max="5644" width="2.6640625" style="175" customWidth="1"/>
    <col min="5645" max="5645" width="5.33203125" style="175" customWidth="1"/>
    <col min="5646" max="5646" width="43" style="175" customWidth="1"/>
    <col min="5647" max="5648" width="10.5546875" style="175" customWidth="1"/>
    <col min="5649" max="5649" width="9" style="175" customWidth="1"/>
    <col min="5650" max="5650" width="11" style="175" customWidth="1"/>
    <col min="5651" max="5654" width="5.109375" style="175" customWidth="1"/>
    <col min="5655" max="5655" width="6.33203125" style="175" customWidth="1"/>
    <col min="5656" max="5657" width="6.5546875" style="175" customWidth="1"/>
    <col min="5658" max="5658" width="6.33203125" style="175" customWidth="1"/>
    <col min="5659" max="5661" width="0" style="175" hidden="1" customWidth="1"/>
    <col min="5662" max="5662" width="11.33203125" style="175" customWidth="1"/>
    <col min="5663" max="5663" width="8.5546875" style="175" customWidth="1"/>
    <col min="5664" max="5888" width="11.44140625" style="175"/>
    <col min="5889" max="5890" width="3.33203125" style="175" customWidth="1"/>
    <col min="5891" max="5892" width="2.6640625" style="175" customWidth="1"/>
    <col min="5893" max="5893" width="3.88671875" style="175" customWidth="1"/>
    <col min="5894" max="5894" width="3.44140625" style="175" customWidth="1"/>
    <col min="5895" max="5895" width="4.109375" style="175" customWidth="1"/>
    <col min="5896" max="5896" width="3.44140625" style="175" customWidth="1"/>
    <col min="5897" max="5897" width="2.6640625" style="175" customWidth="1"/>
    <col min="5898" max="5898" width="3.44140625" style="175" customWidth="1"/>
    <col min="5899" max="5899" width="3.33203125" style="175" customWidth="1"/>
    <col min="5900" max="5900" width="2.6640625" style="175" customWidth="1"/>
    <col min="5901" max="5901" width="5.33203125" style="175" customWidth="1"/>
    <col min="5902" max="5902" width="43" style="175" customWidth="1"/>
    <col min="5903" max="5904" width="10.5546875" style="175" customWidth="1"/>
    <col min="5905" max="5905" width="9" style="175" customWidth="1"/>
    <col min="5906" max="5906" width="11" style="175" customWidth="1"/>
    <col min="5907" max="5910" width="5.109375" style="175" customWidth="1"/>
    <col min="5911" max="5911" width="6.33203125" style="175" customWidth="1"/>
    <col min="5912" max="5913" width="6.5546875" style="175" customWidth="1"/>
    <col min="5914" max="5914" width="6.33203125" style="175" customWidth="1"/>
    <col min="5915" max="5917" width="0" style="175" hidden="1" customWidth="1"/>
    <col min="5918" max="5918" width="11.33203125" style="175" customWidth="1"/>
    <col min="5919" max="5919" width="8.5546875" style="175" customWidth="1"/>
    <col min="5920" max="6144" width="11.44140625" style="175"/>
    <col min="6145" max="6146" width="3.33203125" style="175" customWidth="1"/>
    <col min="6147" max="6148" width="2.6640625" style="175" customWidth="1"/>
    <col min="6149" max="6149" width="3.88671875" style="175" customWidth="1"/>
    <col min="6150" max="6150" width="3.44140625" style="175" customWidth="1"/>
    <col min="6151" max="6151" width="4.109375" style="175" customWidth="1"/>
    <col min="6152" max="6152" width="3.44140625" style="175" customWidth="1"/>
    <col min="6153" max="6153" width="2.6640625" style="175" customWidth="1"/>
    <col min="6154" max="6154" width="3.44140625" style="175" customWidth="1"/>
    <col min="6155" max="6155" width="3.33203125" style="175" customWidth="1"/>
    <col min="6156" max="6156" width="2.6640625" style="175" customWidth="1"/>
    <col min="6157" max="6157" width="5.33203125" style="175" customWidth="1"/>
    <col min="6158" max="6158" width="43" style="175" customWidth="1"/>
    <col min="6159" max="6160" width="10.5546875" style="175" customWidth="1"/>
    <col min="6161" max="6161" width="9" style="175" customWidth="1"/>
    <col min="6162" max="6162" width="11" style="175" customWidth="1"/>
    <col min="6163" max="6166" width="5.109375" style="175" customWidth="1"/>
    <col min="6167" max="6167" width="6.33203125" style="175" customWidth="1"/>
    <col min="6168" max="6169" width="6.5546875" style="175" customWidth="1"/>
    <col min="6170" max="6170" width="6.33203125" style="175" customWidth="1"/>
    <col min="6171" max="6173" width="0" style="175" hidden="1" customWidth="1"/>
    <col min="6174" max="6174" width="11.33203125" style="175" customWidth="1"/>
    <col min="6175" max="6175" width="8.5546875" style="175" customWidth="1"/>
    <col min="6176" max="6400" width="11.44140625" style="175"/>
    <col min="6401" max="6402" width="3.33203125" style="175" customWidth="1"/>
    <col min="6403" max="6404" width="2.6640625" style="175" customWidth="1"/>
    <col min="6405" max="6405" width="3.88671875" style="175" customWidth="1"/>
    <col min="6406" max="6406" width="3.44140625" style="175" customWidth="1"/>
    <col min="6407" max="6407" width="4.109375" style="175" customWidth="1"/>
    <col min="6408" max="6408" width="3.44140625" style="175" customWidth="1"/>
    <col min="6409" max="6409" width="2.6640625" style="175" customWidth="1"/>
    <col min="6410" max="6410" width="3.44140625" style="175" customWidth="1"/>
    <col min="6411" max="6411" width="3.33203125" style="175" customWidth="1"/>
    <col min="6412" max="6412" width="2.6640625" style="175" customWidth="1"/>
    <col min="6413" max="6413" width="5.33203125" style="175" customWidth="1"/>
    <col min="6414" max="6414" width="43" style="175" customWidth="1"/>
    <col min="6415" max="6416" width="10.5546875" style="175" customWidth="1"/>
    <col min="6417" max="6417" width="9" style="175" customWidth="1"/>
    <col min="6418" max="6418" width="11" style="175" customWidth="1"/>
    <col min="6419" max="6422" width="5.109375" style="175" customWidth="1"/>
    <col min="6423" max="6423" width="6.33203125" style="175" customWidth="1"/>
    <col min="6424" max="6425" width="6.5546875" style="175" customWidth="1"/>
    <col min="6426" max="6426" width="6.33203125" style="175" customWidth="1"/>
    <col min="6427" max="6429" width="0" style="175" hidden="1" customWidth="1"/>
    <col min="6430" max="6430" width="11.33203125" style="175" customWidth="1"/>
    <col min="6431" max="6431" width="8.5546875" style="175" customWidth="1"/>
    <col min="6432" max="6656" width="11.44140625" style="175"/>
    <col min="6657" max="6658" width="3.33203125" style="175" customWidth="1"/>
    <col min="6659" max="6660" width="2.6640625" style="175" customWidth="1"/>
    <col min="6661" max="6661" width="3.88671875" style="175" customWidth="1"/>
    <col min="6662" max="6662" width="3.44140625" style="175" customWidth="1"/>
    <col min="6663" max="6663" width="4.109375" style="175" customWidth="1"/>
    <col min="6664" max="6664" width="3.44140625" style="175" customWidth="1"/>
    <col min="6665" max="6665" width="2.6640625" style="175" customWidth="1"/>
    <col min="6666" max="6666" width="3.44140625" style="175" customWidth="1"/>
    <col min="6667" max="6667" width="3.33203125" style="175" customWidth="1"/>
    <col min="6668" max="6668" width="2.6640625" style="175" customWidth="1"/>
    <col min="6669" max="6669" width="5.33203125" style="175" customWidth="1"/>
    <col min="6670" max="6670" width="43" style="175" customWidth="1"/>
    <col min="6671" max="6672" width="10.5546875" style="175" customWidth="1"/>
    <col min="6673" max="6673" width="9" style="175" customWidth="1"/>
    <col min="6674" max="6674" width="11" style="175" customWidth="1"/>
    <col min="6675" max="6678" width="5.109375" style="175" customWidth="1"/>
    <col min="6679" max="6679" width="6.33203125" style="175" customWidth="1"/>
    <col min="6680" max="6681" width="6.5546875" style="175" customWidth="1"/>
    <col min="6682" max="6682" width="6.33203125" style="175" customWidth="1"/>
    <col min="6683" max="6685" width="0" style="175" hidden="1" customWidth="1"/>
    <col min="6686" max="6686" width="11.33203125" style="175" customWidth="1"/>
    <col min="6687" max="6687" width="8.5546875" style="175" customWidth="1"/>
    <col min="6688" max="6912" width="11.44140625" style="175"/>
    <col min="6913" max="6914" width="3.33203125" style="175" customWidth="1"/>
    <col min="6915" max="6916" width="2.6640625" style="175" customWidth="1"/>
    <col min="6917" max="6917" width="3.88671875" style="175" customWidth="1"/>
    <col min="6918" max="6918" width="3.44140625" style="175" customWidth="1"/>
    <col min="6919" max="6919" width="4.109375" style="175" customWidth="1"/>
    <col min="6920" max="6920" width="3.44140625" style="175" customWidth="1"/>
    <col min="6921" max="6921" width="2.6640625" style="175" customWidth="1"/>
    <col min="6922" max="6922" width="3.44140625" style="175" customWidth="1"/>
    <col min="6923" max="6923" width="3.33203125" style="175" customWidth="1"/>
    <col min="6924" max="6924" width="2.6640625" style="175" customWidth="1"/>
    <col min="6925" max="6925" width="5.33203125" style="175" customWidth="1"/>
    <col min="6926" max="6926" width="43" style="175" customWidth="1"/>
    <col min="6927" max="6928" width="10.5546875" style="175" customWidth="1"/>
    <col min="6929" max="6929" width="9" style="175" customWidth="1"/>
    <col min="6930" max="6930" width="11" style="175" customWidth="1"/>
    <col min="6931" max="6934" width="5.109375" style="175" customWidth="1"/>
    <col min="6935" max="6935" width="6.33203125" style="175" customWidth="1"/>
    <col min="6936" max="6937" width="6.5546875" style="175" customWidth="1"/>
    <col min="6938" max="6938" width="6.33203125" style="175" customWidth="1"/>
    <col min="6939" max="6941" width="0" style="175" hidden="1" customWidth="1"/>
    <col min="6942" max="6942" width="11.33203125" style="175" customWidth="1"/>
    <col min="6943" max="6943" width="8.5546875" style="175" customWidth="1"/>
    <col min="6944" max="7168" width="11.44140625" style="175"/>
    <col min="7169" max="7170" width="3.33203125" style="175" customWidth="1"/>
    <col min="7171" max="7172" width="2.6640625" style="175" customWidth="1"/>
    <col min="7173" max="7173" width="3.88671875" style="175" customWidth="1"/>
    <col min="7174" max="7174" width="3.44140625" style="175" customWidth="1"/>
    <col min="7175" max="7175" width="4.109375" style="175" customWidth="1"/>
    <col min="7176" max="7176" width="3.44140625" style="175" customWidth="1"/>
    <col min="7177" max="7177" width="2.6640625" style="175" customWidth="1"/>
    <col min="7178" max="7178" width="3.44140625" style="175" customWidth="1"/>
    <col min="7179" max="7179" width="3.33203125" style="175" customWidth="1"/>
    <col min="7180" max="7180" width="2.6640625" style="175" customWidth="1"/>
    <col min="7181" max="7181" width="5.33203125" style="175" customWidth="1"/>
    <col min="7182" max="7182" width="43" style="175" customWidth="1"/>
    <col min="7183" max="7184" width="10.5546875" style="175" customWidth="1"/>
    <col min="7185" max="7185" width="9" style="175" customWidth="1"/>
    <col min="7186" max="7186" width="11" style="175" customWidth="1"/>
    <col min="7187" max="7190" width="5.109375" style="175" customWidth="1"/>
    <col min="7191" max="7191" width="6.33203125" style="175" customWidth="1"/>
    <col min="7192" max="7193" width="6.5546875" style="175" customWidth="1"/>
    <col min="7194" max="7194" width="6.33203125" style="175" customWidth="1"/>
    <col min="7195" max="7197" width="0" style="175" hidden="1" customWidth="1"/>
    <col min="7198" max="7198" width="11.33203125" style="175" customWidth="1"/>
    <col min="7199" max="7199" width="8.5546875" style="175" customWidth="1"/>
    <col min="7200" max="7424" width="11.44140625" style="175"/>
    <col min="7425" max="7426" width="3.33203125" style="175" customWidth="1"/>
    <col min="7427" max="7428" width="2.6640625" style="175" customWidth="1"/>
    <col min="7429" max="7429" width="3.88671875" style="175" customWidth="1"/>
    <col min="7430" max="7430" width="3.44140625" style="175" customWidth="1"/>
    <col min="7431" max="7431" width="4.109375" style="175" customWidth="1"/>
    <col min="7432" max="7432" width="3.44140625" style="175" customWidth="1"/>
    <col min="7433" max="7433" width="2.6640625" style="175" customWidth="1"/>
    <col min="7434" max="7434" width="3.44140625" style="175" customWidth="1"/>
    <col min="7435" max="7435" width="3.33203125" style="175" customWidth="1"/>
    <col min="7436" max="7436" width="2.6640625" style="175" customWidth="1"/>
    <col min="7437" max="7437" width="5.33203125" style="175" customWidth="1"/>
    <col min="7438" max="7438" width="43" style="175" customWidth="1"/>
    <col min="7439" max="7440" width="10.5546875" style="175" customWidth="1"/>
    <col min="7441" max="7441" width="9" style="175" customWidth="1"/>
    <col min="7442" max="7442" width="11" style="175" customWidth="1"/>
    <col min="7443" max="7446" width="5.109375" style="175" customWidth="1"/>
    <col min="7447" max="7447" width="6.33203125" style="175" customWidth="1"/>
    <col min="7448" max="7449" width="6.5546875" style="175" customWidth="1"/>
    <col min="7450" max="7450" width="6.33203125" style="175" customWidth="1"/>
    <col min="7451" max="7453" width="0" style="175" hidden="1" customWidth="1"/>
    <col min="7454" max="7454" width="11.33203125" style="175" customWidth="1"/>
    <col min="7455" max="7455" width="8.5546875" style="175" customWidth="1"/>
    <col min="7456" max="7680" width="11.44140625" style="175"/>
    <col min="7681" max="7682" width="3.33203125" style="175" customWidth="1"/>
    <col min="7683" max="7684" width="2.6640625" style="175" customWidth="1"/>
    <col min="7685" max="7685" width="3.88671875" style="175" customWidth="1"/>
    <col min="7686" max="7686" width="3.44140625" style="175" customWidth="1"/>
    <col min="7687" max="7687" width="4.109375" style="175" customWidth="1"/>
    <col min="7688" max="7688" width="3.44140625" style="175" customWidth="1"/>
    <col min="7689" max="7689" width="2.6640625" style="175" customWidth="1"/>
    <col min="7690" max="7690" width="3.44140625" style="175" customWidth="1"/>
    <col min="7691" max="7691" width="3.33203125" style="175" customWidth="1"/>
    <col min="7692" max="7692" width="2.6640625" style="175" customWidth="1"/>
    <col min="7693" max="7693" width="5.33203125" style="175" customWidth="1"/>
    <col min="7694" max="7694" width="43" style="175" customWidth="1"/>
    <col min="7695" max="7696" width="10.5546875" style="175" customWidth="1"/>
    <col min="7697" max="7697" width="9" style="175" customWidth="1"/>
    <col min="7698" max="7698" width="11" style="175" customWidth="1"/>
    <col min="7699" max="7702" width="5.109375" style="175" customWidth="1"/>
    <col min="7703" max="7703" width="6.33203125" style="175" customWidth="1"/>
    <col min="7704" max="7705" width="6.5546875" style="175" customWidth="1"/>
    <col min="7706" max="7706" width="6.33203125" style="175" customWidth="1"/>
    <col min="7707" max="7709" width="0" style="175" hidden="1" customWidth="1"/>
    <col min="7710" max="7710" width="11.33203125" style="175" customWidth="1"/>
    <col min="7711" max="7711" width="8.5546875" style="175" customWidth="1"/>
    <col min="7712" max="7936" width="11.44140625" style="175"/>
    <col min="7937" max="7938" width="3.33203125" style="175" customWidth="1"/>
    <col min="7939" max="7940" width="2.6640625" style="175" customWidth="1"/>
    <col min="7941" max="7941" width="3.88671875" style="175" customWidth="1"/>
    <col min="7942" max="7942" width="3.44140625" style="175" customWidth="1"/>
    <col min="7943" max="7943" width="4.109375" style="175" customWidth="1"/>
    <col min="7944" max="7944" width="3.44140625" style="175" customWidth="1"/>
    <col min="7945" max="7945" width="2.6640625" style="175" customWidth="1"/>
    <col min="7946" max="7946" width="3.44140625" style="175" customWidth="1"/>
    <col min="7947" max="7947" width="3.33203125" style="175" customWidth="1"/>
    <col min="7948" max="7948" width="2.6640625" style="175" customWidth="1"/>
    <col min="7949" max="7949" width="5.33203125" style="175" customWidth="1"/>
    <col min="7950" max="7950" width="43" style="175" customWidth="1"/>
    <col min="7951" max="7952" width="10.5546875" style="175" customWidth="1"/>
    <col min="7953" max="7953" width="9" style="175" customWidth="1"/>
    <col min="7954" max="7954" width="11" style="175" customWidth="1"/>
    <col min="7955" max="7958" width="5.109375" style="175" customWidth="1"/>
    <col min="7959" max="7959" width="6.33203125" style="175" customWidth="1"/>
    <col min="7960" max="7961" width="6.5546875" style="175" customWidth="1"/>
    <col min="7962" max="7962" width="6.33203125" style="175" customWidth="1"/>
    <col min="7963" max="7965" width="0" style="175" hidden="1" customWidth="1"/>
    <col min="7966" max="7966" width="11.33203125" style="175" customWidth="1"/>
    <col min="7967" max="7967" width="8.5546875" style="175" customWidth="1"/>
    <col min="7968" max="8192" width="11.44140625" style="175"/>
    <col min="8193" max="8194" width="3.33203125" style="175" customWidth="1"/>
    <col min="8195" max="8196" width="2.6640625" style="175" customWidth="1"/>
    <col min="8197" max="8197" width="3.88671875" style="175" customWidth="1"/>
    <col min="8198" max="8198" width="3.44140625" style="175" customWidth="1"/>
    <col min="8199" max="8199" width="4.109375" style="175" customWidth="1"/>
    <col min="8200" max="8200" width="3.44140625" style="175" customWidth="1"/>
    <col min="8201" max="8201" width="2.6640625" style="175" customWidth="1"/>
    <col min="8202" max="8202" width="3.44140625" style="175" customWidth="1"/>
    <col min="8203" max="8203" width="3.33203125" style="175" customWidth="1"/>
    <col min="8204" max="8204" width="2.6640625" style="175" customWidth="1"/>
    <col min="8205" max="8205" width="5.33203125" style="175" customWidth="1"/>
    <col min="8206" max="8206" width="43" style="175" customWidth="1"/>
    <col min="8207" max="8208" width="10.5546875" style="175" customWidth="1"/>
    <col min="8209" max="8209" width="9" style="175" customWidth="1"/>
    <col min="8210" max="8210" width="11" style="175" customWidth="1"/>
    <col min="8211" max="8214" width="5.109375" style="175" customWidth="1"/>
    <col min="8215" max="8215" width="6.33203125" style="175" customWidth="1"/>
    <col min="8216" max="8217" width="6.5546875" style="175" customWidth="1"/>
    <col min="8218" max="8218" width="6.33203125" style="175" customWidth="1"/>
    <col min="8219" max="8221" width="0" style="175" hidden="1" customWidth="1"/>
    <col min="8222" max="8222" width="11.33203125" style="175" customWidth="1"/>
    <col min="8223" max="8223" width="8.5546875" style="175" customWidth="1"/>
    <col min="8224" max="8448" width="11.44140625" style="175"/>
    <col min="8449" max="8450" width="3.33203125" style="175" customWidth="1"/>
    <col min="8451" max="8452" width="2.6640625" style="175" customWidth="1"/>
    <col min="8453" max="8453" width="3.88671875" style="175" customWidth="1"/>
    <col min="8454" max="8454" width="3.44140625" style="175" customWidth="1"/>
    <col min="8455" max="8455" width="4.109375" style="175" customWidth="1"/>
    <col min="8456" max="8456" width="3.44140625" style="175" customWidth="1"/>
    <col min="8457" max="8457" width="2.6640625" style="175" customWidth="1"/>
    <col min="8458" max="8458" width="3.44140625" style="175" customWidth="1"/>
    <col min="8459" max="8459" width="3.33203125" style="175" customWidth="1"/>
    <col min="8460" max="8460" width="2.6640625" style="175" customWidth="1"/>
    <col min="8461" max="8461" width="5.33203125" style="175" customWidth="1"/>
    <col min="8462" max="8462" width="43" style="175" customWidth="1"/>
    <col min="8463" max="8464" width="10.5546875" style="175" customWidth="1"/>
    <col min="8465" max="8465" width="9" style="175" customWidth="1"/>
    <col min="8466" max="8466" width="11" style="175" customWidth="1"/>
    <col min="8467" max="8470" width="5.109375" style="175" customWidth="1"/>
    <col min="8471" max="8471" width="6.33203125" style="175" customWidth="1"/>
    <col min="8472" max="8473" width="6.5546875" style="175" customWidth="1"/>
    <col min="8474" max="8474" width="6.33203125" style="175" customWidth="1"/>
    <col min="8475" max="8477" width="0" style="175" hidden="1" customWidth="1"/>
    <col min="8478" max="8478" width="11.33203125" style="175" customWidth="1"/>
    <col min="8479" max="8479" width="8.5546875" style="175" customWidth="1"/>
    <col min="8480" max="8704" width="11.44140625" style="175"/>
    <col min="8705" max="8706" width="3.33203125" style="175" customWidth="1"/>
    <col min="8707" max="8708" width="2.6640625" style="175" customWidth="1"/>
    <col min="8709" max="8709" width="3.88671875" style="175" customWidth="1"/>
    <col min="8710" max="8710" width="3.44140625" style="175" customWidth="1"/>
    <col min="8711" max="8711" width="4.109375" style="175" customWidth="1"/>
    <col min="8712" max="8712" width="3.44140625" style="175" customWidth="1"/>
    <col min="8713" max="8713" width="2.6640625" style="175" customWidth="1"/>
    <col min="8714" max="8714" width="3.44140625" style="175" customWidth="1"/>
    <col min="8715" max="8715" width="3.33203125" style="175" customWidth="1"/>
    <col min="8716" max="8716" width="2.6640625" style="175" customWidth="1"/>
    <col min="8717" max="8717" width="5.33203125" style="175" customWidth="1"/>
    <col min="8718" max="8718" width="43" style="175" customWidth="1"/>
    <col min="8719" max="8720" width="10.5546875" style="175" customWidth="1"/>
    <col min="8721" max="8721" width="9" style="175" customWidth="1"/>
    <col min="8722" max="8722" width="11" style="175" customWidth="1"/>
    <col min="8723" max="8726" width="5.109375" style="175" customWidth="1"/>
    <col min="8727" max="8727" width="6.33203125" style="175" customWidth="1"/>
    <col min="8728" max="8729" width="6.5546875" style="175" customWidth="1"/>
    <col min="8730" max="8730" width="6.33203125" style="175" customWidth="1"/>
    <col min="8731" max="8733" width="0" style="175" hidden="1" customWidth="1"/>
    <col min="8734" max="8734" width="11.33203125" style="175" customWidth="1"/>
    <col min="8735" max="8735" width="8.5546875" style="175" customWidth="1"/>
    <col min="8736" max="8960" width="11.44140625" style="175"/>
    <col min="8961" max="8962" width="3.33203125" style="175" customWidth="1"/>
    <col min="8963" max="8964" width="2.6640625" style="175" customWidth="1"/>
    <col min="8965" max="8965" width="3.88671875" style="175" customWidth="1"/>
    <col min="8966" max="8966" width="3.44140625" style="175" customWidth="1"/>
    <col min="8967" max="8967" width="4.109375" style="175" customWidth="1"/>
    <col min="8968" max="8968" width="3.44140625" style="175" customWidth="1"/>
    <col min="8969" max="8969" width="2.6640625" style="175" customWidth="1"/>
    <col min="8970" max="8970" width="3.44140625" style="175" customWidth="1"/>
    <col min="8971" max="8971" width="3.33203125" style="175" customWidth="1"/>
    <col min="8972" max="8972" width="2.6640625" style="175" customWidth="1"/>
    <col min="8973" max="8973" width="5.33203125" style="175" customWidth="1"/>
    <col min="8974" max="8974" width="43" style="175" customWidth="1"/>
    <col min="8975" max="8976" width="10.5546875" style="175" customWidth="1"/>
    <col min="8977" max="8977" width="9" style="175" customWidth="1"/>
    <col min="8978" max="8978" width="11" style="175" customWidth="1"/>
    <col min="8979" max="8982" width="5.109375" style="175" customWidth="1"/>
    <col min="8983" max="8983" width="6.33203125" style="175" customWidth="1"/>
    <col min="8984" max="8985" width="6.5546875" style="175" customWidth="1"/>
    <col min="8986" max="8986" width="6.33203125" style="175" customWidth="1"/>
    <col min="8987" max="8989" width="0" style="175" hidden="1" customWidth="1"/>
    <col min="8990" max="8990" width="11.33203125" style="175" customWidth="1"/>
    <col min="8991" max="8991" width="8.5546875" style="175" customWidth="1"/>
    <col min="8992" max="9216" width="11.44140625" style="175"/>
    <col min="9217" max="9218" width="3.33203125" style="175" customWidth="1"/>
    <col min="9219" max="9220" width="2.6640625" style="175" customWidth="1"/>
    <col min="9221" max="9221" width="3.88671875" style="175" customWidth="1"/>
    <col min="9222" max="9222" width="3.44140625" style="175" customWidth="1"/>
    <col min="9223" max="9223" width="4.109375" style="175" customWidth="1"/>
    <col min="9224" max="9224" width="3.44140625" style="175" customWidth="1"/>
    <col min="9225" max="9225" width="2.6640625" style="175" customWidth="1"/>
    <col min="9226" max="9226" width="3.44140625" style="175" customWidth="1"/>
    <col min="9227" max="9227" width="3.33203125" style="175" customWidth="1"/>
    <col min="9228" max="9228" width="2.6640625" style="175" customWidth="1"/>
    <col min="9229" max="9229" width="5.33203125" style="175" customWidth="1"/>
    <col min="9230" max="9230" width="43" style="175" customWidth="1"/>
    <col min="9231" max="9232" width="10.5546875" style="175" customWidth="1"/>
    <col min="9233" max="9233" width="9" style="175" customWidth="1"/>
    <col min="9234" max="9234" width="11" style="175" customWidth="1"/>
    <col min="9235" max="9238" width="5.109375" style="175" customWidth="1"/>
    <col min="9239" max="9239" width="6.33203125" style="175" customWidth="1"/>
    <col min="9240" max="9241" width="6.5546875" style="175" customWidth="1"/>
    <col min="9242" max="9242" width="6.33203125" style="175" customWidth="1"/>
    <col min="9243" max="9245" width="0" style="175" hidden="1" customWidth="1"/>
    <col min="9246" max="9246" width="11.33203125" style="175" customWidth="1"/>
    <col min="9247" max="9247" width="8.5546875" style="175" customWidth="1"/>
    <col min="9248" max="9472" width="11.44140625" style="175"/>
    <col min="9473" max="9474" width="3.33203125" style="175" customWidth="1"/>
    <col min="9475" max="9476" width="2.6640625" style="175" customWidth="1"/>
    <col min="9477" max="9477" width="3.88671875" style="175" customWidth="1"/>
    <col min="9478" max="9478" width="3.44140625" style="175" customWidth="1"/>
    <col min="9479" max="9479" width="4.109375" style="175" customWidth="1"/>
    <col min="9480" max="9480" width="3.44140625" style="175" customWidth="1"/>
    <col min="9481" max="9481" width="2.6640625" style="175" customWidth="1"/>
    <col min="9482" max="9482" width="3.44140625" style="175" customWidth="1"/>
    <col min="9483" max="9483" width="3.33203125" style="175" customWidth="1"/>
    <col min="9484" max="9484" width="2.6640625" style="175" customWidth="1"/>
    <col min="9485" max="9485" width="5.33203125" style="175" customWidth="1"/>
    <col min="9486" max="9486" width="43" style="175" customWidth="1"/>
    <col min="9487" max="9488" width="10.5546875" style="175" customWidth="1"/>
    <col min="9489" max="9489" width="9" style="175" customWidth="1"/>
    <col min="9490" max="9490" width="11" style="175" customWidth="1"/>
    <col min="9491" max="9494" width="5.109375" style="175" customWidth="1"/>
    <col min="9495" max="9495" width="6.33203125" style="175" customWidth="1"/>
    <col min="9496" max="9497" width="6.5546875" style="175" customWidth="1"/>
    <col min="9498" max="9498" width="6.33203125" style="175" customWidth="1"/>
    <col min="9499" max="9501" width="0" style="175" hidden="1" customWidth="1"/>
    <col min="9502" max="9502" width="11.33203125" style="175" customWidth="1"/>
    <col min="9503" max="9503" width="8.5546875" style="175" customWidth="1"/>
    <col min="9504" max="9728" width="11.44140625" style="175"/>
    <col min="9729" max="9730" width="3.33203125" style="175" customWidth="1"/>
    <col min="9731" max="9732" width="2.6640625" style="175" customWidth="1"/>
    <col min="9733" max="9733" width="3.88671875" style="175" customWidth="1"/>
    <col min="9734" max="9734" width="3.44140625" style="175" customWidth="1"/>
    <col min="9735" max="9735" width="4.109375" style="175" customWidth="1"/>
    <col min="9736" max="9736" width="3.44140625" style="175" customWidth="1"/>
    <col min="9737" max="9737" width="2.6640625" style="175" customWidth="1"/>
    <col min="9738" max="9738" width="3.44140625" style="175" customWidth="1"/>
    <col min="9739" max="9739" width="3.33203125" style="175" customWidth="1"/>
    <col min="9740" max="9740" width="2.6640625" style="175" customWidth="1"/>
    <col min="9741" max="9741" width="5.33203125" style="175" customWidth="1"/>
    <col min="9742" max="9742" width="43" style="175" customWidth="1"/>
    <col min="9743" max="9744" width="10.5546875" style="175" customWidth="1"/>
    <col min="9745" max="9745" width="9" style="175" customWidth="1"/>
    <col min="9746" max="9746" width="11" style="175" customWidth="1"/>
    <col min="9747" max="9750" width="5.109375" style="175" customWidth="1"/>
    <col min="9751" max="9751" width="6.33203125" style="175" customWidth="1"/>
    <col min="9752" max="9753" width="6.5546875" style="175" customWidth="1"/>
    <col min="9754" max="9754" width="6.33203125" style="175" customWidth="1"/>
    <col min="9755" max="9757" width="0" style="175" hidden="1" customWidth="1"/>
    <col min="9758" max="9758" width="11.33203125" style="175" customWidth="1"/>
    <col min="9759" max="9759" width="8.5546875" style="175" customWidth="1"/>
    <col min="9760" max="9984" width="11.44140625" style="175"/>
    <col min="9985" max="9986" width="3.33203125" style="175" customWidth="1"/>
    <col min="9987" max="9988" width="2.6640625" style="175" customWidth="1"/>
    <col min="9989" max="9989" width="3.88671875" style="175" customWidth="1"/>
    <col min="9990" max="9990" width="3.44140625" style="175" customWidth="1"/>
    <col min="9991" max="9991" width="4.109375" style="175" customWidth="1"/>
    <col min="9992" max="9992" width="3.44140625" style="175" customWidth="1"/>
    <col min="9993" max="9993" width="2.6640625" style="175" customWidth="1"/>
    <col min="9994" max="9994" width="3.44140625" style="175" customWidth="1"/>
    <col min="9995" max="9995" width="3.33203125" style="175" customWidth="1"/>
    <col min="9996" max="9996" width="2.6640625" style="175" customWidth="1"/>
    <col min="9997" max="9997" width="5.33203125" style="175" customWidth="1"/>
    <col min="9998" max="9998" width="43" style="175" customWidth="1"/>
    <col min="9999" max="10000" width="10.5546875" style="175" customWidth="1"/>
    <col min="10001" max="10001" width="9" style="175" customWidth="1"/>
    <col min="10002" max="10002" width="11" style="175" customWidth="1"/>
    <col min="10003" max="10006" width="5.109375" style="175" customWidth="1"/>
    <col min="10007" max="10007" width="6.33203125" style="175" customWidth="1"/>
    <col min="10008" max="10009" width="6.5546875" style="175" customWidth="1"/>
    <col min="10010" max="10010" width="6.33203125" style="175" customWidth="1"/>
    <col min="10011" max="10013" width="0" style="175" hidden="1" customWidth="1"/>
    <col min="10014" max="10014" width="11.33203125" style="175" customWidth="1"/>
    <col min="10015" max="10015" width="8.5546875" style="175" customWidth="1"/>
    <col min="10016" max="10240" width="11.44140625" style="175"/>
    <col min="10241" max="10242" width="3.33203125" style="175" customWidth="1"/>
    <col min="10243" max="10244" width="2.6640625" style="175" customWidth="1"/>
    <col min="10245" max="10245" width="3.88671875" style="175" customWidth="1"/>
    <col min="10246" max="10246" width="3.44140625" style="175" customWidth="1"/>
    <col min="10247" max="10247" width="4.109375" style="175" customWidth="1"/>
    <col min="10248" max="10248" width="3.44140625" style="175" customWidth="1"/>
    <col min="10249" max="10249" width="2.6640625" style="175" customWidth="1"/>
    <col min="10250" max="10250" width="3.44140625" style="175" customWidth="1"/>
    <col min="10251" max="10251" width="3.33203125" style="175" customWidth="1"/>
    <col min="10252" max="10252" width="2.6640625" style="175" customWidth="1"/>
    <col min="10253" max="10253" width="5.33203125" style="175" customWidth="1"/>
    <col min="10254" max="10254" width="43" style="175" customWidth="1"/>
    <col min="10255" max="10256" width="10.5546875" style="175" customWidth="1"/>
    <col min="10257" max="10257" width="9" style="175" customWidth="1"/>
    <col min="10258" max="10258" width="11" style="175" customWidth="1"/>
    <col min="10259" max="10262" width="5.109375" style="175" customWidth="1"/>
    <col min="10263" max="10263" width="6.33203125" style="175" customWidth="1"/>
    <col min="10264" max="10265" width="6.5546875" style="175" customWidth="1"/>
    <col min="10266" max="10266" width="6.33203125" style="175" customWidth="1"/>
    <col min="10267" max="10269" width="0" style="175" hidden="1" customWidth="1"/>
    <col min="10270" max="10270" width="11.33203125" style="175" customWidth="1"/>
    <col min="10271" max="10271" width="8.5546875" style="175" customWidth="1"/>
    <col min="10272" max="10496" width="11.44140625" style="175"/>
    <col min="10497" max="10498" width="3.33203125" style="175" customWidth="1"/>
    <col min="10499" max="10500" width="2.6640625" style="175" customWidth="1"/>
    <col min="10501" max="10501" width="3.88671875" style="175" customWidth="1"/>
    <col min="10502" max="10502" width="3.44140625" style="175" customWidth="1"/>
    <col min="10503" max="10503" width="4.109375" style="175" customWidth="1"/>
    <col min="10504" max="10504" width="3.44140625" style="175" customWidth="1"/>
    <col min="10505" max="10505" width="2.6640625" style="175" customWidth="1"/>
    <col min="10506" max="10506" width="3.44140625" style="175" customWidth="1"/>
    <col min="10507" max="10507" width="3.33203125" style="175" customWidth="1"/>
    <col min="10508" max="10508" width="2.6640625" style="175" customWidth="1"/>
    <col min="10509" max="10509" width="5.33203125" style="175" customWidth="1"/>
    <col min="10510" max="10510" width="43" style="175" customWidth="1"/>
    <col min="10511" max="10512" width="10.5546875" style="175" customWidth="1"/>
    <col min="10513" max="10513" width="9" style="175" customWidth="1"/>
    <col min="10514" max="10514" width="11" style="175" customWidth="1"/>
    <col min="10515" max="10518" width="5.109375" style="175" customWidth="1"/>
    <col min="10519" max="10519" width="6.33203125" style="175" customWidth="1"/>
    <col min="10520" max="10521" width="6.5546875" style="175" customWidth="1"/>
    <col min="10522" max="10522" width="6.33203125" style="175" customWidth="1"/>
    <col min="10523" max="10525" width="0" style="175" hidden="1" customWidth="1"/>
    <col min="10526" max="10526" width="11.33203125" style="175" customWidth="1"/>
    <col min="10527" max="10527" width="8.5546875" style="175" customWidth="1"/>
    <col min="10528" max="10752" width="11.44140625" style="175"/>
    <col min="10753" max="10754" width="3.33203125" style="175" customWidth="1"/>
    <col min="10755" max="10756" width="2.6640625" style="175" customWidth="1"/>
    <col min="10757" max="10757" width="3.88671875" style="175" customWidth="1"/>
    <col min="10758" max="10758" width="3.44140625" style="175" customWidth="1"/>
    <col min="10759" max="10759" width="4.109375" style="175" customWidth="1"/>
    <col min="10760" max="10760" width="3.44140625" style="175" customWidth="1"/>
    <col min="10761" max="10761" width="2.6640625" style="175" customWidth="1"/>
    <col min="10762" max="10762" width="3.44140625" style="175" customWidth="1"/>
    <col min="10763" max="10763" width="3.33203125" style="175" customWidth="1"/>
    <col min="10764" max="10764" width="2.6640625" style="175" customWidth="1"/>
    <col min="10765" max="10765" width="5.33203125" style="175" customWidth="1"/>
    <col min="10766" max="10766" width="43" style="175" customWidth="1"/>
    <col min="10767" max="10768" width="10.5546875" style="175" customWidth="1"/>
    <col min="10769" max="10769" width="9" style="175" customWidth="1"/>
    <col min="10770" max="10770" width="11" style="175" customWidth="1"/>
    <col min="10771" max="10774" width="5.109375" style="175" customWidth="1"/>
    <col min="10775" max="10775" width="6.33203125" style="175" customWidth="1"/>
    <col min="10776" max="10777" width="6.5546875" style="175" customWidth="1"/>
    <col min="10778" max="10778" width="6.33203125" style="175" customWidth="1"/>
    <col min="10779" max="10781" width="0" style="175" hidden="1" customWidth="1"/>
    <col min="10782" max="10782" width="11.33203125" style="175" customWidth="1"/>
    <col min="10783" max="10783" width="8.5546875" style="175" customWidth="1"/>
    <col min="10784" max="11008" width="11.44140625" style="175"/>
    <col min="11009" max="11010" width="3.33203125" style="175" customWidth="1"/>
    <col min="11011" max="11012" width="2.6640625" style="175" customWidth="1"/>
    <col min="11013" max="11013" width="3.88671875" style="175" customWidth="1"/>
    <col min="11014" max="11014" width="3.44140625" style="175" customWidth="1"/>
    <col min="11015" max="11015" width="4.109375" style="175" customWidth="1"/>
    <col min="11016" max="11016" width="3.44140625" style="175" customWidth="1"/>
    <col min="11017" max="11017" width="2.6640625" style="175" customWidth="1"/>
    <col min="11018" max="11018" width="3.44140625" style="175" customWidth="1"/>
    <col min="11019" max="11019" width="3.33203125" style="175" customWidth="1"/>
    <col min="11020" max="11020" width="2.6640625" style="175" customWidth="1"/>
    <col min="11021" max="11021" width="5.33203125" style="175" customWidth="1"/>
    <col min="11022" max="11022" width="43" style="175" customWidth="1"/>
    <col min="11023" max="11024" width="10.5546875" style="175" customWidth="1"/>
    <col min="11025" max="11025" width="9" style="175" customWidth="1"/>
    <col min="11026" max="11026" width="11" style="175" customWidth="1"/>
    <col min="11027" max="11030" width="5.109375" style="175" customWidth="1"/>
    <col min="11031" max="11031" width="6.33203125" style="175" customWidth="1"/>
    <col min="11032" max="11033" width="6.5546875" style="175" customWidth="1"/>
    <col min="11034" max="11034" width="6.33203125" style="175" customWidth="1"/>
    <col min="11035" max="11037" width="0" style="175" hidden="1" customWidth="1"/>
    <col min="11038" max="11038" width="11.33203125" style="175" customWidth="1"/>
    <col min="11039" max="11039" width="8.5546875" style="175" customWidth="1"/>
    <col min="11040" max="11264" width="11.44140625" style="175"/>
    <col min="11265" max="11266" width="3.33203125" style="175" customWidth="1"/>
    <col min="11267" max="11268" width="2.6640625" style="175" customWidth="1"/>
    <col min="11269" max="11269" width="3.88671875" style="175" customWidth="1"/>
    <col min="11270" max="11270" width="3.44140625" style="175" customWidth="1"/>
    <col min="11271" max="11271" width="4.109375" style="175" customWidth="1"/>
    <col min="11272" max="11272" width="3.44140625" style="175" customWidth="1"/>
    <col min="11273" max="11273" width="2.6640625" style="175" customWidth="1"/>
    <col min="11274" max="11274" width="3.44140625" style="175" customWidth="1"/>
    <col min="11275" max="11275" width="3.33203125" style="175" customWidth="1"/>
    <col min="11276" max="11276" width="2.6640625" style="175" customWidth="1"/>
    <col min="11277" max="11277" width="5.33203125" style="175" customWidth="1"/>
    <col min="11278" max="11278" width="43" style="175" customWidth="1"/>
    <col min="11279" max="11280" width="10.5546875" style="175" customWidth="1"/>
    <col min="11281" max="11281" width="9" style="175" customWidth="1"/>
    <col min="11282" max="11282" width="11" style="175" customWidth="1"/>
    <col min="11283" max="11286" width="5.109375" style="175" customWidth="1"/>
    <col min="11287" max="11287" width="6.33203125" style="175" customWidth="1"/>
    <col min="11288" max="11289" width="6.5546875" style="175" customWidth="1"/>
    <col min="11290" max="11290" width="6.33203125" style="175" customWidth="1"/>
    <col min="11291" max="11293" width="0" style="175" hidden="1" customWidth="1"/>
    <col min="11294" max="11294" width="11.33203125" style="175" customWidth="1"/>
    <col min="11295" max="11295" width="8.5546875" style="175" customWidth="1"/>
    <col min="11296" max="11520" width="11.44140625" style="175"/>
    <col min="11521" max="11522" width="3.33203125" style="175" customWidth="1"/>
    <col min="11523" max="11524" width="2.6640625" style="175" customWidth="1"/>
    <col min="11525" max="11525" width="3.88671875" style="175" customWidth="1"/>
    <col min="11526" max="11526" width="3.44140625" style="175" customWidth="1"/>
    <col min="11527" max="11527" width="4.109375" style="175" customWidth="1"/>
    <col min="11528" max="11528" width="3.44140625" style="175" customWidth="1"/>
    <col min="11529" max="11529" width="2.6640625" style="175" customWidth="1"/>
    <col min="11530" max="11530" width="3.44140625" style="175" customWidth="1"/>
    <col min="11531" max="11531" width="3.33203125" style="175" customWidth="1"/>
    <col min="11532" max="11532" width="2.6640625" style="175" customWidth="1"/>
    <col min="11533" max="11533" width="5.33203125" style="175" customWidth="1"/>
    <col min="11534" max="11534" width="43" style="175" customWidth="1"/>
    <col min="11535" max="11536" width="10.5546875" style="175" customWidth="1"/>
    <col min="11537" max="11537" width="9" style="175" customWidth="1"/>
    <col min="11538" max="11538" width="11" style="175" customWidth="1"/>
    <col min="11539" max="11542" width="5.109375" style="175" customWidth="1"/>
    <col min="11543" max="11543" width="6.33203125" style="175" customWidth="1"/>
    <col min="11544" max="11545" width="6.5546875" style="175" customWidth="1"/>
    <col min="11546" max="11546" width="6.33203125" style="175" customWidth="1"/>
    <col min="11547" max="11549" width="0" style="175" hidden="1" customWidth="1"/>
    <col min="11550" max="11550" width="11.33203125" style="175" customWidth="1"/>
    <col min="11551" max="11551" width="8.5546875" style="175" customWidth="1"/>
    <col min="11552" max="11776" width="11.44140625" style="175"/>
    <col min="11777" max="11778" width="3.33203125" style="175" customWidth="1"/>
    <col min="11779" max="11780" width="2.6640625" style="175" customWidth="1"/>
    <col min="11781" max="11781" width="3.88671875" style="175" customWidth="1"/>
    <col min="11782" max="11782" width="3.44140625" style="175" customWidth="1"/>
    <col min="11783" max="11783" width="4.109375" style="175" customWidth="1"/>
    <col min="11784" max="11784" width="3.44140625" style="175" customWidth="1"/>
    <col min="11785" max="11785" width="2.6640625" style="175" customWidth="1"/>
    <col min="11786" max="11786" width="3.44140625" style="175" customWidth="1"/>
    <col min="11787" max="11787" width="3.33203125" style="175" customWidth="1"/>
    <col min="11788" max="11788" width="2.6640625" style="175" customWidth="1"/>
    <col min="11789" max="11789" width="5.33203125" style="175" customWidth="1"/>
    <col min="11790" max="11790" width="43" style="175" customWidth="1"/>
    <col min="11791" max="11792" width="10.5546875" style="175" customWidth="1"/>
    <col min="11793" max="11793" width="9" style="175" customWidth="1"/>
    <col min="11794" max="11794" width="11" style="175" customWidth="1"/>
    <col min="11795" max="11798" width="5.109375" style="175" customWidth="1"/>
    <col min="11799" max="11799" width="6.33203125" style="175" customWidth="1"/>
    <col min="11800" max="11801" width="6.5546875" style="175" customWidth="1"/>
    <col min="11802" max="11802" width="6.33203125" style="175" customWidth="1"/>
    <col min="11803" max="11805" width="0" style="175" hidden="1" customWidth="1"/>
    <col min="11806" max="11806" width="11.33203125" style="175" customWidth="1"/>
    <col min="11807" max="11807" width="8.5546875" style="175" customWidth="1"/>
    <col min="11808" max="12032" width="11.44140625" style="175"/>
    <col min="12033" max="12034" width="3.33203125" style="175" customWidth="1"/>
    <col min="12035" max="12036" width="2.6640625" style="175" customWidth="1"/>
    <col min="12037" max="12037" width="3.88671875" style="175" customWidth="1"/>
    <col min="12038" max="12038" width="3.44140625" style="175" customWidth="1"/>
    <col min="12039" max="12039" width="4.109375" style="175" customWidth="1"/>
    <col min="12040" max="12040" width="3.44140625" style="175" customWidth="1"/>
    <col min="12041" max="12041" width="2.6640625" style="175" customWidth="1"/>
    <col min="12042" max="12042" width="3.44140625" style="175" customWidth="1"/>
    <col min="12043" max="12043" width="3.33203125" style="175" customWidth="1"/>
    <col min="12044" max="12044" width="2.6640625" style="175" customWidth="1"/>
    <col min="12045" max="12045" width="5.33203125" style="175" customWidth="1"/>
    <col min="12046" max="12046" width="43" style="175" customWidth="1"/>
    <col min="12047" max="12048" width="10.5546875" style="175" customWidth="1"/>
    <col min="12049" max="12049" width="9" style="175" customWidth="1"/>
    <col min="12050" max="12050" width="11" style="175" customWidth="1"/>
    <col min="12051" max="12054" width="5.109375" style="175" customWidth="1"/>
    <col min="12055" max="12055" width="6.33203125" style="175" customWidth="1"/>
    <col min="12056" max="12057" width="6.5546875" style="175" customWidth="1"/>
    <col min="12058" max="12058" width="6.33203125" style="175" customWidth="1"/>
    <col min="12059" max="12061" width="0" style="175" hidden="1" customWidth="1"/>
    <col min="12062" max="12062" width="11.33203125" style="175" customWidth="1"/>
    <col min="12063" max="12063" width="8.5546875" style="175" customWidth="1"/>
    <col min="12064" max="12288" width="11.44140625" style="175"/>
    <col min="12289" max="12290" width="3.33203125" style="175" customWidth="1"/>
    <col min="12291" max="12292" width="2.6640625" style="175" customWidth="1"/>
    <col min="12293" max="12293" width="3.88671875" style="175" customWidth="1"/>
    <col min="12294" max="12294" width="3.44140625" style="175" customWidth="1"/>
    <col min="12295" max="12295" width="4.109375" style="175" customWidth="1"/>
    <col min="12296" max="12296" width="3.44140625" style="175" customWidth="1"/>
    <col min="12297" max="12297" width="2.6640625" style="175" customWidth="1"/>
    <col min="12298" max="12298" width="3.44140625" style="175" customWidth="1"/>
    <col min="12299" max="12299" width="3.33203125" style="175" customWidth="1"/>
    <col min="12300" max="12300" width="2.6640625" style="175" customWidth="1"/>
    <col min="12301" max="12301" width="5.33203125" style="175" customWidth="1"/>
    <col min="12302" max="12302" width="43" style="175" customWidth="1"/>
    <col min="12303" max="12304" width="10.5546875" style="175" customWidth="1"/>
    <col min="12305" max="12305" width="9" style="175" customWidth="1"/>
    <col min="12306" max="12306" width="11" style="175" customWidth="1"/>
    <col min="12307" max="12310" width="5.109375" style="175" customWidth="1"/>
    <col min="12311" max="12311" width="6.33203125" style="175" customWidth="1"/>
    <col min="12312" max="12313" width="6.5546875" style="175" customWidth="1"/>
    <col min="12314" max="12314" width="6.33203125" style="175" customWidth="1"/>
    <col min="12315" max="12317" width="0" style="175" hidden="1" customWidth="1"/>
    <col min="12318" max="12318" width="11.33203125" style="175" customWidth="1"/>
    <col min="12319" max="12319" width="8.5546875" style="175" customWidth="1"/>
    <col min="12320" max="12544" width="11.44140625" style="175"/>
    <col min="12545" max="12546" width="3.33203125" style="175" customWidth="1"/>
    <col min="12547" max="12548" width="2.6640625" style="175" customWidth="1"/>
    <col min="12549" max="12549" width="3.88671875" style="175" customWidth="1"/>
    <col min="12550" max="12550" width="3.44140625" style="175" customWidth="1"/>
    <col min="12551" max="12551" width="4.109375" style="175" customWidth="1"/>
    <col min="12552" max="12552" width="3.44140625" style="175" customWidth="1"/>
    <col min="12553" max="12553" width="2.6640625" style="175" customWidth="1"/>
    <col min="12554" max="12554" width="3.44140625" style="175" customWidth="1"/>
    <col min="12555" max="12555" width="3.33203125" style="175" customWidth="1"/>
    <col min="12556" max="12556" width="2.6640625" style="175" customWidth="1"/>
    <col min="12557" max="12557" width="5.33203125" style="175" customWidth="1"/>
    <col min="12558" max="12558" width="43" style="175" customWidth="1"/>
    <col min="12559" max="12560" width="10.5546875" style="175" customWidth="1"/>
    <col min="12561" max="12561" width="9" style="175" customWidth="1"/>
    <col min="12562" max="12562" width="11" style="175" customWidth="1"/>
    <col min="12563" max="12566" width="5.109375" style="175" customWidth="1"/>
    <col min="12567" max="12567" width="6.33203125" style="175" customWidth="1"/>
    <col min="12568" max="12569" width="6.5546875" style="175" customWidth="1"/>
    <col min="12570" max="12570" width="6.33203125" style="175" customWidth="1"/>
    <col min="12571" max="12573" width="0" style="175" hidden="1" customWidth="1"/>
    <col min="12574" max="12574" width="11.33203125" style="175" customWidth="1"/>
    <col min="12575" max="12575" width="8.5546875" style="175" customWidth="1"/>
    <col min="12576" max="12800" width="11.44140625" style="175"/>
    <col min="12801" max="12802" width="3.33203125" style="175" customWidth="1"/>
    <col min="12803" max="12804" width="2.6640625" style="175" customWidth="1"/>
    <col min="12805" max="12805" width="3.88671875" style="175" customWidth="1"/>
    <col min="12806" max="12806" width="3.44140625" style="175" customWidth="1"/>
    <col min="12807" max="12807" width="4.109375" style="175" customWidth="1"/>
    <col min="12808" max="12808" width="3.44140625" style="175" customWidth="1"/>
    <col min="12809" max="12809" width="2.6640625" style="175" customWidth="1"/>
    <col min="12810" max="12810" width="3.44140625" style="175" customWidth="1"/>
    <col min="12811" max="12811" width="3.33203125" style="175" customWidth="1"/>
    <col min="12812" max="12812" width="2.6640625" style="175" customWidth="1"/>
    <col min="12813" max="12813" width="5.33203125" style="175" customWidth="1"/>
    <col min="12814" max="12814" width="43" style="175" customWidth="1"/>
    <col min="12815" max="12816" width="10.5546875" style="175" customWidth="1"/>
    <col min="12817" max="12817" width="9" style="175" customWidth="1"/>
    <col min="12818" max="12818" width="11" style="175" customWidth="1"/>
    <col min="12819" max="12822" width="5.109375" style="175" customWidth="1"/>
    <col min="12823" max="12823" width="6.33203125" style="175" customWidth="1"/>
    <col min="12824" max="12825" width="6.5546875" style="175" customWidth="1"/>
    <col min="12826" max="12826" width="6.33203125" style="175" customWidth="1"/>
    <col min="12827" max="12829" width="0" style="175" hidden="1" customWidth="1"/>
    <col min="12830" max="12830" width="11.33203125" style="175" customWidth="1"/>
    <col min="12831" max="12831" width="8.5546875" style="175" customWidth="1"/>
    <col min="12832" max="13056" width="11.44140625" style="175"/>
    <col min="13057" max="13058" width="3.33203125" style="175" customWidth="1"/>
    <col min="13059" max="13060" width="2.6640625" style="175" customWidth="1"/>
    <col min="13061" max="13061" width="3.88671875" style="175" customWidth="1"/>
    <col min="13062" max="13062" width="3.44140625" style="175" customWidth="1"/>
    <col min="13063" max="13063" width="4.109375" style="175" customWidth="1"/>
    <col min="13064" max="13064" width="3.44140625" style="175" customWidth="1"/>
    <col min="13065" max="13065" width="2.6640625" style="175" customWidth="1"/>
    <col min="13066" max="13066" width="3.44140625" style="175" customWidth="1"/>
    <col min="13067" max="13067" width="3.33203125" style="175" customWidth="1"/>
    <col min="13068" max="13068" width="2.6640625" style="175" customWidth="1"/>
    <col min="13069" max="13069" width="5.33203125" style="175" customWidth="1"/>
    <col min="13070" max="13070" width="43" style="175" customWidth="1"/>
    <col min="13071" max="13072" width="10.5546875" style="175" customWidth="1"/>
    <col min="13073" max="13073" width="9" style="175" customWidth="1"/>
    <col min="13074" max="13074" width="11" style="175" customWidth="1"/>
    <col min="13075" max="13078" width="5.109375" style="175" customWidth="1"/>
    <col min="13079" max="13079" width="6.33203125" style="175" customWidth="1"/>
    <col min="13080" max="13081" width="6.5546875" style="175" customWidth="1"/>
    <col min="13082" max="13082" width="6.33203125" style="175" customWidth="1"/>
    <col min="13083" max="13085" width="0" style="175" hidden="1" customWidth="1"/>
    <col min="13086" max="13086" width="11.33203125" style="175" customWidth="1"/>
    <col min="13087" max="13087" width="8.5546875" style="175" customWidth="1"/>
    <col min="13088" max="13312" width="11.44140625" style="175"/>
    <col min="13313" max="13314" width="3.33203125" style="175" customWidth="1"/>
    <col min="13315" max="13316" width="2.6640625" style="175" customWidth="1"/>
    <col min="13317" max="13317" width="3.88671875" style="175" customWidth="1"/>
    <col min="13318" max="13318" width="3.44140625" style="175" customWidth="1"/>
    <col min="13319" max="13319" width="4.109375" style="175" customWidth="1"/>
    <col min="13320" max="13320" width="3.44140625" style="175" customWidth="1"/>
    <col min="13321" max="13321" width="2.6640625" style="175" customWidth="1"/>
    <col min="13322" max="13322" width="3.44140625" style="175" customWidth="1"/>
    <col min="13323" max="13323" width="3.33203125" style="175" customWidth="1"/>
    <col min="13324" max="13324" width="2.6640625" style="175" customWidth="1"/>
    <col min="13325" max="13325" width="5.33203125" style="175" customWidth="1"/>
    <col min="13326" max="13326" width="43" style="175" customWidth="1"/>
    <col min="13327" max="13328" width="10.5546875" style="175" customWidth="1"/>
    <col min="13329" max="13329" width="9" style="175" customWidth="1"/>
    <col min="13330" max="13330" width="11" style="175" customWidth="1"/>
    <col min="13331" max="13334" width="5.109375" style="175" customWidth="1"/>
    <col min="13335" max="13335" width="6.33203125" style="175" customWidth="1"/>
    <col min="13336" max="13337" width="6.5546875" style="175" customWidth="1"/>
    <col min="13338" max="13338" width="6.33203125" style="175" customWidth="1"/>
    <col min="13339" max="13341" width="0" style="175" hidden="1" customWidth="1"/>
    <col min="13342" max="13342" width="11.33203125" style="175" customWidth="1"/>
    <col min="13343" max="13343" width="8.5546875" style="175" customWidth="1"/>
    <col min="13344" max="13568" width="11.44140625" style="175"/>
    <col min="13569" max="13570" width="3.33203125" style="175" customWidth="1"/>
    <col min="13571" max="13572" width="2.6640625" style="175" customWidth="1"/>
    <col min="13573" max="13573" width="3.88671875" style="175" customWidth="1"/>
    <col min="13574" max="13574" width="3.44140625" style="175" customWidth="1"/>
    <col min="13575" max="13575" width="4.109375" style="175" customWidth="1"/>
    <col min="13576" max="13576" width="3.44140625" style="175" customWidth="1"/>
    <col min="13577" max="13577" width="2.6640625" style="175" customWidth="1"/>
    <col min="13578" max="13578" width="3.44140625" style="175" customWidth="1"/>
    <col min="13579" max="13579" width="3.33203125" style="175" customWidth="1"/>
    <col min="13580" max="13580" width="2.6640625" style="175" customWidth="1"/>
    <col min="13581" max="13581" width="5.33203125" style="175" customWidth="1"/>
    <col min="13582" max="13582" width="43" style="175" customWidth="1"/>
    <col min="13583" max="13584" width="10.5546875" style="175" customWidth="1"/>
    <col min="13585" max="13585" width="9" style="175" customWidth="1"/>
    <col min="13586" max="13586" width="11" style="175" customWidth="1"/>
    <col min="13587" max="13590" width="5.109375" style="175" customWidth="1"/>
    <col min="13591" max="13591" width="6.33203125" style="175" customWidth="1"/>
    <col min="13592" max="13593" width="6.5546875" style="175" customWidth="1"/>
    <col min="13594" max="13594" width="6.33203125" style="175" customWidth="1"/>
    <col min="13595" max="13597" width="0" style="175" hidden="1" customWidth="1"/>
    <col min="13598" max="13598" width="11.33203125" style="175" customWidth="1"/>
    <col min="13599" max="13599" width="8.5546875" style="175" customWidth="1"/>
    <col min="13600" max="13824" width="11.44140625" style="175"/>
    <col min="13825" max="13826" width="3.33203125" style="175" customWidth="1"/>
    <col min="13827" max="13828" width="2.6640625" style="175" customWidth="1"/>
    <col min="13829" max="13829" width="3.88671875" style="175" customWidth="1"/>
    <col min="13830" max="13830" width="3.44140625" style="175" customWidth="1"/>
    <col min="13831" max="13831" width="4.109375" style="175" customWidth="1"/>
    <col min="13832" max="13832" width="3.44140625" style="175" customWidth="1"/>
    <col min="13833" max="13833" width="2.6640625" style="175" customWidth="1"/>
    <col min="13834" max="13834" width="3.44140625" style="175" customWidth="1"/>
    <col min="13835" max="13835" width="3.33203125" style="175" customWidth="1"/>
    <col min="13836" max="13836" width="2.6640625" style="175" customWidth="1"/>
    <col min="13837" max="13837" width="5.33203125" style="175" customWidth="1"/>
    <col min="13838" max="13838" width="43" style="175" customWidth="1"/>
    <col min="13839" max="13840" width="10.5546875" style="175" customWidth="1"/>
    <col min="13841" max="13841" width="9" style="175" customWidth="1"/>
    <col min="13842" max="13842" width="11" style="175" customWidth="1"/>
    <col min="13843" max="13846" width="5.109375" style="175" customWidth="1"/>
    <col min="13847" max="13847" width="6.33203125" style="175" customWidth="1"/>
    <col min="13848" max="13849" width="6.5546875" style="175" customWidth="1"/>
    <col min="13850" max="13850" width="6.33203125" style="175" customWidth="1"/>
    <col min="13851" max="13853" width="0" style="175" hidden="1" customWidth="1"/>
    <col min="13854" max="13854" width="11.33203125" style="175" customWidth="1"/>
    <col min="13855" max="13855" width="8.5546875" style="175" customWidth="1"/>
    <col min="13856" max="14080" width="11.44140625" style="175"/>
    <col min="14081" max="14082" width="3.33203125" style="175" customWidth="1"/>
    <col min="14083" max="14084" width="2.6640625" style="175" customWidth="1"/>
    <col min="14085" max="14085" width="3.88671875" style="175" customWidth="1"/>
    <col min="14086" max="14086" width="3.44140625" style="175" customWidth="1"/>
    <col min="14087" max="14087" width="4.109375" style="175" customWidth="1"/>
    <col min="14088" max="14088" width="3.44140625" style="175" customWidth="1"/>
    <col min="14089" max="14089" width="2.6640625" style="175" customWidth="1"/>
    <col min="14090" max="14090" width="3.44140625" style="175" customWidth="1"/>
    <col min="14091" max="14091" width="3.33203125" style="175" customWidth="1"/>
    <col min="14092" max="14092" width="2.6640625" style="175" customWidth="1"/>
    <col min="14093" max="14093" width="5.33203125" style="175" customWidth="1"/>
    <col min="14094" max="14094" width="43" style="175" customWidth="1"/>
    <col min="14095" max="14096" width="10.5546875" style="175" customWidth="1"/>
    <col min="14097" max="14097" width="9" style="175" customWidth="1"/>
    <col min="14098" max="14098" width="11" style="175" customWidth="1"/>
    <col min="14099" max="14102" width="5.109375" style="175" customWidth="1"/>
    <col min="14103" max="14103" width="6.33203125" style="175" customWidth="1"/>
    <col min="14104" max="14105" width="6.5546875" style="175" customWidth="1"/>
    <col min="14106" max="14106" width="6.33203125" style="175" customWidth="1"/>
    <col min="14107" max="14109" width="0" style="175" hidden="1" customWidth="1"/>
    <col min="14110" max="14110" width="11.33203125" style="175" customWidth="1"/>
    <col min="14111" max="14111" width="8.5546875" style="175" customWidth="1"/>
    <col min="14112" max="14336" width="11.44140625" style="175"/>
    <col min="14337" max="14338" width="3.33203125" style="175" customWidth="1"/>
    <col min="14339" max="14340" width="2.6640625" style="175" customWidth="1"/>
    <col min="14341" max="14341" width="3.88671875" style="175" customWidth="1"/>
    <col min="14342" max="14342" width="3.44140625" style="175" customWidth="1"/>
    <col min="14343" max="14343" width="4.109375" style="175" customWidth="1"/>
    <col min="14344" max="14344" width="3.44140625" style="175" customWidth="1"/>
    <col min="14345" max="14345" width="2.6640625" style="175" customWidth="1"/>
    <col min="14346" max="14346" width="3.44140625" style="175" customWidth="1"/>
    <col min="14347" max="14347" width="3.33203125" style="175" customWidth="1"/>
    <col min="14348" max="14348" width="2.6640625" style="175" customWidth="1"/>
    <col min="14349" max="14349" width="5.33203125" style="175" customWidth="1"/>
    <col min="14350" max="14350" width="43" style="175" customWidth="1"/>
    <col min="14351" max="14352" width="10.5546875" style="175" customWidth="1"/>
    <col min="14353" max="14353" width="9" style="175" customWidth="1"/>
    <col min="14354" max="14354" width="11" style="175" customWidth="1"/>
    <col min="14355" max="14358" width="5.109375" style="175" customWidth="1"/>
    <col min="14359" max="14359" width="6.33203125" style="175" customWidth="1"/>
    <col min="14360" max="14361" width="6.5546875" style="175" customWidth="1"/>
    <col min="14362" max="14362" width="6.33203125" style="175" customWidth="1"/>
    <col min="14363" max="14365" width="0" style="175" hidden="1" customWidth="1"/>
    <col min="14366" max="14366" width="11.33203125" style="175" customWidth="1"/>
    <col min="14367" max="14367" width="8.5546875" style="175" customWidth="1"/>
    <col min="14368" max="14592" width="11.44140625" style="175"/>
    <col min="14593" max="14594" width="3.33203125" style="175" customWidth="1"/>
    <col min="14595" max="14596" width="2.6640625" style="175" customWidth="1"/>
    <col min="14597" max="14597" width="3.88671875" style="175" customWidth="1"/>
    <col min="14598" max="14598" width="3.44140625" style="175" customWidth="1"/>
    <col min="14599" max="14599" width="4.109375" style="175" customWidth="1"/>
    <col min="14600" max="14600" width="3.44140625" style="175" customWidth="1"/>
    <col min="14601" max="14601" width="2.6640625" style="175" customWidth="1"/>
    <col min="14602" max="14602" width="3.44140625" style="175" customWidth="1"/>
    <col min="14603" max="14603" width="3.33203125" style="175" customWidth="1"/>
    <col min="14604" max="14604" width="2.6640625" style="175" customWidth="1"/>
    <col min="14605" max="14605" width="5.33203125" style="175" customWidth="1"/>
    <col min="14606" max="14606" width="43" style="175" customWidth="1"/>
    <col min="14607" max="14608" width="10.5546875" style="175" customWidth="1"/>
    <col min="14609" max="14609" width="9" style="175" customWidth="1"/>
    <col min="14610" max="14610" width="11" style="175" customWidth="1"/>
    <col min="14611" max="14614" width="5.109375" style="175" customWidth="1"/>
    <col min="14615" max="14615" width="6.33203125" style="175" customWidth="1"/>
    <col min="14616" max="14617" width="6.5546875" style="175" customWidth="1"/>
    <col min="14618" max="14618" width="6.33203125" style="175" customWidth="1"/>
    <col min="14619" max="14621" width="0" style="175" hidden="1" customWidth="1"/>
    <col min="14622" max="14622" width="11.33203125" style="175" customWidth="1"/>
    <col min="14623" max="14623" width="8.5546875" style="175" customWidth="1"/>
    <col min="14624" max="14848" width="11.44140625" style="175"/>
    <col min="14849" max="14850" width="3.33203125" style="175" customWidth="1"/>
    <col min="14851" max="14852" width="2.6640625" style="175" customWidth="1"/>
    <col min="14853" max="14853" width="3.88671875" style="175" customWidth="1"/>
    <col min="14854" max="14854" width="3.44140625" style="175" customWidth="1"/>
    <col min="14855" max="14855" width="4.109375" style="175" customWidth="1"/>
    <col min="14856" max="14856" width="3.44140625" style="175" customWidth="1"/>
    <col min="14857" max="14857" width="2.6640625" style="175" customWidth="1"/>
    <col min="14858" max="14858" width="3.44140625" style="175" customWidth="1"/>
    <col min="14859" max="14859" width="3.33203125" style="175" customWidth="1"/>
    <col min="14860" max="14860" width="2.6640625" style="175" customWidth="1"/>
    <col min="14861" max="14861" width="5.33203125" style="175" customWidth="1"/>
    <col min="14862" max="14862" width="43" style="175" customWidth="1"/>
    <col min="14863" max="14864" width="10.5546875" style="175" customWidth="1"/>
    <col min="14865" max="14865" width="9" style="175" customWidth="1"/>
    <col min="14866" max="14866" width="11" style="175" customWidth="1"/>
    <col min="14867" max="14870" width="5.109375" style="175" customWidth="1"/>
    <col min="14871" max="14871" width="6.33203125" style="175" customWidth="1"/>
    <col min="14872" max="14873" width="6.5546875" style="175" customWidth="1"/>
    <col min="14874" max="14874" width="6.33203125" style="175" customWidth="1"/>
    <col min="14875" max="14877" width="0" style="175" hidden="1" customWidth="1"/>
    <col min="14878" max="14878" width="11.33203125" style="175" customWidth="1"/>
    <col min="14879" max="14879" width="8.5546875" style="175" customWidth="1"/>
    <col min="14880" max="15104" width="11.44140625" style="175"/>
    <col min="15105" max="15106" width="3.33203125" style="175" customWidth="1"/>
    <col min="15107" max="15108" width="2.6640625" style="175" customWidth="1"/>
    <col min="15109" max="15109" width="3.88671875" style="175" customWidth="1"/>
    <col min="15110" max="15110" width="3.44140625" style="175" customWidth="1"/>
    <col min="15111" max="15111" width="4.109375" style="175" customWidth="1"/>
    <col min="15112" max="15112" width="3.44140625" style="175" customWidth="1"/>
    <col min="15113" max="15113" width="2.6640625" style="175" customWidth="1"/>
    <col min="15114" max="15114" width="3.44140625" style="175" customWidth="1"/>
    <col min="15115" max="15115" width="3.33203125" style="175" customWidth="1"/>
    <col min="15116" max="15116" width="2.6640625" style="175" customWidth="1"/>
    <col min="15117" max="15117" width="5.33203125" style="175" customWidth="1"/>
    <col min="15118" max="15118" width="43" style="175" customWidth="1"/>
    <col min="15119" max="15120" width="10.5546875" style="175" customWidth="1"/>
    <col min="15121" max="15121" width="9" style="175" customWidth="1"/>
    <col min="15122" max="15122" width="11" style="175" customWidth="1"/>
    <col min="15123" max="15126" width="5.109375" style="175" customWidth="1"/>
    <col min="15127" max="15127" width="6.33203125" style="175" customWidth="1"/>
    <col min="15128" max="15129" width="6.5546875" style="175" customWidth="1"/>
    <col min="15130" max="15130" width="6.33203125" style="175" customWidth="1"/>
    <col min="15131" max="15133" width="0" style="175" hidden="1" customWidth="1"/>
    <col min="15134" max="15134" width="11.33203125" style="175" customWidth="1"/>
    <col min="15135" max="15135" width="8.5546875" style="175" customWidth="1"/>
    <col min="15136" max="15360" width="11.44140625" style="175"/>
    <col min="15361" max="15362" width="3.33203125" style="175" customWidth="1"/>
    <col min="15363" max="15364" width="2.6640625" style="175" customWidth="1"/>
    <col min="15365" max="15365" width="3.88671875" style="175" customWidth="1"/>
    <col min="15366" max="15366" width="3.44140625" style="175" customWidth="1"/>
    <col min="15367" max="15367" width="4.109375" style="175" customWidth="1"/>
    <col min="15368" max="15368" width="3.44140625" style="175" customWidth="1"/>
    <col min="15369" max="15369" width="2.6640625" style="175" customWidth="1"/>
    <col min="15370" max="15370" width="3.44140625" style="175" customWidth="1"/>
    <col min="15371" max="15371" width="3.33203125" style="175" customWidth="1"/>
    <col min="15372" max="15372" width="2.6640625" style="175" customWidth="1"/>
    <col min="15373" max="15373" width="5.33203125" style="175" customWidth="1"/>
    <col min="15374" max="15374" width="43" style="175" customWidth="1"/>
    <col min="15375" max="15376" width="10.5546875" style="175" customWidth="1"/>
    <col min="15377" max="15377" width="9" style="175" customWidth="1"/>
    <col min="15378" max="15378" width="11" style="175" customWidth="1"/>
    <col min="15379" max="15382" width="5.109375" style="175" customWidth="1"/>
    <col min="15383" max="15383" width="6.33203125" style="175" customWidth="1"/>
    <col min="15384" max="15385" width="6.5546875" style="175" customWidth="1"/>
    <col min="15386" max="15386" width="6.33203125" style="175" customWidth="1"/>
    <col min="15387" max="15389" width="0" style="175" hidden="1" customWidth="1"/>
    <col min="15390" max="15390" width="11.33203125" style="175" customWidth="1"/>
    <col min="15391" max="15391" width="8.5546875" style="175" customWidth="1"/>
    <col min="15392" max="15616" width="11.44140625" style="175"/>
    <col min="15617" max="15618" width="3.33203125" style="175" customWidth="1"/>
    <col min="15619" max="15620" width="2.6640625" style="175" customWidth="1"/>
    <col min="15621" max="15621" width="3.88671875" style="175" customWidth="1"/>
    <col min="15622" max="15622" width="3.44140625" style="175" customWidth="1"/>
    <col min="15623" max="15623" width="4.109375" style="175" customWidth="1"/>
    <col min="15624" max="15624" width="3.44140625" style="175" customWidth="1"/>
    <col min="15625" max="15625" width="2.6640625" style="175" customWidth="1"/>
    <col min="15626" max="15626" width="3.44140625" style="175" customWidth="1"/>
    <col min="15627" max="15627" width="3.33203125" style="175" customWidth="1"/>
    <col min="15628" max="15628" width="2.6640625" style="175" customWidth="1"/>
    <col min="15629" max="15629" width="5.33203125" style="175" customWidth="1"/>
    <col min="15630" max="15630" width="43" style="175" customWidth="1"/>
    <col min="15631" max="15632" width="10.5546875" style="175" customWidth="1"/>
    <col min="15633" max="15633" width="9" style="175" customWidth="1"/>
    <col min="15634" max="15634" width="11" style="175" customWidth="1"/>
    <col min="15635" max="15638" width="5.109375" style="175" customWidth="1"/>
    <col min="15639" max="15639" width="6.33203125" style="175" customWidth="1"/>
    <col min="15640" max="15641" width="6.5546875" style="175" customWidth="1"/>
    <col min="15642" max="15642" width="6.33203125" style="175" customWidth="1"/>
    <col min="15643" max="15645" width="0" style="175" hidden="1" customWidth="1"/>
    <col min="15646" max="15646" width="11.33203125" style="175" customWidth="1"/>
    <col min="15647" max="15647" width="8.5546875" style="175" customWidth="1"/>
    <col min="15648" max="15872" width="11.44140625" style="175"/>
    <col min="15873" max="15874" width="3.33203125" style="175" customWidth="1"/>
    <col min="15875" max="15876" width="2.6640625" style="175" customWidth="1"/>
    <col min="15877" max="15877" width="3.88671875" style="175" customWidth="1"/>
    <col min="15878" max="15878" width="3.44140625" style="175" customWidth="1"/>
    <col min="15879" max="15879" width="4.109375" style="175" customWidth="1"/>
    <col min="15880" max="15880" width="3.44140625" style="175" customWidth="1"/>
    <col min="15881" max="15881" width="2.6640625" style="175" customWidth="1"/>
    <col min="15882" max="15882" width="3.44140625" style="175" customWidth="1"/>
    <col min="15883" max="15883" width="3.33203125" style="175" customWidth="1"/>
    <col min="15884" max="15884" width="2.6640625" style="175" customWidth="1"/>
    <col min="15885" max="15885" width="5.33203125" style="175" customWidth="1"/>
    <col min="15886" max="15886" width="43" style="175" customWidth="1"/>
    <col min="15887" max="15888" width="10.5546875" style="175" customWidth="1"/>
    <col min="15889" max="15889" width="9" style="175" customWidth="1"/>
    <col min="15890" max="15890" width="11" style="175" customWidth="1"/>
    <col min="15891" max="15894" width="5.109375" style="175" customWidth="1"/>
    <col min="15895" max="15895" width="6.33203125" style="175" customWidth="1"/>
    <col min="15896" max="15897" width="6.5546875" style="175" customWidth="1"/>
    <col min="15898" max="15898" width="6.33203125" style="175" customWidth="1"/>
    <col min="15899" max="15901" width="0" style="175" hidden="1" customWidth="1"/>
    <col min="15902" max="15902" width="11.33203125" style="175" customWidth="1"/>
    <col min="15903" max="15903" width="8.5546875" style="175" customWidth="1"/>
    <col min="15904" max="16128" width="11.44140625" style="175"/>
    <col min="16129" max="16130" width="3.33203125" style="175" customWidth="1"/>
    <col min="16131" max="16132" width="2.6640625" style="175" customWidth="1"/>
    <col min="16133" max="16133" width="3.88671875" style="175" customWidth="1"/>
    <col min="16134" max="16134" width="3.44140625" style="175" customWidth="1"/>
    <col min="16135" max="16135" width="4.109375" style="175" customWidth="1"/>
    <col min="16136" max="16136" width="3.44140625" style="175" customWidth="1"/>
    <col min="16137" max="16137" width="2.6640625" style="175" customWidth="1"/>
    <col min="16138" max="16138" width="3.44140625" style="175" customWidth="1"/>
    <col min="16139" max="16139" width="3.33203125" style="175" customWidth="1"/>
    <col min="16140" max="16140" width="2.6640625" style="175" customWidth="1"/>
    <col min="16141" max="16141" width="5.33203125" style="175" customWidth="1"/>
    <col min="16142" max="16142" width="43" style="175" customWidth="1"/>
    <col min="16143" max="16144" width="10.5546875" style="175" customWidth="1"/>
    <col min="16145" max="16145" width="9" style="175" customWidth="1"/>
    <col min="16146" max="16146" width="11" style="175" customWidth="1"/>
    <col min="16147" max="16150" width="5.109375" style="175" customWidth="1"/>
    <col min="16151" max="16151" width="6.33203125" style="175" customWidth="1"/>
    <col min="16152" max="16153" width="6.5546875" style="175" customWidth="1"/>
    <col min="16154" max="16154" width="6.33203125" style="175" customWidth="1"/>
    <col min="16155" max="16157" width="0" style="175" hidden="1" customWidth="1"/>
    <col min="16158" max="16158" width="11.33203125" style="175" customWidth="1"/>
    <col min="16159" max="16159" width="8.5546875" style="175" customWidth="1"/>
    <col min="16160" max="16384" width="11.44140625" style="175"/>
  </cols>
  <sheetData>
    <row r="1" spans="1:31" ht="15.75" customHeight="1" x14ac:dyDescent="0.2">
      <c r="N1" s="176"/>
      <c r="T1" s="471"/>
      <c r="U1" s="471"/>
      <c r="V1" s="471"/>
      <c r="W1" s="179"/>
      <c r="X1" s="179"/>
      <c r="Y1" s="179"/>
      <c r="Z1" s="180"/>
      <c r="AE1" s="181" t="s">
        <v>182</v>
      </c>
    </row>
    <row r="2" spans="1:31" ht="15.6" x14ac:dyDescent="0.3">
      <c r="A2" s="472" t="s">
        <v>342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</row>
    <row r="3" spans="1:31" ht="15.75" x14ac:dyDescent="0.2">
      <c r="A3" s="473" t="s">
        <v>434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</row>
    <row r="4" spans="1:31" ht="15.75" x14ac:dyDescent="0.2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182"/>
      <c r="V4" s="182"/>
      <c r="W4" s="182"/>
      <c r="X4" s="182"/>
      <c r="Y4" s="182"/>
    </row>
    <row r="5" spans="1:31" ht="13.5" thickBot="1" x14ac:dyDescent="0.25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474" t="s">
        <v>445</v>
      </c>
      <c r="AA5" s="474"/>
      <c r="AB5" s="474"/>
      <c r="AC5" s="474"/>
      <c r="AD5" s="474"/>
      <c r="AE5" s="474"/>
    </row>
    <row r="6" spans="1:31" ht="13.5" thickBot="1" x14ac:dyDescent="0.25">
      <c r="A6" s="469" t="s">
        <v>343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184"/>
      <c r="V6" s="184"/>
      <c r="W6" s="184"/>
      <c r="X6" s="184"/>
      <c r="Y6" s="184"/>
      <c r="Z6" s="185"/>
      <c r="AA6" s="185"/>
      <c r="AB6" s="185"/>
      <c r="AC6" s="185"/>
      <c r="AD6" s="185"/>
      <c r="AE6" s="186"/>
    </row>
    <row r="7" spans="1:31" ht="13.5" thickBot="1" x14ac:dyDescent="0.25">
      <c r="A7" s="465"/>
      <c r="B7" s="466"/>
      <c r="C7" s="466"/>
      <c r="D7" s="466"/>
      <c r="E7" s="466"/>
      <c r="F7" s="466"/>
      <c r="G7" s="466"/>
      <c r="H7" s="466"/>
      <c r="I7" s="467"/>
      <c r="J7" s="467"/>
      <c r="K7" s="467"/>
      <c r="L7" s="467"/>
      <c r="M7" s="467"/>
      <c r="N7" s="187"/>
      <c r="O7" s="187"/>
      <c r="P7" s="187"/>
      <c r="Q7" s="188"/>
      <c r="R7" s="187"/>
      <c r="S7" s="188"/>
      <c r="T7" s="188"/>
      <c r="U7" s="188"/>
      <c r="V7" s="188"/>
      <c r="W7" s="188"/>
      <c r="X7" s="188"/>
      <c r="Y7" s="188"/>
      <c r="Z7" s="185"/>
      <c r="AA7" s="185"/>
      <c r="AB7" s="185"/>
      <c r="AC7" s="185"/>
      <c r="AD7" s="185"/>
      <c r="AE7" s="186"/>
    </row>
    <row r="8" spans="1:31" ht="13.5" thickBot="1" x14ac:dyDescent="0.25">
      <c r="A8" s="455" t="s">
        <v>344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68"/>
      <c r="N8" s="189"/>
      <c r="O8" s="190"/>
      <c r="P8" s="190"/>
      <c r="Q8" s="190"/>
      <c r="R8" s="190"/>
      <c r="S8" s="191"/>
      <c r="T8" s="191"/>
      <c r="U8" s="191"/>
      <c r="V8" s="192"/>
      <c r="W8" s="192"/>
      <c r="X8" s="192"/>
      <c r="Y8" s="192"/>
      <c r="Z8" s="193"/>
      <c r="AA8" s="193"/>
      <c r="AB8" s="193"/>
      <c r="AC8" s="193"/>
      <c r="AD8" s="193"/>
      <c r="AE8" s="194"/>
    </row>
    <row r="9" spans="1:31" ht="13.8" thickBot="1" x14ac:dyDescent="0.3">
      <c r="A9" s="450" t="s">
        <v>134</v>
      </c>
      <c r="B9" s="450" t="s">
        <v>135</v>
      </c>
      <c r="C9" s="450" t="s">
        <v>136</v>
      </c>
      <c r="D9" s="450" t="s">
        <v>137</v>
      </c>
      <c r="E9" s="450" t="s">
        <v>138</v>
      </c>
      <c r="F9" s="450" t="s">
        <v>139</v>
      </c>
      <c r="G9" s="450" t="s">
        <v>345</v>
      </c>
      <c r="H9" s="450" t="s">
        <v>140</v>
      </c>
      <c r="I9" s="450" t="s">
        <v>346</v>
      </c>
      <c r="J9" s="450" t="s">
        <v>347</v>
      </c>
      <c r="K9" s="450" t="s">
        <v>141</v>
      </c>
      <c r="L9" s="450" t="s">
        <v>142</v>
      </c>
      <c r="M9" s="450" t="s">
        <v>143</v>
      </c>
      <c r="N9" s="450" t="s">
        <v>348</v>
      </c>
      <c r="O9" s="450" t="s">
        <v>349</v>
      </c>
      <c r="P9" s="195"/>
      <c r="Q9" s="453" t="s">
        <v>144</v>
      </c>
      <c r="R9" s="454"/>
      <c r="S9" s="455" t="s">
        <v>350</v>
      </c>
      <c r="T9" s="456"/>
      <c r="U9" s="456"/>
      <c r="V9" s="456"/>
      <c r="W9" s="456"/>
      <c r="X9" s="456"/>
      <c r="Y9" s="456"/>
      <c r="Z9" s="456"/>
      <c r="AA9" s="196"/>
      <c r="AB9" s="196"/>
      <c r="AC9" s="197"/>
      <c r="AD9" s="450" t="s">
        <v>351</v>
      </c>
      <c r="AE9" s="450" t="s">
        <v>352</v>
      </c>
    </row>
    <row r="10" spans="1:31" ht="13.8" thickBot="1" x14ac:dyDescent="0.3">
      <c r="A10" s="451"/>
      <c r="B10" s="451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198" t="s">
        <v>353</v>
      </c>
      <c r="Q10" s="450" t="s">
        <v>354</v>
      </c>
      <c r="R10" s="450" t="s">
        <v>355</v>
      </c>
      <c r="S10" s="459" t="s">
        <v>354</v>
      </c>
      <c r="T10" s="460"/>
      <c r="U10" s="460"/>
      <c r="V10" s="461"/>
      <c r="W10" s="459" t="s">
        <v>356</v>
      </c>
      <c r="X10" s="460"/>
      <c r="Y10" s="460"/>
      <c r="Z10" s="460"/>
      <c r="AA10" s="199"/>
      <c r="AB10" s="199"/>
      <c r="AC10" s="200"/>
      <c r="AD10" s="451"/>
      <c r="AE10" s="451"/>
    </row>
    <row r="11" spans="1:31" ht="13.8" thickBot="1" x14ac:dyDescent="0.3">
      <c r="A11" s="451"/>
      <c r="B11" s="451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198"/>
      <c r="Q11" s="451"/>
      <c r="R11" s="451"/>
      <c r="S11" s="462"/>
      <c r="T11" s="463"/>
      <c r="U11" s="463"/>
      <c r="V11" s="464"/>
      <c r="W11" s="457" t="s">
        <v>357</v>
      </c>
      <c r="X11" s="458"/>
      <c r="Y11" s="458"/>
      <c r="Z11" s="458"/>
      <c r="AA11" s="201"/>
      <c r="AB11" s="201"/>
      <c r="AC11" s="202"/>
      <c r="AD11" s="451"/>
      <c r="AE11" s="451"/>
    </row>
    <row r="12" spans="1:31" ht="36" x14ac:dyDescent="0.25">
      <c r="A12" s="451"/>
      <c r="B12" s="451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198" t="s">
        <v>358</v>
      </c>
      <c r="Q12" s="451"/>
      <c r="R12" s="451"/>
      <c r="S12" s="203" t="s">
        <v>359</v>
      </c>
      <c r="T12" s="204" t="s">
        <v>360</v>
      </c>
      <c r="U12" s="204" t="s">
        <v>361</v>
      </c>
      <c r="V12" s="191" t="s">
        <v>362</v>
      </c>
      <c r="W12" s="204" t="s">
        <v>359</v>
      </c>
      <c r="X12" s="204" t="s">
        <v>360</v>
      </c>
      <c r="Y12" s="204" t="s">
        <v>363</v>
      </c>
      <c r="Z12" s="204" t="s">
        <v>364</v>
      </c>
      <c r="AA12" s="204" t="s">
        <v>360</v>
      </c>
      <c r="AB12" s="204" t="s">
        <v>361</v>
      </c>
      <c r="AC12" s="205" t="s">
        <v>362</v>
      </c>
      <c r="AD12" s="451"/>
      <c r="AE12" s="451"/>
    </row>
    <row r="13" spans="1:31" ht="13.8" thickBot="1" x14ac:dyDescent="0.3">
      <c r="A13" s="206"/>
      <c r="B13" s="206"/>
      <c r="C13" s="206"/>
      <c r="D13" s="206"/>
      <c r="E13" s="206"/>
      <c r="F13" s="206"/>
      <c r="G13" s="206" t="s">
        <v>365</v>
      </c>
      <c r="H13" s="206"/>
      <c r="I13" s="206"/>
      <c r="J13" s="206"/>
      <c r="K13" s="207"/>
      <c r="L13" s="207"/>
      <c r="M13" s="207"/>
      <c r="N13" s="452"/>
      <c r="O13" s="452"/>
      <c r="P13" s="208"/>
      <c r="Q13" s="209"/>
      <c r="R13" s="210"/>
      <c r="S13" s="211"/>
      <c r="T13" s="212"/>
      <c r="U13" s="212"/>
      <c r="V13" s="213"/>
      <c r="W13" s="213"/>
      <c r="X13" s="214"/>
      <c r="Y13" s="214"/>
      <c r="Z13" s="214"/>
      <c r="AA13" s="214"/>
      <c r="AB13" s="214"/>
      <c r="AC13" s="215"/>
      <c r="AD13" s="216"/>
      <c r="AE13" s="216"/>
    </row>
    <row r="14" spans="1:31" ht="13.5" thickBot="1" x14ac:dyDescent="0.25">
      <c r="A14" s="217">
        <v>14</v>
      </c>
      <c r="B14" s="218"/>
      <c r="C14" s="219"/>
      <c r="D14" s="219"/>
      <c r="E14" s="219"/>
      <c r="F14" s="219"/>
      <c r="G14" s="219"/>
      <c r="H14" s="219"/>
      <c r="I14" s="219"/>
      <c r="J14" s="220"/>
      <c r="K14" s="218"/>
      <c r="L14" s="221"/>
      <c r="M14" s="222"/>
      <c r="N14" s="223" t="s">
        <v>366</v>
      </c>
      <c r="O14" s="224" t="s">
        <v>367</v>
      </c>
      <c r="P14" s="225">
        <v>40888620</v>
      </c>
      <c r="Q14" s="226"/>
      <c r="R14" s="226"/>
      <c r="S14" s="227"/>
      <c r="T14" s="228"/>
      <c r="U14" s="228"/>
      <c r="V14" s="229"/>
      <c r="W14" s="230"/>
      <c r="X14" s="231"/>
      <c r="Y14" s="231"/>
      <c r="Z14" s="231"/>
      <c r="AA14" s="232"/>
      <c r="AB14" s="232"/>
      <c r="AC14" s="233"/>
      <c r="AD14" s="234"/>
      <c r="AE14" s="234"/>
    </row>
    <row r="15" spans="1:31" ht="13.8" x14ac:dyDescent="0.25">
      <c r="A15" s="235"/>
      <c r="B15" s="236">
        <v>12</v>
      </c>
      <c r="C15" s="237"/>
      <c r="D15" s="237"/>
      <c r="E15" s="237"/>
      <c r="F15" s="237"/>
      <c r="G15" s="237"/>
      <c r="H15" s="237"/>
      <c r="I15" s="237"/>
      <c r="J15" s="238"/>
      <c r="K15" s="236"/>
      <c r="L15" s="239"/>
      <c r="M15" s="240"/>
      <c r="N15" s="241" t="s">
        <v>368</v>
      </c>
      <c r="O15" s="226"/>
      <c r="P15" s="226"/>
      <c r="Q15" s="226"/>
      <c r="R15" s="226"/>
      <c r="S15" s="227"/>
      <c r="T15" s="228"/>
      <c r="U15" s="228"/>
      <c r="V15" s="229"/>
      <c r="W15" s="242"/>
      <c r="X15" s="231"/>
      <c r="Y15" s="231"/>
      <c r="Z15" s="231"/>
      <c r="AA15" s="232"/>
      <c r="AB15" s="232"/>
      <c r="AC15" s="233"/>
      <c r="AD15" s="234"/>
      <c r="AE15" s="234"/>
    </row>
    <row r="16" spans="1:31" ht="13.8" x14ac:dyDescent="0.25">
      <c r="A16" s="243"/>
      <c r="B16" s="244"/>
      <c r="C16" s="245">
        <v>1</v>
      </c>
      <c r="D16" s="245"/>
      <c r="E16" s="245"/>
      <c r="F16" s="245"/>
      <c r="G16" s="245"/>
      <c r="H16" s="246"/>
      <c r="I16" s="246"/>
      <c r="J16" s="247"/>
      <c r="K16" s="248"/>
      <c r="L16" s="249"/>
      <c r="M16" s="250"/>
      <c r="N16" s="223" t="s">
        <v>180</v>
      </c>
      <c r="O16" s="226"/>
      <c r="P16" s="226"/>
      <c r="Q16" s="226"/>
      <c r="R16" s="226"/>
      <c r="S16" s="227"/>
      <c r="T16" s="228"/>
      <c r="U16" s="228"/>
      <c r="V16" s="229"/>
      <c r="W16" s="242"/>
      <c r="X16" s="231"/>
      <c r="Y16" s="231"/>
      <c r="Z16" s="231"/>
      <c r="AA16" s="232"/>
      <c r="AB16" s="232"/>
      <c r="AC16" s="233"/>
      <c r="AD16" s="234"/>
      <c r="AE16" s="234"/>
    </row>
    <row r="17" spans="1:31" ht="13.8" x14ac:dyDescent="0.25">
      <c r="A17" s="243"/>
      <c r="B17" s="244"/>
      <c r="C17" s="245"/>
      <c r="D17" s="245">
        <v>1.7</v>
      </c>
      <c r="E17" s="245"/>
      <c r="F17" s="245"/>
      <c r="G17" s="245"/>
      <c r="H17" s="246"/>
      <c r="I17" s="246"/>
      <c r="J17" s="247"/>
      <c r="K17" s="248"/>
      <c r="L17" s="249"/>
      <c r="M17" s="250"/>
      <c r="N17" s="223" t="s">
        <v>369</v>
      </c>
      <c r="O17" s="226"/>
      <c r="P17" s="226"/>
      <c r="Q17" s="226"/>
      <c r="R17" s="226"/>
      <c r="S17" s="227"/>
      <c r="T17" s="228"/>
      <c r="U17" s="228"/>
      <c r="V17" s="229"/>
      <c r="W17" s="242"/>
      <c r="X17" s="231"/>
      <c r="Y17" s="231"/>
      <c r="Z17" s="231"/>
      <c r="AA17" s="232"/>
      <c r="AB17" s="232"/>
      <c r="AC17" s="233"/>
      <c r="AD17" s="234"/>
      <c r="AE17" s="234"/>
    </row>
    <row r="18" spans="1:31" ht="13.8" x14ac:dyDescent="0.25">
      <c r="A18" s="243"/>
      <c r="B18" s="244"/>
      <c r="C18" s="245"/>
      <c r="D18" s="245"/>
      <c r="E18" s="251">
        <v>3</v>
      </c>
      <c r="F18" s="245"/>
      <c r="G18" s="245"/>
      <c r="H18" s="246"/>
      <c r="I18" s="246"/>
      <c r="J18" s="247"/>
      <c r="K18" s="248"/>
      <c r="L18" s="249"/>
      <c r="M18" s="250"/>
      <c r="N18" s="223" t="s">
        <v>370</v>
      </c>
      <c r="O18" s="226"/>
      <c r="P18" s="226"/>
      <c r="Q18" s="226"/>
      <c r="R18" s="226"/>
      <c r="S18" s="227"/>
      <c r="T18" s="228"/>
      <c r="U18" s="228"/>
      <c r="V18" s="229"/>
      <c r="W18" s="242"/>
      <c r="X18" s="231"/>
      <c r="Y18" s="231"/>
      <c r="Z18" s="231"/>
      <c r="AA18" s="232"/>
      <c r="AB18" s="232"/>
      <c r="AC18" s="233"/>
      <c r="AD18" s="234"/>
      <c r="AE18" s="234"/>
    </row>
    <row r="19" spans="1:31" ht="13.8" x14ac:dyDescent="0.25">
      <c r="A19" s="243"/>
      <c r="B19" s="244"/>
      <c r="C19" s="245"/>
      <c r="D19" s="245"/>
      <c r="E19" s="245"/>
      <c r="F19" s="245" t="s">
        <v>371</v>
      </c>
      <c r="G19" s="245"/>
      <c r="H19" s="252"/>
      <c r="I19" s="253"/>
      <c r="J19" s="247"/>
      <c r="K19" s="248"/>
      <c r="L19" s="249"/>
      <c r="M19" s="250"/>
      <c r="N19" s="223" t="s">
        <v>372</v>
      </c>
      <c r="O19" s="226"/>
      <c r="P19" s="226"/>
      <c r="Q19" s="226"/>
      <c r="R19" s="226"/>
      <c r="S19" s="227"/>
      <c r="T19" s="228"/>
      <c r="U19" s="228"/>
      <c r="V19" s="229"/>
      <c r="W19" s="242"/>
      <c r="X19" s="231"/>
      <c r="Y19" s="231"/>
      <c r="Z19" s="231"/>
      <c r="AA19" s="232"/>
      <c r="AB19" s="232"/>
      <c r="AC19" s="233"/>
      <c r="AD19" s="234"/>
      <c r="AE19" s="234"/>
    </row>
    <row r="20" spans="1:31" ht="13.8" x14ac:dyDescent="0.25">
      <c r="A20" s="243"/>
      <c r="B20" s="244"/>
      <c r="C20" s="245"/>
      <c r="D20" s="245"/>
      <c r="E20" s="245"/>
      <c r="F20" s="245"/>
      <c r="G20" s="245">
        <v>1</v>
      </c>
      <c r="H20" s="246"/>
      <c r="I20" s="246"/>
      <c r="J20" s="254"/>
      <c r="K20" s="255"/>
      <c r="L20" s="256"/>
      <c r="M20" s="257"/>
      <c r="N20" s="223" t="s">
        <v>373</v>
      </c>
      <c r="O20" s="226"/>
      <c r="P20" s="226"/>
      <c r="Q20" s="226"/>
      <c r="R20" s="226"/>
      <c r="S20" s="227"/>
      <c r="T20" s="228"/>
      <c r="U20" s="228"/>
      <c r="V20" s="229"/>
      <c r="W20" s="242"/>
      <c r="X20" s="231"/>
      <c r="Y20" s="231"/>
      <c r="Z20" s="231"/>
      <c r="AA20" s="232"/>
      <c r="AB20" s="232"/>
      <c r="AC20" s="233"/>
      <c r="AD20" s="234"/>
      <c r="AE20" s="234"/>
    </row>
    <row r="21" spans="1:31" ht="13.8" x14ac:dyDescent="0.25">
      <c r="A21" s="243"/>
      <c r="B21" s="244"/>
      <c r="C21" s="245"/>
      <c r="D21" s="245"/>
      <c r="E21" s="245"/>
      <c r="F21" s="245"/>
      <c r="G21" s="245"/>
      <c r="H21" s="246" t="s">
        <v>374</v>
      </c>
      <c r="I21" s="246"/>
      <c r="J21" s="258"/>
      <c r="K21" s="253"/>
      <c r="L21" s="249"/>
      <c r="M21" s="250"/>
      <c r="N21" s="241" t="s">
        <v>375</v>
      </c>
      <c r="O21" s="226"/>
      <c r="P21" s="226"/>
      <c r="Q21" s="226"/>
      <c r="R21" s="226"/>
      <c r="S21" s="227"/>
      <c r="T21" s="228"/>
      <c r="U21" s="228"/>
      <c r="V21" s="229"/>
      <c r="W21" s="242"/>
      <c r="X21" s="231"/>
      <c r="Y21" s="231"/>
      <c r="Z21" s="231"/>
      <c r="AA21" s="232"/>
      <c r="AB21" s="232"/>
      <c r="AC21" s="233"/>
      <c r="AD21" s="234"/>
      <c r="AE21" s="234"/>
    </row>
    <row r="22" spans="1:31" ht="27.6" x14ac:dyDescent="0.25">
      <c r="A22" s="259"/>
      <c r="B22" s="260"/>
      <c r="C22" s="261"/>
      <c r="D22" s="261"/>
      <c r="E22" s="261"/>
      <c r="F22" s="261"/>
      <c r="G22" s="261"/>
      <c r="H22" s="262"/>
      <c r="I22" s="263" t="s">
        <v>376</v>
      </c>
      <c r="J22" s="247"/>
      <c r="K22" s="248"/>
      <c r="L22" s="264"/>
      <c r="M22" s="265"/>
      <c r="N22" s="266" t="s">
        <v>377</v>
      </c>
      <c r="O22" s="226"/>
      <c r="P22" s="226"/>
      <c r="Q22" s="226"/>
      <c r="R22" s="226"/>
      <c r="S22" s="227"/>
      <c r="T22" s="228"/>
      <c r="U22" s="228"/>
      <c r="V22" s="229"/>
      <c r="W22" s="242"/>
      <c r="X22" s="231"/>
      <c r="Y22" s="231"/>
      <c r="Z22" s="231"/>
      <c r="AA22" s="232"/>
      <c r="AB22" s="232"/>
      <c r="AC22" s="233"/>
      <c r="AD22" s="234"/>
      <c r="AE22" s="234"/>
    </row>
    <row r="23" spans="1:31" ht="13.8" x14ac:dyDescent="0.25">
      <c r="A23" s="243"/>
      <c r="B23" s="244"/>
      <c r="C23" s="245"/>
      <c r="D23" s="245"/>
      <c r="E23" s="245"/>
      <c r="F23" s="245"/>
      <c r="G23" s="245"/>
      <c r="H23" s="246"/>
      <c r="I23" s="246"/>
      <c r="J23" s="247"/>
      <c r="K23" s="248">
        <v>13</v>
      </c>
      <c r="L23" s="267"/>
      <c r="M23" s="268"/>
      <c r="N23" s="269" t="s">
        <v>378</v>
      </c>
      <c r="O23" s="226"/>
      <c r="P23" s="226"/>
      <c r="Q23" s="226"/>
      <c r="R23" s="226"/>
      <c r="S23" s="227"/>
      <c r="T23" s="228"/>
      <c r="U23" s="228"/>
      <c r="V23" s="229"/>
      <c r="W23" s="242"/>
      <c r="X23" s="231"/>
      <c r="Y23" s="231"/>
      <c r="Z23" s="231"/>
      <c r="AA23" s="232"/>
      <c r="AB23" s="232"/>
      <c r="AC23" s="233"/>
      <c r="AD23" s="234"/>
      <c r="AE23" s="234"/>
    </row>
    <row r="24" spans="1:31" ht="13.8" x14ac:dyDescent="0.25">
      <c r="A24" s="243"/>
      <c r="B24" s="244"/>
      <c r="C24" s="245"/>
      <c r="D24" s="245"/>
      <c r="E24" s="245"/>
      <c r="F24" s="245"/>
      <c r="G24" s="245"/>
      <c r="H24" s="246"/>
      <c r="I24" s="246"/>
      <c r="J24" s="247"/>
      <c r="K24" s="248"/>
      <c r="L24" s="267" t="s">
        <v>379</v>
      </c>
      <c r="M24" s="268"/>
      <c r="N24" s="269" t="s">
        <v>380</v>
      </c>
      <c r="O24" s="226"/>
      <c r="P24" s="226"/>
      <c r="Q24" s="226"/>
      <c r="R24" s="226"/>
      <c r="S24" s="227"/>
      <c r="T24" s="228"/>
      <c r="U24" s="228"/>
      <c r="V24" s="229"/>
      <c r="W24" s="242"/>
      <c r="X24" s="231"/>
      <c r="Y24" s="231"/>
      <c r="Z24" s="231"/>
      <c r="AA24" s="232"/>
      <c r="AB24" s="232"/>
      <c r="AC24" s="233"/>
      <c r="AD24" s="234"/>
      <c r="AE24" s="234"/>
    </row>
    <row r="25" spans="1:31" ht="13.8" x14ac:dyDescent="0.25">
      <c r="A25" s="270"/>
      <c r="B25" s="271" t="s">
        <v>381</v>
      </c>
      <c r="C25" s="272"/>
      <c r="D25" s="272"/>
      <c r="E25" s="272"/>
      <c r="F25" s="272"/>
      <c r="G25" s="272"/>
      <c r="H25" s="273"/>
      <c r="I25" s="273"/>
      <c r="J25" s="274"/>
      <c r="K25" s="275"/>
      <c r="L25" s="276"/>
      <c r="M25" s="277"/>
      <c r="N25" s="241" t="s">
        <v>382</v>
      </c>
      <c r="O25" s="226"/>
      <c r="P25" s="226"/>
      <c r="Q25" s="226"/>
      <c r="R25" s="226"/>
      <c r="S25" s="227"/>
      <c r="T25" s="228"/>
      <c r="U25" s="228"/>
      <c r="V25" s="229"/>
      <c r="W25" s="242"/>
      <c r="X25" s="231"/>
      <c r="Y25" s="231"/>
      <c r="Z25" s="231"/>
      <c r="AA25" s="232"/>
      <c r="AB25" s="232"/>
      <c r="AC25" s="233"/>
      <c r="AD25" s="234"/>
      <c r="AE25" s="234"/>
    </row>
    <row r="26" spans="1:31" ht="41.4" x14ac:dyDescent="0.25">
      <c r="A26" s="243"/>
      <c r="B26" s="244"/>
      <c r="C26" s="245"/>
      <c r="D26" s="245"/>
      <c r="E26" s="245"/>
      <c r="F26" s="245"/>
      <c r="G26" s="245"/>
      <c r="H26" s="246"/>
      <c r="I26" s="246"/>
      <c r="J26" s="247"/>
      <c r="K26" s="248"/>
      <c r="L26" s="249"/>
      <c r="M26" s="278">
        <v>1</v>
      </c>
      <c r="N26" s="279" t="s">
        <v>383</v>
      </c>
      <c r="O26" s="226" t="s">
        <v>384</v>
      </c>
      <c r="P26" s="226"/>
      <c r="Q26" s="226">
        <v>3</v>
      </c>
      <c r="R26" s="226"/>
      <c r="S26" s="227">
        <v>0</v>
      </c>
      <c r="T26" s="228">
        <v>1</v>
      </c>
      <c r="U26" s="228">
        <v>1</v>
      </c>
      <c r="V26" s="229">
        <v>1</v>
      </c>
      <c r="W26" s="242">
        <v>0</v>
      </c>
      <c r="X26" s="227">
        <v>1</v>
      </c>
      <c r="Y26" s="227">
        <v>0</v>
      </c>
      <c r="Z26" s="227">
        <v>0</v>
      </c>
      <c r="AA26" s="232"/>
      <c r="AB26" s="232"/>
      <c r="AC26" s="233"/>
      <c r="AD26" s="280">
        <v>1</v>
      </c>
      <c r="AE26" s="281">
        <f>X26/Q26</f>
        <v>0.33333333333333331</v>
      </c>
    </row>
    <row r="27" spans="1:31" ht="13.8" x14ac:dyDescent="0.25">
      <c r="A27" s="243" t="s">
        <v>385</v>
      </c>
      <c r="B27" s="282"/>
      <c r="C27" s="246"/>
      <c r="D27" s="246"/>
      <c r="E27" s="246"/>
      <c r="F27" s="246"/>
      <c r="G27" s="246"/>
      <c r="H27" s="246"/>
      <c r="I27" s="246"/>
      <c r="J27" s="247"/>
      <c r="K27" s="248"/>
      <c r="L27" s="249"/>
      <c r="M27" s="278"/>
      <c r="N27" s="223" t="s">
        <v>366</v>
      </c>
      <c r="O27" s="226"/>
      <c r="P27" s="226"/>
      <c r="Q27" s="226"/>
      <c r="R27" s="226"/>
      <c r="S27" s="227"/>
      <c r="T27" s="228"/>
      <c r="U27" s="228"/>
      <c r="V27" s="229"/>
      <c r="W27" s="242"/>
      <c r="X27" s="231"/>
      <c r="Y27" s="231"/>
      <c r="Z27" s="231"/>
      <c r="AA27" s="232"/>
      <c r="AB27" s="232"/>
      <c r="AC27" s="233"/>
      <c r="AD27" s="234"/>
      <c r="AE27" s="234"/>
    </row>
    <row r="28" spans="1:31" ht="13.8" x14ac:dyDescent="0.25">
      <c r="A28" s="243"/>
      <c r="B28" s="282" t="s">
        <v>381</v>
      </c>
      <c r="C28" s="246"/>
      <c r="D28" s="246"/>
      <c r="E28" s="246"/>
      <c r="F28" s="246"/>
      <c r="G28" s="246"/>
      <c r="H28" s="246"/>
      <c r="I28" s="246"/>
      <c r="J28" s="247"/>
      <c r="K28" s="248"/>
      <c r="L28" s="249"/>
      <c r="M28" s="278"/>
      <c r="N28" s="283" t="s">
        <v>386</v>
      </c>
      <c r="O28" s="226"/>
      <c r="P28" s="226"/>
      <c r="Q28" s="226"/>
      <c r="R28" s="226"/>
      <c r="S28" s="227"/>
      <c r="T28" s="228"/>
      <c r="U28" s="228"/>
      <c r="V28" s="229"/>
      <c r="W28" s="242"/>
      <c r="X28" s="231"/>
      <c r="Y28" s="231"/>
      <c r="Z28" s="231"/>
      <c r="AA28" s="232"/>
      <c r="AB28" s="232"/>
      <c r="AC28" s="233"/>
      <c r="AD28" s="234"/>
      <c r="AE28" s="234"/>
    </row>
    <row r="29" spans="1:31" ht="13.8" x14ac:dyDescent="0.25">
      <c r="A29" s="243"/>
      <c r="B29" s="282"/>
      <c r="C29" s="246">
        <v>1</v>
      </c>
      <c r="D29" s="246"/>
      <c r="E29" s="246"/>
      <c r="F29" s="246"/>
      <c r="G29" s="246"/>
      <c r="H29" s="246"/>
      <c r="I29" s="246"/>
      <c r="J29" s="247"/>
      <c r="K29" s="248"/>
      <c r="L29" s="249"/>
      <c r="M29" s="278"/>
      <c r="N29" s="223" t="s">
        <v>180</v>
      </c>
      <c r="O29" s="226"/>
      <c r="P29" s="226"/>
      <c r="Q29" s="226"/>
      <c r="R29" s="226"/>
      <c r="S29" s="227"/>
      <c r="T29" s="228"/>
      <c r="U29" s="228"/>
      <c r="V29" s="229"/>
      <c r="W29" s="242"/>
      <c r="X29" s="231"/>
      <c r="Y29" s="231"/>
      <c r="Z29" s="231"/>
      <c r="AA29" s="232"/>
      <c r="AB29" s="232"/>
      <c r="AC29" s="233"/>
      <c r="AD29" s="234"/>
      <c r="AE29" s="234"/>
    </row>
    <row r="30" spans="1:31" ht="13.8" x14ac:dyDescent="0.25">
      <c r="A30" s="243"/>
      <c r="B30" s="282"/>
      <c r="C30" s="246"/>
      <c r="D30" s="246">
        <v>1.7</v>
      </c>
      <c r="E30" s="246"/>
      <c r="F30" s="246"/>
      <c r="G30" s="246"/>
      <c r="H30" s="246"/>
      <c r="I30" s="246"/>
      <c r="J30" s="247"/>
      <c r="K30" s="248"/>
      <c r="L30" s="249"/>
      <c r="M30" s="278"/>
      <c r="N30" s="223" t="s">
        <v>369</v>
      </c>
      <c r="O30" s="226"/>
      <c r="P30" s="226"/>
      <c r="Q30" s="226"/>
      <c r="R30" s="226"/>
      <c r="S30" s="227"/>
      <c r="T30" s="228"/>
      <c r="U30" s="228"/>
      <c r="V30" s="229"/>
      <c r="W30" s="242"/>
      <c r="X30" s="231"/>
      <c r="Y30" s="231"/>
      <c r="Z30" s="231"/>
      <c r="AA30" s="232"/>
      <c r="AB30" s="232"/>
      <c r="AC30" s="233"/>
      <c r="AD30" s="234"/>
      <c r="AE30" s="234"/>
    </row>
    <row r="31" spans="1:31" ht="13.8" x14ac:dyDescent="0.25">
      <c r="A31" s="243"/>
      <c r="B31" s="282"/>
      <c r="C31" s="246"/>
      <c r="D31" s="246"/>
      <c r="E31" s="246">
        <v>3</v>
      </c>
      <c r="F31" s="246"/>
      <c r="G31" s="246"/>
      <c r="H31" s="246"/>
      <c r="I31" s="246"/>
      <c r="J31" s="247"/>
      <c r="K31" s="248"/>
      <c r="L31" s="249"/>
      <c r="M31" s="278"/>
      <c r="N31" s="223" t="s">
        <v>370</v>
      </c>
      <c r="O31" s="226"/>
      <c r="P31" s="226"/>
      <c r="Q31" s="226"/>
      <c r="R31" s="226"/>
      <c r="S31" s="227"/>
      <c r="T31" s="228"/>
      <c r="U31" s="228"/>
      <c r="V31" s="229"/>
      <c r="W31" s="242"/>
      <c r="X31" s="231"/>
      <c r="Y31" s="231"/>
      <c r="Z31" s="231"/>
      <c r="AA31" s="232"/>
      <c r="AB31" s="232"/>
      <c r="AC31" s="233"/>
      <c r="AD31" s="234"/>
      <c r="AE31" s="234"/>
    </row>
    <row r="32" spans="1:31" ht="13.8" x14ac:dyDescent="0.25">
      <c r="A32" s="243"/>
      <c r="B32" s="282"/>
      <c r="C32" s="246"/>
      <c r="D32" s="246"/>
      <c r="E32" s="246"/>
      <c r="F32" s="246" t="s">
        <v>371</v>
      </c>
      <c r="G32" s="246"/>
      <c r="H32" s="246"/>
      <c r="I32" s="246"/>
      <c r="J32" s="247"/>
      <c r="K32" s="248"/>
      <c r="L32" s="249"/>
      <c r="M32" s="278"/>
      <c r="N32" s="223" t="s">
        <v>372</v>
      </c>
      <c r="O32" s="226"/>
      <c r="P32" s="226"/>
      <c r="Q32" s="226"/>
      <c r="R32" s="226"/>
      <c r="S32" s="227"/>
      <c r="T32" s="228"/>
      <c r="U32" s="228"/>
      <c r="V32" s="229"/>
      <c r="W32" s="242"/>
      <c r="X32" s="231"/>
      <c r="Y32" s="231"/>
      <c r="Z32" s="231"/>
      <c r="AA32" s="232"/>
      <c r="AB32" s="232"/>
      <c r="AC32" s="233"/>
      <c r="AD32" s="234"/>
      <c r="AE32" s="234"/>
    </row>
    <row r="33" spans="1:31" ht="13.8" x14ac:dyDescent="0.25">
      <c r="A33" s="243"/>
      <c r="B33" s="282"/>
      <c r="C33" s="246"/>
      <c r="D33" s="246"/>
      <c r="E33" s="246"/>
      <c r="F33" s="246"/>
      <c r="G33" s="246">
        <v>1</v>
      </c>
      <c r="H33" s="246"/>
      <c r="I33" s="246"/>
      <c r="J33" s="247"/>
      <c r="K33" s="248"/>
      <c r="L33" s="249"/>
      <c r="M33" s="278"/>
      <c r="N33" s="223" t="s">
        <v>373</v>
      </c>
      <c r="O33" s="226"/>
      <c r="P33" s="226"/>
      <c r="Q33" s="226"/>
      <c r="R33" s="226"/>
      <c r="S33" s="227"/>
      <c r="T33" s="228"/>
      <c r="U33" s="228"/>
      <c r="V33" s="229"/>
      <c r="W33" s="242"/>
      <c r="X33" s="231"/>
      <c r="Y33" s="231"/>
      <c r="Z33" s="231"/>
      <c r="AA33" s="232"/>
      <c r="AB33" s="232"/>
      <c r="AC33" s="233"/>
      <c r="AD33" s="234"/>
      <c r="AE33" s="234"/>
    </row>
    <row r="34" spans="1:31" ht="13.8" x14ac:dyDescent="0.25">
      <c r="A34" s="243"/>
      <c r="B34" s="282"/>
      <c r="C34" s="246"/>
      <c r="D34" s="246"/>
      <c r="E34" s="246"/>
      <c r="F34" s="246"/>
      <c r="G34" s="246"/>
      <c r="H34" s="246" t="s">
        <v>374</v>
      </c>
      <c r="I34" s="246"/>
      <c r="J34" s="247"/>
      <c r="K34" s="248"/>
      <c r="L34" s="249"/>
      <c r="M34" s="278"/>
      <c r="N34" s="241" t="s">
        <v>375</v>
      </c>
      <c r="O34" s="226"/>
      <c r="P34" s="226"/>
      <c r="Q34" s="226"/>
      <c r="R34" s="226"/>
      <c r="S34" s="227"/>
      <c r="T34" s="228"/>
      <c r="U34" s="228"/>
      <c r="V34" s="229"/>
      <c r="W34" s="242"/>
      <c r="X34" s="231"/>
      <c r="Y34" s="231"/>
      <c r="Z34" s="231"/>
      <c r="AA34" s="232"/>
      <c r="AB34" s="232"/>
      <c r="AC34" s="233"/>
      <c r="AD34" s="234"/>
      <c r="AE34" s="234"/>
    </row>
    <row r="35" spans="1:31" ht="27.6" x14ac:dyDescent="0.25">
      <c r="A35" s="243"/>
      <c r="B35" s="282"/>
      <c r="C35" s="246"/>
      <c r="D35" s="246"/>
      <c r="E35" s="246"/>
      <c r="F35" s="246"/>
      <c r="G35" s="246"/>
      <c r="H35" s="246"/>
      <c r="I35" s="246">
        <v>10</v>
      </c>
      <c r="J35" s="247"/>
      <c r="K35" s="248"/>
      <c r="L35" s="249"/>
      <c r="M35" s="278"/>
      <c r="N35" s="266" t="s">
        <v>377</v>
      </c>
      <c r="O35" s="226"/>
      <c r="P35" s="226"/>
      <c r="Q35" s="226"/>
      <c r="R35" s="226"/>
      <c r="S35" s="227"/>
      <c r="T35" s="228"/>
      <c r="U35" s="228"/>
      <c r="V35" s="229"/>
      <c r="W35" s="242"/>
      <c r="X35" s="231"/>
      <c r="Y35" s="231"/>
      <c r="Z35" s="231"/>
      <c r="AA35" s="232"/>
      <c r="AB35" s="232"/>
      <c r="AC35" s="233"/>
      <c r="AD35" s="234"/>
      <c r="AE35" s="234"/>
    </row>
    <row r="36" spans="1:31" ht="13.8" x14ac:dyDescent="0.25">
      <c r="A36" s="243"/>
      <c r="B36" s="282"/>
      <c r="C36" s="246"/>
      <c r="D36" s="246"/>
      <c r="E36" s="246"/>
      <c r="F36" s="246"/>
      <c r="G36" s="246"/>
      <c r="H36" s="246"/>
      <c r="I36" s="246"/>
      <c r="J36" s="247"/>
      <c r="K36" s="248">
        <v>13</v>
      </c>
      <c r="L36" s="249"/>
      <c r="M36" s="278"/>
      <c r="N36" s="269" t="s">
        <v>378</v>
      </c>
      <c r="O36" s="226"/>
      <c r="P36" s="226"/>
      <c r="Q36" s="226"/>
      <c r="R36" s="226"/>
      <c r="S36" s="227"/>
      <c r="T36" s="228"/>
      <c r="U36" s="228"/>
      <c r="V36" s="229"/>
      <c r="W36" s="242"/>
      <c r="X36" s="231"/>
      <c r="Y36" s="231"/>
      <c r="Z36" s="231"/>
      <c r="AA36" s="232"/>
      <c r="AB36" s="232"/>
      <c r="AC36" s="233"/>
      <c r="AD36" s="234"/>
      <c r="AE36" s="234"/>
    </row>
    <row r="37" spans="1:31" ht="13.8" x14ac:dyDescent="0.25">
      <c r="A37" s="243"/>
      <c r="B37" s="282"/>
      <c r="C37" s="246"/>
      <c r="D37" s="246"/>
      <c r="E37" s="246"/>
      <c r="F37" s="246"/>
      <c r="G37" s="246"/>
      <c r="H37" s="246"/>
      <c r="I37" s="246"/>
      <c r="J37" s="247"/>
      <c r="K37" s="248"/>
      <c r="L37" s="249" t="s">
        <v>379</v>
      </c>
      <c r="M37" s="278"/>
      <c r="N37" s="269" t="s">
        <v>380</v>
      </c>
      <c r="O37" s="226"/>
      <c r="P37" s="226"/>
      <c r="Q37" s="226"/>
      <c r="R37" s="226"/>
      <c r="S37" s="227"/>
      <c r="T37" s="228"/>
      <c r="U37" s="228"/>
      <c r="V37" s="229"/>
      <c r="W37" s="242"/>
      <c r="X37" s="231"/>
      <c r="Y37" s="231"/>
      <c r="Z37" s="231"/>
      <c r="AA37" s="232"/>
      <c r="AB37" s="232"/>
      <c r="AC37" s="233"/>
      <c r="AD37" s="234"/>
      <c r="AE37" s="234"/>
    </row>
    <row r="38" spans="1:31" ht="41.4" x14ac:dyDescent="0.25">
      <c r="A38" s="243"/>
      <c r="B38" s="282"/>
      <c r="C38" s="246"/>
      <c r="D38" s="246"/>
      <c r="E38" s="246"/>
      <c r="F38" s="246"/>
      <c r="G38" s="246"/>
      <c r="H38" s="246"/>
      <c r="I38" s="246"/>
      <c r="J38" s="247"/>
      <c r="K38" s="248"/>
      <c r="L38" s="249"/>
      <c r="M38" s="278">
        <v>1</v>
      </c>
      <c r="N38" s="279" t="s">
        <v>387</v>
      </c>
      <c r="O38" s="226" t="s">
        <v>384</v>
      </c>
      <c r="P38" s="226"/>
      <c r="Q38" s="226">
        <v>4</v>
      </c>
      <c r="R38" s="226"/>
      <c r="S38" s="227">
        <v>1</v>
      </c>
      <c r="T38" s="228">
        <v>1</v>
      </c>
      <c r="U38" s="228">
        <v>1</v>
      </c>
      <c r="V38" s="229">
        <v>1</v>
      </c>
      <c r="W38" s="242">
        <v>1</v>
      </c>
      <c r="X38" s="227">
        <v>1</v>
      </c>
      <c r="Y38" s="227"/>
      <c r="Z38" s="227"/>
      <c r="AA38" s="232"/>
      <c r="AB38" s="232"/>
      <c r="AC38" s="233"/>
      <c r="AD38" s="284">
        <v>2</v>
      </c>
      <c r="AE38" s="281">
        <f>AD38/Q38</f>
        <v>0.5</v>
      </c>
    </row>
    <row r="39" spans="1:31" ht="13.8" x14ac:dyDescent="0.25">
      <c r="A39" s="285">
        <v>14</v>
      </c>
      <c r="B39" s="286"/>
      <c r="C39" s="262"/>
      <c r="D39" s="262"/>
      <c r="E39" s="262"/>
      <c r="F39" s="262"/>
      <c r="G39" s="262"/>
      <c r="H39" s="262"/>
      <c r="I39" s="262"/>
      <c r="J39" s="287"/>
      <c r="K39" s="286"/>
      <c r="L39" s="267"/>
      <c r="M39" s="265"/>
      <c r="N39" s="223" t="s">
        <v>366</v>
      </c>
      <c r="O39" s="226"/>
      <c r="P39" s="226"/>
      <c r="Q39" s="226"/>
      <c r="R39" s="226"/>
      <c r="S39" s="227"/>
      <c r="T39" s="228"/>
      <c r="U39" s="228"/>
      <c r="V39" s="229"/>
      <c r="W39" s="242"/>
      <c r="X39" s="231"/>
      <c r="Y39" s="231"/>
      <c r="Z39" s="231"/>
      <c r="AA39" s="232"/>
      <c r="AB39" s="232"/>
      <c r="AC39" s="233"/>
      <c r="AD39" s="234"/>
      <c r="AE39" s="234"/>
    </row>
    <row r="40" spans="1:31" ht="13.8" x14ac:dyDescent="0.25">
      <c r="A40" s="243"/>
      <c r="B40" s="244" t="s">
        <v>388</v>
      </c>
      <c r="C40" s="245"/>
      <c r="D40" s="245"/>
      <c r="E40" s="245"/>
      <c r="F40" s="245"/>
      <c r="G40" s="245"/>
      <c r="H40" s="246"/>
      <c r="I40" s="246"/>
      <c r="J40" s="247"/>
      <c r="K40" s="248"/>
      <c r="L40" s="249"/>
      <c r="M40" s="250"/>
      <c r="N40" s="223" t="s">
        <v>389</v>
      </c>
      <c r="O40" s="226"/>
      <c r="P40" s="226"/>
      <c r="Q40" s="226"/>
      <c r="R40" s="226"/>
      <c r="S40" s="227"/>
      <c r="T40" s="228"/>
      <c r="U40" s="228"/>
      <c r="V40" s="229"/>
      <c r="W40" s="242"/>
      <c r="X40" s="231"/>
      <c r="Y40" s="231"/>
      <c r="Z40" s="231"/>
      <c r="AA40" s="232"/>
      <c r="AB40" s="232"/>
      <c r="AC40" s="233"/>
      <c r="AD40" s="234"/>
      <c r="AE40" s="234"/>
    </row>
    <row r="41" spans="1:31" ht="13.8" x14ac:dyDescent="0.25">
      <c r="A41" s="243"/>
      <c r="B41" s="244"/>
      <c r="C41" s="245">
        <v>1</v>
      </c>
      <c r="D41" s="245"/>
      <c r="E41" s="245"/>
      <c r="F41" s="245"/>
      <c r="G41" s="245"/>
      <c r="H41" s="246"/>
      <c r="I41" s="246"/>
      <c r="J41" s="247"/>
      <c r="K41" s="248"/>
      <c r="L41" s="249"/>
      <c r="M41" s="250"/>
      <c r="N41" s="223" t="s">
        <v>180</v>
      </c>
      <c r="O41" s="226"/>
      <c r="P41" s="226"/>
      <c r="Q41" s="226"/>
      <c r="R41" s="226"/>
      <c r="S41" s="227"/>
      <c r="T41" s="228"/>
      <c r="U41" s="228"/>
      <c r="V41" s="229"/>
      <c r="W41" s="242"/>
      <c r="X41" s="231"/>
      <c r="Y41" s="231"/>
      <c r="Z41" s="231"/>
      <c r="AA41" s="232"/>
      <c r="AB41" s="232"/>
      <c r="AC41" s="233"/>
      <c r="AD41" s="234"/>
      <c r="AE41" s="234"/>
    </row>
    <row r="42" spans="1:31" ht="13.8" x14ac:dyDescent="0.25">
      <c r="A42" s="243"/>
      <c r="B42" s="244"/>
      <c r="C42" s="245"/>
      <c r="D42" s="245">
        <v>1.7</v>
      </c>
      <c r="E42" s="245"/>
      <c r="F42" s="245"/>
      <c r="G42" s="245"/>
      <c r="H42" s="246"/>
      <c r="I42" s="246"/>
      <c r="J42" s="247"/>
      <c r="K42" s="248"/>
      <c r="L42" s="249"/>
      <c r="M42" s="250"/>
      <c r="N42" s="223" t="s">
        <v>369</v>
      </c>
      <c r="O42" s="226"/>
      <c r="P42" s="226"/>
      <c r="Q42" s="226"/>
      <c r="R42" s="226"/>
      <c r="S42" s="227"/>
      <c r="T42" s="228"/>
      <c r="U42" s="228"/>
      <c r="V42" s="229"/>
      <c r="W42" s="242"/>
      <c r="X42" s="231"/>
      <c r="Y42" s="231"/>
      <c r="Z42" s="231"/>
      <c r="AA42" s="232"/>
      <c r="AB42" s="232"/>
      <c r="AC42" s="233"/>
      <c r="AD42" s="234"/>
      <c r="AE42" s="234"/>
    </row>
    <row r="43" spans="1:31" ht="13.8" x14ac:dyDescent="0.25">
      <c r="A43" s="243"/>
      <c r="B43" s="244"/>
      <c r="C43" s="245"/>
      <c r="D43" s="245"/>
      <c r="E43" s="251">
        <v>3</v>
      </c>
      <c r="F43" s="245"/>
      <c r="G43" s="245"/>
      <c r="H43" s="246"/>
      <c r="I43" s="246"/>
      <c r="J43" s="247"/>
      <c r="K43" s="248"/>
      <c r="L43" s="249"/>
      <c r="M43" s="250"/>
      <c r="N43" s="223" t="s">
        <v>370</v>
      </c>
      <c r="O43" s="226"/>
      <c r="P43" s="226"/>
      <c r="Q43" s="226"/>
      <c r="R43" s="226"/>
      <c r="S43" s="227"/>
      <c r="T43" s="228"/>
      <c r="U43" s="228"/>
      <c r="V43" s="229"/>
      <c r="W43" s="242"/>
      <c r="X43" s="231"/>
      <c r="Y43" s="231"/>
      <c r="Z43" s="231"/>
      <c r="AA43" s="232"/>
      <c r="AB43" s="232"/>
      <c r="AC43" s="233"/>
      <c r="AD43" s="234"/>
      <c r="AE43" s="234"/>
    </row>
    <row r="44" spans="1:31" ht="13.8" x14ac:dyDescent="0.25">
      <c r="A44" s="243"/>
      <c r="B44" s="244"/>
      <c r="C44" s="245"/>
      <c r="D44" s="245"/>
      <c r="E44" s="245"/>
      <c r="F44" s="245" t="s">
        <v>371</v>
      </c>
      <c r="G44" s="245"/>
      <c r="H44" s="252"/>
      <c r="I44" s="253"/>
      <c r="J44" s="247"/>
      <c r="K44" s="248"/>
      <c r="L44" s="249"/>
      <c r="M44" s="250"/>
      <c r="N44" s="223" t="s">
        <v>372</v>
      </c>
      <c r="O44" s="226"/>
      <c r="P44" s="226"/>
      <c r="Q44" s="226"/>
      <c r="R44" s="226"/>
      <c r="S44" s="227"/>
      <c r="T44" s="228"/>
      <c r="U44" s="228"/>
      <c r="V44" s="229"/>
      <c r="W44" s="242"/>
      <c r="X44" s="231"/>
      <c r="Y44" s="231"/>
      <c r="Z44" s="231"/>
      <c r="AA44" s="232"/>
      <c r="AB44" s="232"/>
      <c r="AC44" s="233"/>
      <c r="AD44" s="234"/>
      <c r="AE44" s="234"/>
    </row>
    <row r="45" spans="1:31" ht="13.8" x14ac:dyDescent="0.25">
      <c r="A45" s="243"/>
      <c r="B45" s="244"/>
      <c r="C45" s="245"/>
      <c r="D45" s="245"/>
      <c r="E45" s="245"/>
      <c r="F45" s="245"/>
      <c r="G45" s="245">
        <v>1</v>
      </c>
      <c r="H45" s="246"/>
      <c r="I45" s="246"/>
      <c r="J45" s="254"/>
      <c r="K45" s="255"/>
      <c r="L45" s="256"/>
      <c r="M45" s="257"/>
      <c r="N45" s="223" t="s">
        <v>373</v>
      </c>
      <c r="O45" s="226"/>
      <c r="P45" s="226"/>
      <c r="Q45" s="226"/>
      <c r="R45" s="226"/>
      <c r="S45" s="227"/>
      <c r="T45" s="228"/>
      <c r="U45" s="228"/>
      <c r="V45" s="229"/>
      <c r="W45" s="242"/>
      <c r="X45" s="231"/>
      <c r="Y45" s="231"/>
      <c r="Z45" s="231"/>
      <c r="AA45" s="232"/>
      <c r="AB45" s="232"/>
      <c r="AC45" s="233"/>
      <c r="AD45" s="234"/>
      <c r="AE45" s="234"/>
    </row>
    <row r="46" spans="1:31" ht="13.8" x14ac:dyDescent="0.25">
      <c r="A46" s="243"/>
      <c r="B46" s="244"/>
      <c r="C46" s="245"/>
      <c r="D46" s="245"/>
      <c r="E46" s="245"/>
      <c r="F46" s="245"/>
      <c r="G46" s="245"/>
      <c r="H46" s="246" t="s">
        <v>374</v>
      </c>
      <c r="I46" s="246"/>
      <c r="J46" s="258"/>
      <c r="K46" s="253"/>
      <c r="L46" s="249"/>
      <c r="M46" s="250"/>
      <c r="N46" s="241" t="s">
        <v>375</v>
      </c>
      <c r="O46" s="226"/>
      <c r="P46" s="226"/>
      <c r="Q46" s="226"/>
      <c r="R46" s="226"/>
      <c r="S46" s="227"/>
      <c r="T46" s="228"/>
      <c r="U46" s="228"/>
      <c r="V46" s="229"/>
      <c r="W46" s="242"/>
      <c r="X46" s="231"/>
      <c r="Y46" s="231"/>
      <c r="Z46" s="231"/>
      <c r="AA46" s="232"/>
      <c r="AB46" s="232"/>
      <c r="AC46" s="233"/>
      <c r="AD46" s="234"/>
      <c r="AE46" s="234"/>
    </row>
    <row r="47" spans="1:31" ht="27.6" x14ac:dyDescent="0.25">
      <c r="A47" s="259"/>
      <c r="B47" s="260"/>
      <c r="C47" s="261"/>
      <c r="D47" s="261"/>
      <c r="E47" s="261"/>
      <c r="F47" s="261"/>
      <c r="G47" s="261"/>
      <c r="H47" s="262"/>
      <c r="I47" s="263" t="s">
        <v>376</v>
      </c>
      <c r="J47" s="247"/>
      <c r="K47" s="248"/>
      <c r="L47" s="264"/>
      <c r="M47" s="265"/>
      <c r="N47" s="266" t="s">
        <v>377</v>
      </c>
      <c r="O47" s="226"/>
      <c r="P47" s="226"/>
      <c r="Q47" s="226"/>
      <c r="R47" s="226"/>
      <c r="S47" s="227"/>
      <c r="T47" s="228"/>
      <c r="U47" s="228"/>
      <c r="V47" s="229"/>
      <c r="W47" s="242"/>
      <c r="X47" s="231"/>
      <c r="Y47" s="231"/>
      <c r="Z47" s="231"/>
      <c r="AA47" s="232"/>
      <c r="AB47" s="232"/>
      <c r="AC47" s="233"/>
      <c r="AD47" s="234"/>
      <c r="AE47" s="234"/>
    </row>
    <row r="48" spans="1:31" ht="13.8" x14ac:dyDescent="0.25">
      <c r="A48" s="243"/>
      <c r="B48" s="244"/>
      <c r="C48" s="245"/>
      <c r="D48" s="245"/>
      <c r="E48" s="245"/>
      <c r="F48" s="245"/>
      <c r="G48" s="245"/>
      <c r="H48" s="246"/>
      <c r="I48" s="246"/>
      <c r="J48" s="247"/>
      <c r="K48" s="248">
        <v>13</v>
      </c>
      <c r="L48" s="267"/>
      <c r="M48" s="268"/>
      <c r="N48" s="269" t="s">
        <v>378</v>
      </c>
      <c r="O48" s="226"/>
      <c r="P48" s="226"/>
      <c r="Q48" s="226"/>
      <c r="R48" s="226"/>
      <c r="S48" s="227"/>
      <c r="T48" s="228"/>
      <c r="U48" s="228"/>
      <c r="V48" s="229"/>
      <c r="W48" s="242"/>
      <c r="X48" s="231"/>
      <c r="Y48" s="231"/>
      <c r="Z48" s="231"/>
      <c r="AA48" s="232"/>
      <c r="AB48" s="232"/>
      <c r="AC48" s="233"/>
      <c r="AD48" s="234"/>
      <c r="AE48" s="234"/>
    </row>
    <row r="49" spans="1:31" ht="13.8" x14ac:dyDescent="0.25">
      <c r="A49" s="288"/>
      <c r="B49" s="289"/>
      <c r="C49" s="290"/>
      <c r="D49" s="290"/>
      <c r="E49" s="290"/>
      <c r="F49" s="290"/>
      <c r="G49" s="290"/>
      <c r="H49" s="291"/>
      <c r="I49" s="291"/>
      <c r="J49" s="292"/>
      <c r="K49" s="293"/>
      <c r="L49" s="267" t="s">
        <v>379</v>
      </c>
      <c r="M49" s="268"/>
      <c r="N49" s="269" t="s">
        <v>380</v>
      </c>
      <c r="O49" s="226"/>
      <c r="P49" s="226"/>
      <c r="Q49" s="226"/>
      <c r="R49" s="226"/>
      <c r="S49" s="227"/>
      <c r="T49" s="228"/>
      <c r="U49" s="228"/>
      <c r="V49" s="229"/>
      <c r="W49" s="242"/>
      <c r="X49" s="231"/>
      <c r="Y49" s="231"/>
      <c r="Z49" s="231"/>
      <c r="AA49" s="232"/>
      <c r="AB49" s="232"/>
      <c r="AC49" s="233"/>
      <c r="AD49" s="234"/>
      <c r="AE49" s="234"/>
    </row>
    <row r="50" spans="1:31" ht="13.8" x14ac:dyDescent="0.25">
      <c r="A50" s="288"/>
      <c r="B50" s="289"/>
      <c r="C50" s="290"/>
      <c r="D50" s="290"/>
      <c r="E50" s="290"/>
      <c r="F50" s="290"/>
      <c r="G50" s="290"/>
      <c r="H50" s="291"/>
      <c r="I50" s="291"/>
      <c r="J50" s="292"/>
      <c r="K50" s="293"/>
      <c r="L50" s="294"/>
      <c r="M50" s="295">
        <v>1</v>
      </c>
      <c r="N50" s="279" t="s">
        <v>390</v>
      </c>
      <c r="O50" s="226" t="s">
        <v>384</v>
      </c>
      <c r="P50" s="226"/>
      <c r="Q50" s="226">
        <v>3633</v>
      </c>
      <c r="R50" s="226"/>
      <c r="S50" s="227">
        <v>948</v>
      </c>
      <c r="T50" s="228">
        <v>1014</v>
      </c>
      <c r="U50" s="228">
        <v>845</v>
      </c>
      <c r="V50" s="229">
        <v>826</v>
      </c>
      <c r="W50" s="242">
        <v>817</v>
      </c>
      <c r="X50" s="227">
        <v>1269</v>
      </c>
      <c r="Y50" s="227">
        <v>0</v>
      </c>
      <c r="Z50" s="227">
        <v>0</v>
      </c>
      <c r="AA50" s="232"/>
      <c r="AB50" s="232"/>
      <c r="AC50" s="233"/>
      <c r="AD50" s="296">
        <f>W50+X50+Y50+Z50</f>
        <v>2086</v>
      </c>
      <c r="AE50" s="281">
        <f>AD50/Q50</f>
        <v>0.5741811175337187</v>
      </c>
    </row>
    <row r="51" spans="1:31" ht="13.8" x14ac:dyDescent="0.25">
      <c r="A51" s="285">
        <v>14</v>
      </c>
      <c r="B51" s="286"/>
      <c r="C51" s="262"/>
      <c r="D51" s="262"/>
      <c r="E51" s="262"/>
      <c r="F51" s="262"/>
      <c r="G51" s="262"/>
      <c r="H51" s="262"/>
      <c r="I51" s="262"/>
      <c r="J51" s="287"/>
      <c r="K51" s="286"/>
      <c r="L51" s="267"/>
      <c r="M51" s="265"/>
      <c r="N51" s="223" t="s">
        <v>366</v>
      </c>
      <c r="O51" s="226"/>
      <c r="P51" s="226"/>
      <c r="Q51" s="226"/>
      <c r="R51" s="226"/>
      <c r="S51" s="227"/>
      <c r="T51" s="228"/>
      <c r="U51" s="228"/>
      <c r="V51" s="229"/>
      <c r="W51" s="242"/>
      <c r="X51" s="231"/>
      <c r="Y51" s="231"/>
      <c r="Z51" s="231"/>
      <c r="AA51" s="232"/>
      <c r="AB51" s="232"/>
      <c r="AC51" s="233"/>
      <c r="AD51" s="234"/>
      <c r="AE51" s="234"/>
    </row>
    <row r="52" spans="1:31" ht="13.8" x14ac:dyDescent="0.25">
      <c r="A52" s="243"/>
      <c r="B52" s="244" t="s">
        <v>391</v>
      </c>
      <c r="C52" s="245"/>
      <c r="D52" s="245"/>
      <c r="E52" s="245"/>
      <c r="F52" s="245"/>
      <c r="G52" s="245"/>
      <c r="H52" s="246"/>
      <c r="I52" s="246"/>
      <c r="J52" s="247"/>
      <c r="K52" s="248"/>
      <c r="L52" s="249"/>
      <c r="M52" s="250"/>
      <c r="N52" s="223" t="s">
        <v>392</v>
      </c>
      <c r="O52" s="226"/>
      <c r="P52" s="226"/>
      <c r="Q52" s="226"/>
      <c r="R52" s="226"/>
      <c r="S52" s="227"/>
      <c r="T52" s="228"/>
      <c r="U52" s="228"/>
      <c r="V52" s="229"/>
      <c r="W52" s="242"/>
      <c r="X52" s="231"/>
      <c r="Y52" s="231"/>
      <c r="Z52" s="231"/>
      <c r="AA52" s="232"/>
      <c r="AB52" s="232"/>
      <c r="AC52" s="233"/>
      <c r="AD52" s="234"/>
      <c r="AE52" s="234"/>
    </row>
    <row r="53" spans="1:31" ht="13.8" x14ac:dyDescent="0.25">
      <c r="A53" s="243"/>
      <c r="B53" s="244"/>
      <c r="C53" s="245">
        <v>1</v>
      </c>
      <c r="D53" s="245"/>
      <c r="E53" s="245"/>
      <c r="F53" s="245"/>
      <c r="G53" s="245"/>
      <c r="H53" s="246"/>
      <c r="I53" s="246"/>
      <c r="J53" s="247"/>
      <c r="K53" s="248"/>
      <c r="L53" s="249"/>
      <c r="M53" s="250"/>
      <c r="N53" s="223" t="s">
        <v>180</v>
      </c>
      <c r="O53" s="226"/>
      <c r="P53" s="226"/>
      <c r="Q53" s="226"/>
      <c r="R53" s="226"/>
      <c r="S53" s="227"/>
      <c r="T53" s="228"/>
      <c r="U53" s="228"/>
      <c r="V53" s="229"/>
      <c r="W53" s="242"/>
      <c r="X53" s="231"/>
      <c r="Y53" s="231"/>
      <c r="Z53" s="231"/>
      <c r="AA53" s="232"/>
      <c r="AB53" s="232"/>
      <c r="AC53" s="233"/>
      <c r="AD53" s="234"/>
      <c r="AE53" s="234"/>
    </row>
    <row r="54" spans="1:31" ht="13.8" x14ac:dyDescent="0.25">
      <c r="A54" s="243"/>
      <c r="B54" s="244"/>
      <c r="C54" s="245"/>
      <c r="D54" s="245">
        <v>1.7</v>
      </c>
      <c r="E54" s="245"/>
      <c r="F54" s="245"/>
      <c r="G54" s="245"/>
      <c r="H54" s="246"/>
      <c r="I54" s="246"/>
      <c r="J54" s="247"/>
      <c r="K54" s="248"/>
      <c r="L54" s="249"/>
      <c r="M54" s="250"/>
      <c r="N54" s="223" t="s">
        <v>369</v>
      </c>
      <c r="O54" s="226"/>
      <c r="P54" s="226"/>
      <c r="Q54" s="226"/>
      <c r="R54" s="226"/>
      <c r="S54" s="227"/>
      <c r="T54" s="228"/>
      <c r="U54" s="228"/>
      <c r="V54" s="229"/>
      <c r="W54" s="242"/>
      <c r="X54" s="231"/>
      <c r="Y54" s="231"/>
      <c r="Z54" s="231"/>
      <c r="AA54" s="232"/>
      <c r="AB54" s="232"/>
      <c r="AC54" s="233"/>
      <c r="AD54" s="234"/>
      <c r="AE54" s="234"/>
    </row>
    <row r="55" spans="1:31" ht="13.8" x14ac:dyDescent="0.25">
      <c r="A55" s="243"/>
      <c r="B55" s="244"/>
      <c r="C55" s="245"/>
      <c r="D55" s="245"/>
      <c r="E55" s="251">
        <v>3</v>
      </c>
      <c r="F55" s="245"/>
      <c r="G55" s="245"/>
      <c r="H55" s="246"/>
      <c r="I55" s="246"/>
      <c r="J55" s="247"/>
      <c r="K55" s="248"/>
      <c r="L55" s="249"/>
      <c r="M55" s="250"/>
      <c r="N55" s="223" t="s">
        <v>370</v>
      </c>
      <c r="O55" s="226"/>
      <c r="P55" s="226"/>
      <c r="Q55" s="226"/>
      <c r="R55" s="226"/>
      <c r="S55" s="227"/>
      <c r="T55" s="228"/>
      <c r="U55" s="228"/>
      <c r="V55" s="229"/>
      <c r="W55" s="242"/>
      <c r="X55" s="231"/>
      <c r="Y55" s="231"/>
      <c r="Z55" s="231"/>
      <c r="AA55" s="232"/>
      <c r="AB55" s="232"/>
      <c r="AC55" s="233"/>
      <c r="AD55" s="234"/>
      <c r="AE55" s="234"/>
    </row>
    <row r="56" spans="1:31" ht="13.8" x14ac:dyDescent="0.25">
      <c r="A56" s="243"/>
      <c r="B56" s="244"/>
      <c r="C56" s="245"/>
      <c r="D56" s="245"/>
      <c r="E56" s="245"/>
      <c r="F56" s="245" t="s">
        <v>371</v>
      </c>
      <c r="G56" s="245"/>
      <c r="H56" s="252"/>
      <c r="I56" s="253"/>
      <c r="J56" s="247"/>
      <c r="K56" s="248"/>
      <c r="L56" s="249"/>
      <c r="M56" s="250"/>
      <c r="N56" s="223" t="s">
        <v>372</v>
      </c>
      <c r="O56" s="226"/>
      <c r="P56" s="226"/>
      <c r="Q56" s="226"/>
      <c r="R56" s="226"/>
      <c r="S56" s="227"/>
      <c r="T56" s="228"/>
      <c r="U56" s="228"/>
      <c r="V56" s="229"/>
      <c r="W56" s="242"/>
      <c r="X56" s="231"/>
      <c r="Y56" s="231"/>
      <c r="Z56" s="231"/>
      <c r="AA56" s="232"/>
      <c r="AB56" s="232"/>
      <c r="AC56" s="233"/>
      <c r="AD56" s="234"/>
      <c r="AE56" s="234"/>
    </row>
    <row r="57" spans="1:31" ht="13.8" x14ac:dyDescent="0.25">
      <c r="A57" s="243"/>
      <c r="B57" s="244"/>
      <c r="C57" s="245"/>
      <c r="D57" s="245"/>
      <c r="E57" s="245"/>
      <c r="F57" s="245"/>
      <c r="G57" s="245">
        <v>1</v>
      </c>
      <c r="H57" s="246"/>
      <c r="I57" s="246"/>
      <c r="J57" s="254"/>
      <c r="K57" s="255"/>
      <c r="L57" s="256"/>
      <c r="M57" s="257"/>
      <c r="N57" s="223" t="s">
        <v>373</v>
      </c>
      <c r="O57" s="226"/>
      <c r="P57" s="226"/>
      <c r="Q57" s="226"/>
      <c r="R57" s="226"/>
      <c r="S57" s="227"/>
      <c r="T57" s="228"/>
      <c r="U57" s="228"/>
      <c r="V57" s="229"/>
      <c r="W57" s="242"/>
      <c r="X57" s="231"/>
      <c r="Y57" s="231"/>
      <c r="Z57" s="231"/>
      <c r="AA57" s="232"/>
      <c r="AB57" s="232"/>
      <c r="AC57" s="233"/>
      <c r="AD57" s="234"/>
      <c r="AE57" s="234"/>
    </row>
    <row r="58" spans="1:31" ht="13.8" x14ac:dyDescent="0.25">
      <c r="A58" s="243"/>
      <c r="B58" s="244"/>
      <c r="C58" s="245"/>
      <c r="D58" s="245"/>
      <c r="E58" s="245"/>
      <c r="F58" s="245"/>
      <c r="G58" s="245"/>
      <c r="H58" s="246" t="s">
        <v>374</v>
      </c>
      <c r="I58" s="246"/>
      <c r="J58" s="258"/>
      <c r="K58" s="253"/>
      <c r="L58" s="249"/>
      <c r="M58" s="250"/>
      <c r="N58" s="241" t="s">
        <v>375</v>
      </c>
      <c r="O58" s="226"/>
      <c r="P58" s="226"/>
      <c r="Q58" s="226"/>
      <c r="R58" s="226"/>
      <c r="S58" s="227"/>
      <c r="T58" s="228"/>
      <c r="U58" s="228"/>
      <c r="V58" s="229"/>
      <c r="W58" s="242"/>
      <c r="X58" s="231"/>
      <c r="Y58" s="231"/>
      <c r="Z58" s="231"/>
      <c r="AA58" s="232"/>
      <c r="AB58" s="232"/>
      <c r="AC58" s="233"/>
      <c r="AD58" s="234"/>
      <c r="AE58" s="234"/>
    </row>
    <row r="59" spans="1:31" ht="27.6" x14ac:dyDescent="0.25">
      <c r="A59" s="259"/>
      <c r="B59" s="260"/>
      <c r="C59" s="261"/>
      <c r="D59" s="261"/>
      <c r="E59" s="261"/>
      <c r="F59" s="261"/>
      <c r="G59" s="261"/>
      <c r="H59" s="262"/>
      <c r="I59" s="263" t="s">
        <v>376</v>
      </c>
      <c r="J59" s="247"/>
      <c r="K59" s="248"/>
      <c r="L59" s="264"/>
      <c r="M59" s="265"/>
      <c r="N59" s="266" t="s">
        <v>377</v>
      </c>
      <c r="O59" s="226"/>
      <c r="P59" s="226"/>
      <c r="Q59" s="226"/>
      <c r="R59" s="226"/>
      <c r="S59" s="227"/>
      <c r="T59" s="228"/>
      <c r="U59" s="228"/>
      <c r="V59" s="229"/>
      <c r="W59" s="242"/>
      <c r="X59" s="231"/>
      <c r="Y59" s="231"/>
      <c r="Z59" s="231"/>
      <c r="AA59" s="232"/>
      <c r="AB59" s="232"/>
      <c r="AC59" s="233"/>
      <c r="AD59" s="234"/>
      <c r="AE59" s="234"/>
    </row>
    <row r="60" spans="1:31" ht="13.8" x14ac:dyDescent="0.25">
      <c r="A60" s="243"/>
      <c r="B60" s="244"/>
      <c r="C60" s="245"/>
      <c r="D60" s="245"/>
      <c r="E60" s="245"/>
      <c r="F60" s="245"/>
      <c r="G60" s="245"/>
      <c r="H60" s="246"/>
      <c r="I60" s="246"/>
      <c r="J60" s="247"/>
      <c r="K60" s="248">
        <v>13</v>
      </c>
      <c r="L60" s="267"/>
      <c r="M60" s="268"/>
      <c r="N60" s="269" t="s">
        <v>378</v>
      </c>
      <c r="O60" s="226"/>
      <c r="P60" s="226"/>
      <c r="Q60" s="226"/>
      <c r="R60" s="226"/>
      <c r="S60" s="227"/>
      <c r="T60" s="228"/>
      <c r="U60" s="228"/>
      <c r="V60" s="229"/>
      <c r="W60" s="242"/>
      <c r="X60" s="231"/>
      <c r="Y60" s="231"/>
      <c r="Z60" s="231"/>
      <c r="AA60" s="232"/>
      <c r="AB60" s="232"/>
      <c r="AC60" s="233"/>
      <c r="AD60" s="234"/>
      <c r="AE60" s="234"/>
    </row>
    <row r="61" spans="1:31" ht="13.8" x14ac:dyDescent="0.25">
      <c r="A61" s="243"/>
      <c r="B61" s="244"/>
      <c r="C61" s="245"/>
      <c r="D61" s="245"/>
      <c r="E61" s="245"/>
      <c r="F61" s="245"/>
      <c r="G61" s="245"/>
      <c r="H61" s="246"/>
      <c r="I61" s="246"/>
      <c r="J61" s="247"/>
      <c r="K61" s="248"/>
      <c r="L61" s="267" t="s">
        <v>379</v>
      </c>
      <c r="M61" s="268"/>
      <c r="N61" s="269" t="s">
        <v>380</v>
      </c>
      <c r="O61" s="226"/>
      <c r="P61" s="226"/>
      <c r="Q61" s="226"/>
      <c r="R61" s="226"/>
      <c r="S61" s="227"/>
      <c r="T61" s="228"/>
      <c r="U61" s="228"/>
      <c r="V61" s="229"/>
      <c r="W61" s="242"/>
      <c r="X61" s="231"/>
      <c r="Y61" s="231"/>
      <c r="Z61" s="231"/>
      <c r="AA61" s="232"/>
      <c r="AB61" s="232"/>
      <c r="AC61" s="233"/>
      <c r="AD61" s="234"/>
      <c r="AE61" s="234"/>
    </row>
    <row r="62" spans="1:31" ht="13.8" x14ac:dyDescent="0.25">
      <c r="A62" s="243"/>
      <c r="B62" s="244"/>
      <c r="C62" s="245"/>
      <c r="D62" s="245"/>
      <c r="E62" s="245"/>
      <c r="F62" s="245"/>
      <c r="G62" s="245"/>
      <c r="H62" s="246"/>
      <c r="I62" s="246"/>
      <c r="J62" s="247"/>
      <c r="K62" s="248"/>
      <c r="L62" s="267"/>
      <c r="M62" s="297">
        <v>1</v>
      </c>
      <c r="N62" s="279" t="s">
        <v>390</v>
      </c>
      <c r="O62" s="226" t="s">
        <v>384</v>
      </c>
      <c r="P62" s="226"/>
      <c r="Q62" s="226">
        <v>3633</v>
      </c>
      <c r="R62" s="226"/>
      <c r="S62" s="227">
        <v>948</v>
      </c>
      <c r="T62" s="228">
        <v>1014</v>
      </c>
      <c r="U62" s="228">
        <v>845</v>
      </c>
      <c r="V62" s="229">
        <v>826</v>
      </c>
      <c r="W62" s="242">
        <v>817</v>
      </c>
      <c r="X62" s="227">
        <v>1269</v>
      </c>
      <c r="Y62" s="227">
        <v>0</v>
      </c>
      <c r="Z62" s="227">
        <v>0</v>
      </c>
      <c r="AA62" s="232"/>
      <c r="AB62" s="232"/>
      <c r="AC62" s="233"/>
      <c r="AD62" s="296">
        <f>SUM(W62:Z62)</f>
        <v>2086</v>
      </c>
      <c r="AE62" s="281">
        <f>AD62/Q62</f>
        <v>0.5741811175337187</v>
      </c>
    </row>
    <row r="63" spans="1:31" ht="13.8" x14ac:dyDescent="0.25">
      <c r="A63" s="285">
        <v>14</v>
      </c>
      <c r="B63" s="286"/>
      <c r="C63" s="262"/>
      <c r="D63" s="262"/>
      <c r="E63" s="262"/>
      <c r="F63" s="262"/>
      <c r="G63" s="262"/>
      <c r="H63" s="262"/>
      <c r="I63" s="262"/>
      <c r="J63" s="287"/>
      <c r="K63" s="286"/>
      <c r="L63" s="267"/>
      <c r="M63" s="265"/>
      <c r="N63" s="223" t="s">
        <v>366</v>
      </c>
      <c r="O63" s="226"/>
      <c r="P63" s="226"/>
      <c r="Q63" s="226"/>
      <c r="R63" s="226"/>
      <c r="S63" s="227"/>
      <c r="T63" s="228"/>
      <c r="U63" s="228"/>
      <c r="V63" s="229"/>
      <c r="W63" s="242"/>
      <c r="X63" s="231"/>
      <c r="Y63" s="231"/>
      <c r="Z63" s="231"/>
      <c r="AA63" s="232"/>
      <c r="AB63" s="232"/>
      <c r="AC63" s="233"/>
      <c r="AD63" s="234"/>
      <c r="AE63" s="234"/>
    </row>
    <row r="64" spans="1:31" ht="13.8" x14ac:dyDescent="0.25">
      <c r="A64" s="243"/>
      <c r="B64" s="244" t="s">
        <v>393</v>
      </c>
      <c r="C64" s="245"/>
      <c r="D64" s="245"/>
      <c r="E64" s="245"/>
      <c r="F64" s="245"/>
      <c r="G64" s="245"/>
      <c r="H64" s="246"/>
      <c r="I64" s="246"/>
      <c r="J64" s="247"/>
      <c r="K64" s="248"/>
      <c r="L64" s="249"/>
      <c r="M64" s="250"/>
      <c r="N64" s="223" t="s">
        <v>394</v>
      </c>
      <c r="O64" s="226"/>
      <c r="P64" s="226"/>
      <c r="Q64" s="226"/>
      <c r="R64" s="226"/>
      <c r="S64" s="227"/>
      <c r="T64" s="228"/>
      <c r="U64" s="228"/>
      <c r="V64" s="229"/>
      <c r="W64" s="242"/>
      <c r="X64" s="231"/>
      <c r="Y64" s="231"/>
      <c r="Z64" s="231"/>
      <c r="AA64" s="232"/>
      <c r="AB64" s="232"/>
      <c r="AC64" s="233"/>
      <c r="AD64" s="234"/>
      <c r="AE64" s="234"/>
    </row>
    <row r="65" spans="1:31" ht="13.8" x14ac:dyDescent="0.25">
      <c r="A65" s="243"/>
      <c r="B65" s="244"/>
      <c r="C65" s="245">
        <v>1</v>
      </c>
      <c r="D65" s="245"/>
      <c r="E65" s="245"/>
      <c r="F65" s="245"/>
      <c r="G65" s="245"/>
      <c r="H65" s="246"/>
      <c r="I65" s="246"/>
      <c r="J65" s="247"/>
      <c r="K65" s="248"/>
      <c r="L65" s="249"/>
      <c r="M65" s="250"/>
      <c r="N65" s="223" t="s">
        <v>180</v>
      </c>
      <c r="O65" s="226"/>
      <c r="P65" s="226"/>
      <c r="Q65" s="226"/>
      <c r="R65" s="226"/>
      <c r="S65" s="227"/>
      <c r="T65" s="228"/>
      <c r="U65" s="228"/>
      <c r="V65" s="229"/>
      <c r="W65" s="242"/>
      <c r="X65" s="231"/>
      <c r="Y65" s="231"/>
      <c r="Z65" s="231"/>
      <c r="AA65" s="232"/>
      <c r="AB65" s="232"/>
      <c r="AC65" s="233"/>
      <c r="AD65" s="234"/>
      <c r="AE65" s="234"/>
    </row>
    <row r="66" spans="1:31" ht="13.8" x14ac:dyDescent="0.25">
      <c r="A66" s="243"/>
      <c r="B66" s="244"/>
      <c r="C66" s="245"/>
      <c r="D66" s="245">
        <v>1.7</v>
      </c>
      <c r="E66" s="245"/>
      <c r="F66" s="245"/>
      <c r="G66" s="245"/>
      <c r="H66" s="246"/>
      <c r="I66" s="246"/>
      <c r="J66" s="247"/>
      <c r="K66" s="248"/>
      <c r="L66" s="249"/>
      <c r="M66" s="250"/>
      <c r="N66" s="223" t="s">
        <v>369</v>
      </c>
      <c r="O66" s="226"/>
      <c r="P66" s="226"/>
      <c r="Q66" s="226"/>
      <c r="R66" s="226"/>
      <c r="S66" s="227"/>
      <c r="T66" s="228"/>
      <c r="U66" s="228"/>
      <c r="V66" s="229"/>
      <c r="W66" s="242"/>
      <c r="X66" s="231"/>
      <c r="Y66" s="231"/>
      <c r="Z66" s="231"/>
      <c r="AA66" s="232"/>
      <c r="AB66" s="232"/>
      <c r="AC66" s="233"/>
      <c r="AD66" s="234"/>
      <c r="AE66" s="234"/>
    </row>
    <row r="67" spans="1:31" ht="13.8" x14ac:dyDescent="0.25">
      <c r="A67" s="243"/>
      <c r="B67" s="244"/>
      <c r="C67" s="245"/>
      <c r="D67" s="245"/>
      <c r="E67" s="251">
        <v>3</v>
      </c>
      <c r="F67" s="245"/>
      <c r="G67" s="245"/>
      <c r="H67" s="246"/>
      <c r="I67" s="246"/>
      <c r="J67" s="247"/>
      <c r="K67" s="248"/>
      <c r="L67" s="249"/>
      <c r="M67" s="250"/>
      <c r="N67" s="223" t="s">
        <v>370</v>
      </c>
      <c r="O67" s="226"/>
      <c r="P67" s="226"/>
      <c r="Q67" s="226"/>
      <c r="R67" s="226"/>
      <c r="S67" s="227"/>
      <c r="T67" s="228"/>
      <c r="U67" s="228"/>
      <c r="V67" s="229"/>
      <c r="W67" s="242"/>
      <c r="X67" s="231"/>
      <c r="Y67" s="231"/>
      <c r="Z67" s="231"/>
      <c r="AA67" s="232"/>
      <c r="AB67" s="232"/>
      <c r="AC67" s="233"/>
      <c r="AD67" s="234"/>
      <c r="AE67" s="234"/>
    </row>
    <row r="68" spans="1:31" ht="13.8" x14ac:dyDescent="0.25">
      <c r="A68" s="243"/>
      <c r="B68" s="244"/>
      <c r="C68" s="245"/>
      <c r="D68" s="245"/>
      <c r="E68" s="245"/>
      <c r="F68" s="245" t="s">
        <v>371</v>
      </c>
      <c r="G68" s="245"/>
      <c r="H68" s="252"/>
      <c r="I68" s="253"/>
      <c r="J68" s="247"/>
      <c r="K68" s="248"/>
      <c r="L68" s="249"/>
      <c r="M68" s="250"/>
      <c r="N68" s="223" t="s">
        <v>372</v>
      </c>
      <c r="O68" s="226"/>
      <c r="P68" s="226"/>
      <c r="Q68" s="226"/>
      <c r="R68" s="226"/>
      <c r="S68" s="227"/>
      <c r="T68" s="228"/>
      <c r="U68" s="228"/>
      <c r="V68" s="229"/>
      <c r="W68" s="242"/>
      <c r="X68" s="231"/>
      <c r="Y68" s="231"/>
      <c r="Z68" s="231"/>
      <c r="AA68" s="232"/>
      <c r="AB68" s="232"/>
      <c r="AC68" s="233"/>
      <c r="AD68" s="234"/>
      <c r="AE68" s="234"/>
    </row>
    <row r="69" spans="1:31" ht="13.8" x14ac:dyDescent="0.25">
      <c r="A69" s="243"/>
      <c r="B69" s="244"/>
      <c r="C69" s="245"/>
      <c r="D69" s="245"/>
      <c r="E69" s="245"/>
      <c r="F69" s="245"/>
      <c r="G69" s="245">
        <v>1</v>
      </c>
      <c r="H69" s="246"/>
      <c r="I69" s="246"/>
      <c r="J69" s="254"/>
      <c r="K69" s="255"/>
      <c r="L69" s="256"/>
      <c r="M69" s="257"/>
      <c r="N69" s="223" t="s">
        <v>373</v>
      </c>
      <c r="O69" s="226"/>
      <c r="P69" s="226"/>
      <c r="Q69" s="226"/>
      <c r="R69" s="226"/>
      <c r="S69" s="227"/>
      <c r="T69" s="228"/>
      <c r="U69" s="228"/>
      <c r="V69" s="229"/>
      <c r="W69" s="242"/>
      <c r="X69" s="231"/>
      <c r="Y69" s="231"/>
      <c r="Z69" s="231"/>
      <c r="AA69" s="232"/>
      <c r="AB69" s="232"/>
      <c r="AC69" s="233"/>
      <c r="AD69" s="234"/>
      <c r="AE69" s="234"/>
    </row>
    <row r="70" spans="1:31" ht="13.8" x14ac:dyDescent="0.25">
      <c r="A70" s="243"/>
      <c r="B70" s="244"/>
      <c r="C70" s="245"/>
      <c r="D70" s="245"/>
      <c r="E70" s="245"/>
      <c r="F70" s="245"/>
      <c r="G70" s="245"/>
      <c r="H70" s="246" t="s">
        <v>374</v>
      </c>
      <c r="I70" s="246"/>
      <c r="J70" s="258"/>
      <c r="K70" s="253"/>
      <c r="L70" s="249"/>
      <c r="M70" s="250"/>
      <c r="N70" s="241" t="s">
        <v>375</v>
      </c>
      <c r="O70" s="226"/>
      <c r="P70" s="226"/>
      <c r="Q70" s="226"/>
      <c r="R70" s="226"/>
      <c r="S70" s="227"/>
      <c r="T70" s="228"/>
      <c r="U70" s="228"/>
      <c r="V70" s="229"/>
      <c r="W70" s="242"/>
      <c r="X70" s="231"/>
      <c r="Y70" s="231"/>
      <c r="Z70" s="231"/>
      <c r="AA70" s="232"/>
      <c r="AB70" s="232"/>
      <c r="AC70" s="233"/>
      <c r="AD70" s="234"/>
      <c r="AE70" s="234"/>
    </row>
    <row r="71" spans="1:31" ht="27.6" x14ac:dyDescent="0.25">
      <c r="A71" s="259"/>
      <c r="B71" s="260"/>
      <c r="C71" s="261"/>
      <c r="D71" s="261"/>
      <c r="E71" s="261"/>
      <c r="F71" s="261"/>
      <c r="G71" s="261"/>
      <c r="H71" s="262"/>
      <c r="I71" s="263" t="s">
        <v>376</v>
      </c>
      <c r="J71" s="247"/>
      <c r="K71" s="248"/>
      <c r="L71" s="264"/>
      <c r="M71" s="265"/>
      <c r="N71" s="266" t="s">
        <v>377</v>
      </c>
      <c r="O71" s="226"/>
      <c r="P71" s="226"/>
      <c r="Q71" s="226"/>
      <c r="R71" s="226"/>
      <c r="S71" s="227"/>
      <c r="T71" s="228"/>
      <c r="U71" s="228"/>
      <c r="V71" s="229"/>
      <c r="W71" s="242"/>
      <c r="X71" s="231"/>
      <c r="Y71" s="231"/>
      <c r="Z71" s="231"/>
      <c r="AA71" s="232"/>
      <c r="AB71" s="232"/>
      <c r="AC71" s="233"/>
      <c r="AD71" s="234"/>
      <c r="AE71" s="234"/>
    </row>
    <row r="72" spans="1:31" ht="13.8" x14ac:dyDescent="0.25">
      <c r="A72" s="243"/>
      <c r="B72" s="244"/>
      <c r="C72" s="245"/>
      <c r="D72" s="245"/>
      <c r="E72" s="245"/>
      <c r="F72" s="245"/>
      <c r="G72" s="245"/>
      <c r="H72" s="246"/>
      <c r="I72" s="246"/>
      <c r="J72" s="247"/>
      <c r="K72" s="248">
        <v>13</v>
      </c>
      <c r="L72" s="267"/>
      <c r="M72" s="268"/>
      <c r="N72" s="269" t="s">
        <v>378</v>
      </c>
      <c r="O72" s="226"/>
      <c r="P72" s="226"/>
      <c r="Q72" s="226"/>
      <c r="R72" s="226"/>
      <c r="S72" s="227"/>
      <c r="T72" s="228"/>
      <c r="U72" s="228"/>
      <c r="V72" s="229"/>
      <c r="W72" s="242"/>
      <c r="X72" s="231"/>
      <c r="Y72" s="231"/>
      <c r="Z72" s="231"/>
      <c r="AA72" s="232"/>
      <c r="AB72" s="232"/>
      <c r="AC72" s="233"/>
      <c r="AD72" s="234"/>
      <c r="AE72" s="234"/>
    </row>
    <row r="73" spans="1:31" ht="13.8" x14ac:dyDescent="0.25">
      <c r="A73" s="243"/>
      <c r="B73" s="244"/>
      <c r="C73" s="245"/>
      <c r="D73" s="245"/>
      <c r="E73" s="245"/>
      <c r="F73" s="245"/>
      <c r="G73" s="245"/>
      <c r="H73" s="246"/>
      <c r="I73" s="246"/>
      <c r="J73" s="247"/>
      <c r="K73" s="248"/>
      <c r="L73" s="267" t="s">
        <v>379</v>
      </c>
      <c r="M73" s="268"/>
      <c r="N73" s="269" t="s">
        <v>380</v>
      </c>
      <c r="O73" s="226"/>
      <c r="P73" s="226"/>
      <c r="Q73" s="226"/>
      <c r="R73" s="226"/>
      <c r="S73" s="227"/>
      <c r="T73" s="228"/>
      <c r="U73" s="228"/>
      <c r="V73" s="229"/>
      <c r="W73" s="242"/>
      <c r="X73" s="231"/>
      <c r="Y73" s="231"/>
      <c r="Z73" s="231"/>
      <c r="AA73" s="232"/>
      <c r="AB73" s="232"/>
      <c r="AC73" s="233"/>
      <c r="AD73" s="234"/>
      <c r="AE73" s="234"/>
    </row>
    <row r="74" spans="1:31" ht="13.8" x14ac:dyDescent="0.25">
      <c r="A74" s="243"/>
      <c r="B74" s="244"/>
      <c r="C74" s="245"/>
      <c r="D74" s="245"/>
      <c r="E74" s="245"/>
      <c r="F74" s="245"/>
      <c r="G74" s="245"/>
      <c r="H74" s="246"/>
      <c r="I74" s="246"/>
      <c r="J74" s="247"/>
      <c r="K74" s="248"/>
      <c r="L74" s="267"/>
      <c r="M74" s="297">
        <v>1</v>
      </c>
      <c r="N74" s="298" t="s">
        <v>390</v>
      </c>
      <c r="O74" s="226" t="s">
        <v>384</v>
      </c>
      <c r="P74" s="226"/>
      <c r="Q74" s="226">
        <v>3633</v>
      </c>
      <c r="R74" s="226"/>
      <c r="S74" s="227">
        <v>948</v>
      </c>
      <c r="T74" s="228">
        <v>1014</v>
      </c>
      <c r="U74" s="228">
        <v>845</v>
      </c>
      <c r="V74" s="229">
        <v>826</v>
      </c>
      <c r="W74" s="242">
        <v>817</v>
      </c>
      <c r="X74" s="227">
        <v>1269</v>
      </c>
      <c r="Y74" s="227">
        <v>0</v>
      </c>
      <c r="Z74" s="227">
        <v>0</v>
      </c>
      <c r="AA74" s="232"/>
      <c r="AB74" s="232"/>
      <c r="AC74" s="233"/>
      <c r="AD74" s="296">
        <f>SUM(W74:Z74)</f>
        <v>2086</v>
      </c>
      <c r="AE74" s="281">
        <f>AD74/Q74</f>
        <v>0.5741811175337187</v>
      </c>
    </row>
    <row r="75" spans="1:31" ht="13.8" x14ac:dyDescent="0.25">
      <c r="A75" s="285">
        <v>14</v>
      </c>
      <c r="B75" s="286"/>
      <c r="C75" s="262"/>
      <c r="D75" s="262"/>
      <c r="E75" s="262"/>
      <c r="F75" s="262"/>
      <c r="G75" s="262"/>
      <c r="H75" s="262"/>
      <c r="I75" s="262"/>
      <c r="J75" s="287"/>
      <c r="K75" s="286"/>
      <c r="L75" s="267"/>
      <c r="M75" s="265"/>
      <c r="N75" s="223" t="s">
        <v>366</v>
      </c>
      <c r="O75" s="226"/>
      <c r="P75" s="226"/>
      <c r="Q75" s="226"/>
      <c r="R75" s="226"/>
      <c r="S75" s="227"/>
      <c r="T75" s="228"/>
      <c r="U75" s="228"/>
      <c r="V75" s="229"/>
      <c r="W75" s="242"/>
      <c r="X75" s="231"/>
      <c r="Y75" s="231"/>
      <c r="Z75" s="231"/>
      <c r="AA75" s="232"/>
      <c r="AB75" s="232"/>
      <c r="AC75" s="233"/>
      <c r="AD75" s="234"/>
      <c r="AE75" s="234"/>
    </row>
    <row r="76" spans="1:31" ht="13.8" x14ac:dyDescent="0.25">
      <c r="A76" s="243"/>
      <c r="B76" s="244" t="s">
        <v>395</v>
      </c>
      <c r="C76" s="245"/>
      <c r="D76" s="245"/>
      <c r="E76" s="245"/>
      <c r="F76" s="245"/>
      <c r="G76" s="245"/>
      <c r="H76" s="246"/>
      <c r="I76" s="246"/>
      <c r="J76" s="247"/>
      <c r="K76" s="248"/>
      <c r="L76" s="249"/>
      <c r="M76" s="250"/>
      <c r="N76" s="223" t="s">
        <v>396</v>
      </c>
      <c r="O76" s="226"/>
      <c r="P76" s="226"/>
      <c r="Q76" s="226"/>
      <c r="R76" s="226"/>
      <c r="S76" s="227"/>
      <c r="T76" s="228"/>
      <c r="U76" s="228"/>
      <c r="V76" s="229"/>
      <c r="W76" s="242"/>
      <c r="X76" s="231"/>
      <c r="Y76" s="231"/>
      <c r="Z76" s="231"/>
      <c r="AA76" s="232"/>
      <c r="AB76" s="232"/>
      <c r="AC76" s="233"/>
      <c r="AD76" s="234"/>
      <c r="AE76" s="234"/>
    </row>
    <row r="77" spans="1:31" ht="13.8" x14ac:dyDescent="0.25">
      <c r="A77" s="243"/>
      <c r="B77" s="244"/>
      <c r="C77" s="245">
        <v>1</v>
      </c>
      <c r="D77" s="245"/>
      <c r="E77" s="245"/>
      <c r="F77" s="245"/>
      <c r="G77" s="245"/>
      <c r="H77" s="246"/>
      <c r="I77" s="246"/>
      <c r="J77" s="247"/>
      <c r="K77" s="248"/>
      <c r="L77" s="249"/>
      <c r="M77" s="250"/>
      <c r="N77" s="223" t="s">
        <v>180</v>
      </c>
      <c r="O77" s="226"/>
      <c r="P77" s="226"/>
      <c r="Q77" s="226"/>
      <c r="R77" s="226"/>
      <c r="S77" s="227"/>
      <c r="T77" s="228"/>
      <c r="U77" s="228"/>
      <c r="V77" s="229"/>
      <c r="W77" s="242"/>
      <c r="X77" s="231"/>
      <c r="Y77" s="231"/>
      <c r="Z77" s="231"/>
      <c r="AA77" s="232"/>
      <c r="AB77" s="232"/>
      <c r="AC77" s="233"/>
      <c r="AD77" s="234"/>
      <c r="AE77" s="234"/>
    </row>
    <row r="78" spans="1:31" ht="13.8" x14ac:dyDescent="0.25">
      <c r="A78" s="243"/>
      <c r="B78" s="244"/>
      <c r="C78" s="245"/>
      <c r="D78" s="245">
        <v>1.7</v>
      </c>
      <c r="E78" s="245"/>
      <c r="F78" s="245"/>
      <c r="G78" s="245"/>
      <c r="H78" s="246"/>
      <c r="I78" s="246"/>
      <c r="J78" s="247"/>
      <c r="K78" s="248"/>
      <c r="L78" s="249"/>
      <c r="M78" s="250"/>
      <c r="N78" s="223" t="s">
        <v>369</v>
      </c>
      <c r="O78" s="226"/>
      <c r="P78" s="226"/>
      <c r="Q78" s="226"/>
      <c r="R78" s="226"/>
      <c r="S78" s="227"/>
      <c r="T78" s="228"/>
      <c r="U78" s="228"/>
      <c r="V78" s="229"/>
      <c r="W78" s="242"/>
      <c r="X78" s="231"/>
      <c r="Y78" s="231"/>
      <c r="Z78" s="231"/>
      <c r="AA78" s="232"/>
      <c r="AB78" s="232"/>
      <c r="AC78" s="233"/>
      <c r="AD78" s="234"/>
      <c r="AE78" s="234"/>
    </row>
    <row r="79" spans="1:31" ht="13.8" x14ac:dyDescent="0.25">
      <c r="A79" s="243"/>
      <c r="B79" s="244"/>
      <c r="C79" s="245"/>
      <c r="D79" s="245"/>
      <c r="E79" s="251">
        <v>3</v>
      </c>
      <c r="F79" s="245"/>
      <c r="G79" s="245"/>
      <c r="H79" s="246"/>
      <c r="I79" s="246"/>
      <c r="J79" s="247"/>
      <c r="K79" s="248"/>
      <c r="L79" s="249"/>
      <c r="M79" s="250"/>
      <c r="N79" s="223" t="s">
        <v>370</v>
      </c>
      <c r="O79" s="226"/>
      <c r="P79" s="226"/>
      <c r="Q79" s="226"/>
      <c r="R79" s="226"/>
      <c r="S79" s="227"/>
      <c r="T79" s="228"/>
      <c r="U79" s="228"/>
      <c r="V79" s="229"/>
      <c r="W79" s="242"/>
      <c r="X79" s="231"/>
      <c r="Y79" s="231"/>
      <c r="Z79" s="231"/>
      <c r="AA79" s="232"/>
      <c r="AB79" s="232"/>
      <c r="AC79" s="233"/>
      <c r="AD79" s="234"/>
      <c r="AE79" s="234"/>
    </row>
    <row r="80" spans="1:31" ht="13.8" x14ac:dyDescent="0.25">
      <c r="A80" s="243"/>
      <c r="B80" s="244"/>
      <c r="C80" s="245"/>
      <c r="D80" s="245"/>
      <c r="E80" s="245"/>
      <c r="F80" s="245" t="s">
        <v>371</v>
      </c>
      <c r="G80" s="245"/>
      <c r="H80" s="252"/>
      <c r="I80" s="253"/>
      <c r="J80" s="247"/>
      <c r="K80" s="248"/>
      <c r="L80" s="249"/>
      <c r="M80" s="250"/>
      <c r="N80" s="223" t="s">
        <v>372</v>
      </c>
      <c r="O80" s="226"/>
      <c r="P80" s="226"/>
      <c r="Q80" s="226"/>
      <c r="R80" s="226"/>
      <c r="S80" s="227"/>
      <c r="T80" s="228"/>
      <c r="U80" s="228"/>
      <c r="V80" s="229"/>
      <c r="W80" s="242"/>
      <c r="X80" s="231"/>
      <c r="Y80" s="231"/>
      <c r="Z80" s="231"/>
      <c r="AA80" s="232"/>
      <c r="AB80" s="232"/>
      <c r="AC80" s="233"/>
      <c r="AD80" s="234"/>
      <c r="AE80" s="234"/>
    </row>
    <row r="81" spans="1:31" ht="13.8" x14ac:dyDescent="0.25">
      <c r="A81" s="243"/>
      <c r="B81" s="244"/>
      <c r="C81" s="245"/>
      <c r="D81" s="245"/>
      <c r="E81" s="245"/>
      <c r="F81" s="245"/>
      <c r="G81" s="245">
        <v>1</v>
      </c>
      <c r="H81" s="246"/>
      <c r="I81" s="246"/>
      <c r="J81" s="254"/>
      <c r="K81" s="255"/>
      <c r="L81" s="256"/>
      <c r="M81" s="257"/>
      <c r="N81" s="223" t="s">
        <v>373</v>
      </c>
      <c r="O81" s="226"/>
      <c r="P81" s="226"/>
      <c r="Q81" s="226"/>
      <c r="R81" s="226"/>
      <c r="S81" s="227"/>
      <c r="T81" s="228"/>
      <c r="U81" s="228"/>
      <c r="V81" s="229"/>
      <c r="W81" s="242"/>
      <c r="X81" s="231"/>
      <c r="Y81" s="231"/>
      <c r="Z81" s="231"/>
      <c r="AA81" s="232"/>
      <c r="AB81" s="232"/>
      <c r="AC81" s="233"/>
      <c r="AD81" s="234"/>
      <c r="AE81" s="234"/>
    </row>
    <row r="82" spans="1:31" ht="13.8" x14ac:dyDescent="0.25">
      <c r="A82" s="243"/>
      <c r="B82" s="244"/>
      <c r="C82" s="245"/>
      <c r="D82" s="245"/>
      <c r="E82" s="245"/>
      <c r="F82" s="245"/>
      <c r="G82" s="245"/>
      <c r="H82" s="246" t="s">
        <v>374</v>
      </c>
      <c r="I82" s="246"/>
      <c r="J82" s="258"/>
      <c r="K82" s="253"/>
      <c r="L82" s="249"/>
      <c r="M82" s="250"/>
      <c r="N82" s="241" t="s">
        <v>375</v>
      </c>
      <c r="O82" s="226"/>
      <c r="P82" s="226"/>
      <c r="Q82" s="226"/>
      <c r="R82" s="226"/>
      <c r="S82" s="227"/>
      <c r="T82" s="228"/>
      <c r="U82" s="228"/>
      <c r="V82" s="229"/>
      <c r="W82" s="242"/>
      <c r="X82" s="231"/>
      <c r="Y82" s="231"/>
      <c r="Z82" s="231"/>
      <c r="AA82" s="232"/>
      <c r="AB82" s="232"/>
      <c r="AC82" s="233"/>
      <c r="AD82" s="234"/>
      <c r="AE82" s="234"/>
    </row>
    <row r="83" spans="1:31" ht="27.6" x14ac:dyDescent="0.25">
      <c r="A83" s="259"/>
      <c r="B83" s="260"/>
      <c r="C83" s="261"/>
      <c r="D83" s="261"/>
      <c r="E83" s="261"/>
      <c r="F83" s="261"/>
      <c r="G83" s="261"/>
      <c r="H83" s="262"/>
      <c r="I83" s="263" t="s">
        <v>376</v>
      </c>
      <c r="J83" s="247"/>
      <c r="K83" s="248"/>
      <c r="L83" s="264"/>
      <c r="M83" s="265"/>
      <c r="N83" s="266" t="s">
        <v>377</v>
      </c>
      <c r="O83" s="226"/>
      <c r="P83" s="226"/>
      <c r="Q83" s="226"/>
      <c r="R83" s="226"/>
      <c r="S83" s="227"/>
      <c r="T83" s="228"/>
      <c r="U83" s="228"/>
      <c r="V83" s="229"/>
      <c r="W83" s="242"/>
      <c r="X83" s="231"/>
      <c r="Y83" s="231"/>
      <c r="Z83" s="231"/>
      <c r="AA83" s="232"/>
      <c r="AB83" s="232"/>
      <c r="AC83" s="233"/>
      <c r="AD83" s="234"/>
      <c r="AE83" s="234"/>
    </row>
    <row r="84" spans="1:31" ht="13.8" x14ac:dyDescent="0.25">
      <c r="A84" s="243"/>
      <c r="B84" s="244"/>
      <c r="C84" s="245"/>
      <c r="D84" s="245"/>
      <c r="E84" s="245"/>
      <c r="F84" s="245"/>
      <c r="G84" s="245"/>
      <c r="H84" s="246"/>
      <c r="I84" s="246"/>
      <c r="J84" s="247"/>
      <c r="K84" s="248">
        <v>13</v>
      </c>
      <c r="L84" s="267"/>
      <c r="M84" s="268"/>
      <c r="N84" s="269" t="s">
        <v>378</v>
      </c>
      <c r="O84" s="226"/>
      <c r="P84" s="226"/>
      <c r="Q84" s="226"/>
      <c r="R84" s="226"/>
      <c r="S84" s="227"/>
      <c r="T84" s="228"/>
      <c r="U84" s="228"/>
      <c r="V84" s="229"/>
      <c r="W84" s="242"/>
      <c r="X84" s="231"/>
      <c r="Y84" s="231"/>
      <c r="Z84" s="231"/>
      <c r="AA84" s="232"/>
      <c r="AB84" s="232"/>
      <c r="AC84" s="233"/>
      <c r="AD84" s="234"/>
      <c r="AE84" s="234"/>
    </row>
    <row r="85" spans="1:31" ht="13.8" x14ac:dyDescent="0.25">
      <c r="A85" s="243"/>
      <c r="B85" s="244"/>
      <c r="C85" s="245"/>
      <c r="D85" s="245"/>
      <c r="E85" s="245"/>
      <c r="F85" s="245"/>
      <c r="G85" s="245"/>
      <c r="H85" s="246"/>
      <c r="I85" s="246"/>
      <c r="J85" s="247"/>
      <c r="K85" s="248"/>
      <c r="L85" s="267" t="s">
        <v>379</v>
      </c>
      <c r="M85" s="268"/>
      <c r="N85" s="269" t="s">
        <v>380</v>
      </c>
      <c r="O85" s="226" t="s">
        <v>384</v>
      </c>
      <c r="P85" s="226"/>
      <c r="Q85" s="226"/>
      <c r="R85" s="226"/>
      <c r="S85" s="227"/>
      <c r="T85" s="228"/>
      <c r="U85" s="228"/>
      <c r="V85" s="229"/>
      <c r="W85" s="242"/>
      <c r="X85" s="231"/>
      <c r="Y85" s="231"/>
      <c r="Z85" s="231"/>
      <c r="AA85" s="232"/>
      <c r="AB85" s="232"/>
      <c r="AC85" s="233"/>
      <c r="AD85" s="234"/>
      <c r="AE85" s="234"/>
    </row>
    <row r="86" spans="1:31" ht="13.8" x14ac:dyDescent="0.25">
      <c r="A86" s="243"/>
      <c r="B86" s="244"/>
      <c r="C86" s="245"/>
      <c r="D86" s="245"/>
      <c r="E86" s="245"/>
      <c r="F86" s="245"/>
      <c r="G86" s="245"/>
      <c r="H86" s="246"/>
      <c r="I86" s="246"/>
      <c r="J86" s="247"/>
      <c r="K86" s="248"/>
      <c r="L86" s="267"/>
      <c r="M86" s="297">
        <v>1</v>
      </c>
      <c r="N86" s="298" t="s">
        <v>390</v>
      </c>
      <c r="O86" s="226"/>
      <c r="P86" s="226"/>
      <c r="Q86" s="226">
        <v>3633</v>
      </c>
      <c r="R86" s="226"/>
      <c r="S86" s="227">
        <v>948</v>
      </c>
      <c r="T86" s="228">
        <v>1014</v>
      </c>
      <c r="U86" s="228">
        <v>845</v>
      </c>
      <c r="V86" s="229">
        <v>826</v>
      </c>
      <c r="W86" s="242">
        <v>817</v>
      </c>
      <c r="X86" s="227">
        <v>1269</v>
      </c>
      <c r="Y86" s="227">
        <v>0</v>
      </c>
      <c r="Z86" s="227">
        <v>0</v>
      </c>
      <c r="AA86" s="232"/>
      <c r="AB86" s="232"/>
      <c r="AC86" s="233"/>
      <c r="AD86" s="296">
        <f>SUM(W86:Z86)</f>
        <v>2086</v>
      </c>
      <c r="AE86" s="281">
        <f>AD86/Q86</f>
        <v>0.5741811175337187</v>
      </c>
    </row>
    <row r="87" spans="1:31" ht="13.8" x14ac:dyDescent="0.25">
      <c r="A87" s="285">
        <v>14</v>
      </c>
      <c r="B87" s="286"/>
      <c r="C87" s="262"/>
      <c r="D87" s="262"/>
      <c r="E87" s="262"/>
      <c r="F87" s="262"/>
      <c r="G87" s="262"/>
      <c r="H87" s="262"/>
      <c r="I87" s="262"/>
      <c r="J87" s="287"/>
      <c r="K87" s="286"/>
      <c r="L87" s="267"/>
      <c r="M87" s="265"/>
      <c r="N87" s="223" t="s">
        <v>366</v>
      </c>
      <c r="O87" s="226"/>
      <c r="P87" s="226"/>
      <c r="Q87" s="226"/>
      <c r="R87" s="226"/>
      <c r="S87" s="227"/>
      <c r="T87" s="228"/>
      <c r="U87" s="228"/>
      <c r="V87" s="229"/>
      <c r="W87" s="242"/>
      <c r="X87" s="231"/>
      <c r="Y87" s="231"/>
      <c r="Z87" s="231"/>
      <c r="AA87" s="232"/>
      <c r="AB87" s="232"/>
      <c r="AC87" s="233"/>
      <c r="AD87" s="234"/>
      <c r="AE87" s="234"/>
    </row>
    <row r="88" spans="1:31" ht="13.8" x14ac:dyDescent="0.25">
      <c r="A88" s="243"/>
      <c r="B88" s="244" t="s">
        <v>397</v>
      </c>
      <c r="C88" s="245"/>
      <c r="D88" s="245"/>
      <c r="E88" s="245"/>
      <c r="F88" s="245"/>
      <c r="G88" s="245"/>
      <c r="H88" s="246"/>
      <c r="I88" s="246"/>
      <c r="J88" s="247"/>
      <c r="K88" s="248"/>
      <c r="L88" s="249"/>
      <c r="M88" s="250"/>
      <c r="N88" s="223" t="s">
        <v>398</v>
      </c>
      <c r="O88" s="226"/>
      <c r="P88" s="226"/>
      <c r="Q88" s="226"/>
      <c r="R88" s="226"/>
      <c r="S88" s="227"/>
      <c r="T88" s="228"/>
      <c r="U88" s="228"/>
      <c r="V88" s="229"/>
      <c r="W88" s="242"/>
      <c r="X88" s="231"/>
      <c r="Y88" s="231"/>
      <c r="Z88" s="231"/>
      <c r="AA88" s="232"/>
      <c r="AB88" s="232"/>
      <c r="AC88" s="233"/>
      <c r="AD88" s="234"/>
      <c r="AE88" s="234"/>
    </row>
    <row r="89" spans="1:31" ht="13.8" x14ac:dyDescent="0.25">
      <c r="A89" s="243"/>
      <c r="B89" s="244"/>
      <c r="C89" s="245">
        <v>1</v>
      </c>
      <c r="D89" s="245"/>
      <c r="E89" s="245"/>
      <c r="F89" s="245"/>
      <c r="G89" s="245"/>
      <c r="H89" s="246"/>
      <c r="I89" s="246"/>
      <c r="J89" s="247"/>
      <c r="K89" s="248"/>
      <c r="L89" s="249"/>
      <c r="M89" s="250"/>
      <c r="N89" s="223" t="s">
        <v>180</v>
      </c>
      <c r="O89" s="226"/>
      <c r="P89" s="226"/>
      <c r="Q89" s="226"/>
      <c r="R89" s="226"/>
      <c r="S89" s="227"/>
      <c r="T89" s="228"/>
      <c r="U89" s="228"/>
      <c r="V89" s="229"/>
      <c r="W89" s="242"/>
      <c r="X89" s="231"/>
      <c r="Y89" s="231"/>
      <c r="Z89" s="231"/>
      <c r="AA89" s="232"/>
      <c r="AB89" s="232"/>
      <c r="AC89" s="233"/>
      <c r="AD89" s="234"/>
      <c r="AE89" s="234"/>
    </row>
    <row r="90" spans="1:31" ht="13.8" x14ac:dyDescent="0.25">
      <c r="A90" s="243"/>
      <c r="B90" s="244"/>
      <c r="C90" s="245"/>
      <c r="D90" s="245">
        <v>1.7</v>
      </c>
      <c r="E90" s="245"/>
      <c r="F90" s="245"/>
      <c r="G90" s="245"/>
      <c r="H90" s="246"/>
      <c r="I90" s="246"/>
      <c r="J90" s="247"/>
      <c r="K90" s="248"/>
      <c r="L90" s="249"/>
      <c r="M90" s="250"/>
      <c r="N90" s="223" t="s">
        <v>369</v>
      </c>
      <c r="O90" s="226"/>
      <c r="P90" s="226"/>
      <c r="Q90" s="226"/>
      <c r="R90" s="226"/>
      <c r="S90" s="227"/>
      <c r="T90" s="228"/>
      <c r="U90" s="228"/>
      <c r="V90" s="229"/>
      <c r="W90" s="242"/>
      <c r="X90" s="231"/>
      <c r="Y90" s="231"/>
      <c r="Z90" s="231"/>
      <c r="AA90" s="232"/>
      <c r="AB90" s="232"/>
      <c r="AC90" s="233"/>
      <c r="AD90" s="234"/>
      <c r="AE90" s="234"/>
    </row>
    <row r="91" spans="1:31" ht="13.8" x14ac:dyDescent="0.25">
      <c r="A91" s="243"/>
      <c r="B91" s="244"/>
      <c r="C91" s="245"/>
      <c r="D91" s="245"/>
      <c r="E91" s="251">
        <v>3</v>
      </c>
      <c r="F91" s="245"/>
      <c r="G91" s="245"/>
      <c r="H91" s="246"/>
      <c r="I91" s="246"/>
      <c r="J91" s="247"/>
      <c r="K91" s="248"/>
      <c r="L91" s="249"/>
      <c r="M91" s="250"/>
      <c r="N91" s="223" t="s">
        <v>370</v>
      </c>
      <c r="O91" s="226"/>
      <c r="P91" s="226"/>
      <c r="Q91" s="226"/>
      <c r="R91" s="226"/>
      <c r="S91" s="227"/>
      <c r="T91" s="228"/>
      <c r="U91" s="228"/>
      <c r="V91" s="229"/>
      <c r="W91" s="242"/>
      <c r="X91" s="231"/>
      <c r="Y91" s="231"/>
      <c r="Z91" s="231"/>
      <c r="AA91" s="232"/>
      <c r="AB91" s="232"/>
      <c r="AC91" s="233"/>
      <c r="AD91" s="234"/>
      <c r="AE91" s="234"/>
    </row>
    <row r="92" spans="1:31" ht="13.8" x14ac:dyDescent="0.25">
      <c r="A92" s="243"/>
      <c r="B92" s="244"/>
      <c r="C92" s="245"/>
      <c r="D92" s="245"/>
      <c r="E92" s="245"/>
      <c r="F92" s="245" t="s">
        <v>371</v>
      </c>
      <c r="G92" s="245"/>
      <c r="H92" s="252"/>
      <c r="I92" s="253"/>
      <c r="J92" s="247"/>
      <c r="K92" s="248"/>
      <c r="L92" s="249"/>
      <c r="M92" s="250"/>
      <c r="N92" s="223" t="s">
        <v>372</v>
      </c>
      <c r="O92" s="226"/>
      <c r="P92" s="226"/>
      <c r="Q92" s="226"/>
      <c r="R92" s="226"/>
      <c r="S92" s="227"/>
      <c r="T92" s="228"/>
      <c r="U92" s="228"/>
      <c r="V92" s="229"/>
      <c r="W92" s="242"/>
      <c r="X92" s="231"/>
      <c r="Y92" s="231"/>
      <c r="Z92" s="231"/>
      <c r="AA92" s="232"/>
      <c r="AB92" s="232"/>
      <c r="AC92" s="233"/>
      <c r="AD92" s="234"/>
      <c r="AE92" s="234"/>
    </row>
    <row r="93" spans="1:31" ht="13.8" x14ac:dyDescent="0.25">
      <c r="A93" s="243"/>
      <c r="B93" s="244"/>
      <c r="C93" s="245"/>
      <c r="D93" s="245"/>
      <c r="E93" s="245"/>
      <c r="F93" s="245"/>
      <c r="G93" s="245">
        <v>1</v>
      </c>
      <c r="H93" s="246"/>
      <c r="I93" s="246"/>
      <c r="J93" s="254"/>
      <c r="K93" s="255"/>
      <c r="L93" s="256"/>
      <c r="M93" s="257"/>
      <c r="N93" s="223" t="s">
        <v>373</v>
      </c>
      <c r="O93" s="226"/>
      <c r="P93" s="226"/>
      <c r="Q93" s="226"/>
      <c r="R93" s="226"/>
      <c r="S93" s="227"/>
      <c r="T93" s="228"/>
      <c r="U93" s="228"/>
      <c r="V93" s="229"/>
      <c r="W93" s="242"/>
      <c r="X93" s="231"/>
      <c r="Y93" s="231"/>
      <c r="Z93" s="231"/>
      <c r="AA93" s="232"/>
      <c r="AB93" s="232"/>
      <c r="AC93" s="233"/>
      <c r="AD93" s="234"/>
      <c r="AE93" s="234"/>
    </row>
    <row r="94" spans="1:31" ht="13.8" x14ac:dyDescent="0.25">
      <c r="A94" s="243"/>
      <c r="B94" s="244"/>
      <c r="C94" s="245"/>
      <c r="D94" s="245"/>
      <c r="E94" s="245"/>
      <c r="F94" s="245"/>
      <c r="G94" s="245"/>
      <c r="H94" s="246" t="s">
        <v>374</v>
      </c>
      <c r="I94" s="246"/>
      <c r="J94" s="258"/>
      <c r="K94" s="253"/>
      <c r="L94" s="249"/>
      <c r="M94" s="250"/>
      <c r="N94" s="241" t="s">
        <v>375</v>
      </c>
      <c r="O94" s="226"/>
      <c r="P94" s="226"/>
      <c r="Q94" s="226"/>
      <c r="R94" s="226"/>
      <c r="S94" s="227"/>
      <c r="T94" s="228"/>
      <c r="U94" s="228"/>
      <c r="V94" s="229"/>
      <c r="W94" s="242"/>
      <c r="X94" s="231"/>
      <c r="Y94" s="231"/>
      <c r="Z94" s="231"/>
      <c r="AA94" s="232"/>
      <c r="AB94" s="232"/>
      <c r="AC94" s="233"/>
      <c r="AD94" s="234"/>
      <c r="AE94" s="234"/>
    </row>
    <row r="95" spans="1:31" ht="27.6" x14ac:dyDescent="0.25">
      <c r="A95" s="259"/>
      <c r="B95" s="260"/>
      <c r="C95" s="261"/>
      <c r="D95" s="261"/>
      <c r="E95" s="261"/>
      <c r="F95" s="261"/>
      <c r="G95" s="261"/>
      <c r="H95" s="262"/>
      <c r="I95" s="263" t="s">
        <v>376</v>
      </c>
      <c r="J95" s="247"/>
      <c r="K95" s="248"/>
      <c r="L95" s="264"/>
      <c r="M95" s="265"/>
      <c r="N95" s="266" t="s">
        <v>377</v>
      </c>
      <c r="O95" s="226"/>
      <c r="P95" s="226"/>
      <c r="Q95" s="226"/>
      <c r="R95" s="226"/>
      <c r="S95" s="227"/>
      <c r="T95" s="228"/>
      <c r="U95" s="228"/>
      <c r="V95" s="229"/>
      <c r="W95" s="242"/>
      <c r="X95" s="231"/>
      <c r="Y95" s="231"/>
      <c r="Z95" s="231"/>
      <c r="AA95" s="232"/>
      <c r="AB95" s="232"/>
      <c r="AC95" s="233"/>
      <c r="AD95" s="234"/>
      <c r="AE95" s="234"/>
    </row>
    <row r="96" spans="1:31" ht="13.8" x14ac:dyDescent="0.25">
      <c r="A96" s="243"/>
      <c r="B96" s="244"/>
      <c r="C96" s="245"/>
      <c r="D96" s="245"/>
      <c r="E96" s="245"/>
      <c r="F96" s="245"/>
      <c r="G96" s="245"/>
      <c r="H96" s="246"/>
      <c r="I96" s="246"/>
      <c r="J96" s="247"/>
      <c r="K96" s="248">
        <v>13</v>
      </c>
      <c r="L96" s="267"/>
      <c r="M96" s="268"/>
      <c r="N96" s="269" t="s">
        <v>378</v>
      </c>
      <c r="O96" s="226"/>
      <c r="P96" s="226"/>
      <c r="Q96" s="226"/>
      <c r="R96" s="226"/>
      <c r="S96" s="227"/>
      <c r="T96" s="228"/>
      <c r="U96" s="228"/>
      <c r="V96" s="229"/>
      <c r="W96" s="242"/>
      <c r="X96" s="227"/>
      <c r="Y96" s="227"/>
      <c r="Z96" s="227"/>
      <c r="AA96" s="228"/>
      <c r="AB96" s="228"/>
      <c r="AC96" s="299"/>
      <c r="AD96" s="300"/>
      <c r="AE96" s="300"/>
    </row>
    <row r="97" spans="1:31" ht="13.8" x14ac:dyDescent="0.25">
      <c r="A97" s="243"/>
      <c r="B97" s="244"/>
      <c r="C97" s="245"/>
      <c r="D97" s="245"/>
      <c r="E97" s="245"/>
      <c r="F97" s="245"/>
      <c r="G97" s="245"/>
      <c r="H97" s="246"/>
      <c r="I97" s="246"/>
      <c r="J97" s="247"/>
      <c r="K97" s="248"/>
      <c r="L97" s="267" t="s">
        <v>379</v>
      </c>
      <c r="M97" s="268"/>
      <c r="N97" s="269" t="s">
        <v>380</v>
      </c>
      <c r="O97" s="226"/>
      <c r="P97" s="226"/>
      <c r="Q97" s="226"/>
      <c r="R97" s="226"/>
      <c r="S97" s="227"/>
      <c r="T97" s="228"/>
      <c r="U97" s="228"/>
      <c r="V97" s="229"/>
      <c r="W97" s="242"/>
      <c r="X97" s="227"/>
      <c r="Y97" s="227"/>
      <c r="Z97" s="227"/>
      <c r="AA97" s="228"/>
      <c r="AB97" s="228"/>
      <c r="AC97" s="299"/>
      <c r="AD97" s="300"/>
      <c r="AE97" s="300"/>
    </row>
    <row r="98" spans="1:31" ht="13.8" x14ac:dyDescent="0.25">
      <c r="A98" s="243"/>
      <c r="B98" s="244"/>
      <c r="C98" s="245"/>
      <c r="D98" s="245"/>
      <c r="E98" s="245"/>
      <c r="F98" s="245"/>
      <c r="G98" s="245"/>
      <c r="H98" s="246"/>
      <c r="I98" s="246"/>
      <c r="J98" s="247"/>
      <c r="K98" s="248"/>
      <c r="L98" s="267"/>
      <c r="M98" s="297">
        <v>1</v>
      </c>
      <c r="N98" s="298" t="s">
        <v>399</v>
      </c>
      <c r="O98" s="226" t="s">
        <v>400</v>
      </c>
      <c r="P98" s="226"/>
      <c r="Q98" s="226">
        <v>12</v>
      </c>
      <c r="R98" s="226"/>
      <c r="S98" s="227">
        <v>3</v>
      </c>
      <c r="T98" s="228">
        <v>3</v>
      </c>
      <c r="U98" s="228">
        <v>3</v>
      </c>
      <c r="V98" s="229">
        <v>3</v>
      </c>
      <c r="W98" s="242">
        <v>3</v>
      </c>
      <c r="X98" s="227">
        <v>3</v>
      </c>
      <c r="Y98" s="227">
        <v>0</v>
      </c>
      <c r="Z98" s="227">
        <v>0</v>
      </c>
      <c r="AA98" s="228"/>
      <c r="AB98" s="228"/>
      <c r="AC98" s="299"/>
      <c r="AD98" s="300">
        <v>6</v>
      </c>
      <c r="AE98" s="301">
        <f>AD98/Q98</f>
        <v>0.5</v>
      </c>
    </row>
    <row r="99" spans="1:31" ht="13.8" x14ac:dyDescent="0.25">
      <c r="A99" s="243"/>
      <c r="B99" s="244"/>
      <c r="C99" s="245"/>
      <c r="D99" s="245"/>
      <c r="E99" s="245"/>
      <c r="F99" s="245"/>
      <c r="G99" s="245"/>
      <c r="H99" s="246"/>
      <c r="I99" s="246"/>
      <c r="J99" s="247"/>
      <c r="K99" s="248"/>
      <c r="L99" s="267"/>
      <c r="M99" s="297">
        <v>2</v>
      </c>
      <c r="N99" s="298" t="s">
        <v>401</v>
      </c>
      <c r="O99" s="226" t="s">
        <v>384</v>
      </c>
      <c r="P99" s="226"/>
      <c r="Q99" s="226">
        <v>4</v>
      </c>
      <c r="R99" s="226"/>
      <c r="S99" s="227">
        <v>1</v>
      </c>
      <c r="T99" s="228">
        <v>1</v>
      </c>
      <c r="U99" s="228">
        <v>1</v>
      </c>
      <c r="V99" s="229">
        <v>1</v>
      </c>
      <c r="W99" s="242">
        <v>1</v>
      </c>
      <c r="X99" s="227">
        <v>1</v>
      </c>
      <c r="Y99" s="227">
        <v>0</v>
      </c>
      <c r="Z99" s="227">
        <v>0</v>
      </c>
      <c r="AA99" s="228"/>
      <c r="AB99" s="228"/>
      <c r="AC99" s="299"/>
      <c r="AD99" s="300">
        <v>2</v>
      </c>
      <c r="AE99" s="301">
        <f>AD99/Q99</f>
        <v>0.5</v>
      </c>
    </row>
    <row r="100" spans="1:31" ht="27.6" x14ac:dyDescent="0.25">
      <c r="A100" s="243"/>
      <c r="B100" s="244"/>
      <c r="C100" s="245"/>
      <c r="D100" s="245"/>
      <c r="E100" s="245"/>
      <c r="F100" s="245"/>
      <c r="G100" s="245"/>
      <c r="H100" s="246"/>
      <c r="I100" s="246"/>
      <c r="J100" s="247"/>
      <c r="K100" s="248"/>
      <c r="L100" s="267"/>
      <c r="M100" s="297">
        <v>3</v>
      </c>
      <c r="N100" s="298" t="s">
        <v>402</v>
      </c>
      <c r="O100" s="226" t="s">
        <v>384</v>
      </c>
      <c r="P100" s="226"/>
      <c r="Q100" s="302">
        <v>1</v>
      </c>
      <c r="R100" s="302"/>
      <c r="S100" s="227">
        <v>1</v>
      </c>
      <c r="T100" s="228">
        <v>0</v>
      </c>
      <c r="U100" s="228">
        <v>0</v>
      </c>
      <c r="V100" s="229">
        <v>0</v>
      </c>
      <c r="W100" s="242">
        <v>1</v>
      </c>
      <c r="X100" s="227">
        <v>0</v>
      </c>
      <c r="Y100" s="227">
        <v>0</v>
      </c>
      <c r="Z100" s="227">
        <v>0</v>
      </c>
      <c r="AA100" s="228"/>
      <c r="AB100" s="228"/>
      <c r="AC100" s="299"/>
      <c r="AD100" s="303">
        <v>1</v>
      </c>
      <c r="AE100" s="301">
        <v>1</v>
      </c>
    </row>
    <row r="101" spans="1:31" ht="13.8" x14ac:dyDescent="0.25">
      <c r="A101" s="243"/>
      <c r="B101" s="244"/>
      <c r="C101" s="245"/>
      <c r="D101" s="245"/>
      <c r="E101" s="245"/>
      <c r="F101" s="245"/>
      <c r="G101" s="245"/>
      <c r="H101" s="246"/>
      <c r="I101" s="246"/>
      <c r="J101" s="247"/>
      <c r="K101" s="248"/>
      <c r="L101" s="267"/>
      <c r="M101" s="297">
        <v>4</v>
      </c>
      <c r="N101" s="298" t="s">
        <v>403</v>
      </c>
      <c r="O101" s="226" t="s">
        <v>404</v>
      </c>
      <c r="P101" s="226"/>
      <c r="Q101" s="226">
        <v>1</v>
      </c>
      <c r="R101" s="226"/>
      <c r="S101" s="227">
        <v>0</v>
      </c>
      <c r="T101" s="228">
        <v>0</v>
      </c>
      <c r="U101" s="228">
        <v>0</v>
      </c>
      <c r="V101" s="229">
        <v>1</v>
      </c>
      <c r="W101" s="242">
        <v>0</v>
      </c>
      <c r="X101" s="227">
        <v>0</v>
      </c>
      <c r="Y101" s="227">
        <v>0</v>
      </c>
      <c r="Z101" s="227">
        <v>0</v>
      </c>
      <c r="AA101" s="228"/>
      <c r="AB101" s="228"/>
      <c r="AC101" s="299"/>
      <c r="AD101" s="300">
        <v>0</v>
      </c>
      <c r="AE101" s="301">
        <v>0</v>
      </c>
    </row>
    <row r="102" spans="1:31" ht="13.8" x14ac:dyDescent="0.25">
      <c r="A102" s="285">
        <v>14</v>
      </c>
      <c r="B102" s="286"/>
      <c r="C102" s="262"/>
      <c r="D102" s="262"/>
      <c r="E102" s="262"/>
      <c r="F102" s="262"/>
      <c r="G102" s="262"/>
      <c r="H102" s="262"/>
      <c r="I102" s="262"/>
      <c r="J102" s="287"/>
      <c r="K102" s="286"/>
      <c r="L102" s="267"/>
      <c r="M102" s="265"/>
      <c r="N102" s="223" t="s">
        <v>366</v>
      </c>
      <c r="O102" s="226"/>
      <c r="P102" s="226"/>
      <c r="Q102" s="226"/>
      <c r="R102" s="226"/>
      <c r="S102" s="227"/>
      <c r="T102" s="228"/>
      <c r="U102" s="228"/>
      <c r="V102" s="229"/>
      <c r="W102" s="242"/>
      <c r="X102" s="227"/>
      <c r="Y102" s="227"/>
      <c r="Z102" s="227"/>
      <c r="AA102" s="228"/>
      <c r="AB102" s="228"/>
      <c r="AC102" s="299"/>
      <c r="AD102" s="300"/>
      <c r="AE102" s="304"/>
    </row>
    <row r="103" spans="1:31" ht="27.6" x14ac:dyDescent="0.25">
      <c r="A103" s="243"/>
      <c r="B103" s="244" t="s">
        <v>405</v>
      </c>
      <c r="C103" s="245"/>
      <c r="D103" s="245"/>
      <c r="E103" s="245"/>
      <c r="F103" s="245"/>
      <c r="G103" s="245"/>
      <c r="H103" s="246"/>
      <c r="I103" s="246"/>
      <c r="J103" s="247"/>
      <c r="K103" s="248"/>
      <c r="L103" s="249"/>
      <c r="M103" s="250"/>
      <c r="N103" s="223" t="s">
        <v>406</v>
      </c>
      <c r="O103" s="226"/>
      <c r="P103" s="226"/>
      <c r="Q103" s="226"/>
      <c r="R103" s="226"/>
      <c r="S103" s="227"/>
      <c r="T103" s="228"/>
      <c r="U103" s="228"/>
      <c r="V103" s="229"/>
      <c r="W103" s="242"/>
      <c r="X103" s="227"/>
      <c r="Y103" s="227"/>
      <c r="Z103" s="227"/>
      <c r="AA103" s="228"/>
      <c r="AB103" s="228"/>
      <c r="AC103" s="299"/>
      <c r="AD103" s="300"/>
      <c r="AE103" s="304"/>
    </row>
    <row r="104" spans="1:31" ht="13.8" x14ac:dyDescent="0.25">
      <c r="A104" s="243"/>
      <c r="B104" s="244"/>
      <c r="C104" s="245">
        <v>1</v>
      </c>
      <c r="D104" s="245"/>
      <c r="E104" s="245"/>
      <c r="F104" s="245"/>
      <c r="G104" s="245"/>
      <c r="H104" s="246"/>
      <c r="I104" s="246"/>
      <c r="J104" s="247"/>
      <c r="K104" s="248"/>
      <c r="L104" s="249"/>
      <c r="M104" s="250"/>
      <c r="N104" s="223" t="s">
        <v>180</v>
      </c>
      <c r="O104" s="226"/>
      <c r="P104" s="226"/>
      <c r="Q104" s="226"/>
      <c r="R104" s="226"/>
      <c r="S104" s="227"/>
      <c r="T104" s="228"/>
      <c r="U104" s="228"/>
      <c r="V104" s="229"/>
      <c r="W104" s="242"/>
      <c r="X104" s="227"/>
      <c r="Y104" s="227"/>
      <c r="Z104" s="227"/>
      <c r="AA104" s="228"/>
      <c r="AB104" s="228"/>
      <c r="AC104" s="299"/>
      <c r="AD104" s="300"/>
      <c r="AE104" s="304"/>
    </row>
    <row r="105" spans="1:31" ht="13.8" x14ac:dyDescent="0.25">
      <c r="A105" s="243"/>
      <c r="B105" s="244"/>
      <c r="C105" s="245"/>
      <c r="D105" s="245">
        <v>1.7</v>
      </c>
      <c r="E105" s="245"/>
      <c r="F105" s="245"/>
      <c r="G105" s="245"/>
      <c r="H105" s="246"/>
      <c r="I105" s="246"/>
      <c r="J105" s="247"/>
      <c r="K105" s="248"/>
      <c r="L105" s="249"/>
      <c r="M105" s="250"/>
      <c r="N105" s="223" t="s">
        <v>369</v>
      </c>
      <c r="O105" s="226"/>
      <c r="P105" s="226"/>
      <c r="Q105" s="226"/>
      <c r="R105" s="226"/>
      <c r="S105" s="227"/>
      <c r="T105" s="228"/>
      <c r="U105" s="228"/>
      <c r="V105" s="229"/>
      <c r="W105" s="242"/>
      <c r="X105" s="227"/>
      <c r="Y105" s="227"/>
      <c r="Z105" s="227"/>
      <c r="AA105" s="228"/>
      <c r="AB105" s="228"/>
      <c r="AC105" s="299"/>
      <c r="AD105" s="300"/>
      <c r="AE105" s="300"/>
    </row>
    <row r="106" spans="1:31" ht="13.8" x14ac:dyDescent="0.25">
      <c r="A106" s="243"/>
      <c r="B106" s="244"/>
      <c r="C106" s="245"/>
      <c r="D106" s="245"/>
      <c r="E106" s="251">
        <v>3</v>
      </c>
      <c r="F106" s="245"/>
      <c r="G106" s="245"/>
      <c r="H106" s="246"/>
      <c r="I106" s="246"/>
      <c r="J106" s="247"/>
      <c r="K106" s="248"/>
      <c r="L106" s="249"/>
      <c r="M106" s="250"/>
      <c r="N106" s="223" t="s">
        <v>370</v>
      </c>
      <c r="O106" s="226"/>
      <c r="P106" s="226"/>
      <c r="Q106" s="226"/>
      <c r="R106" s="226"/>
      <c r="S106" s="227"/>
      <c r="T106" s="228"/>
      <c r="U106" s="228"/>
      <c r="V106" s="229"/>
      <c r="W106" s="242"/>
      <c r="X106" s="227"/>
      <c r="Y106" s="227"/>
      <c r="Z106" s="227"/>
      <c r="AA106" s="228"/>
      <c r="AB106" s="228"/>
      <c r="AC106" s="299"/>
      <c r="AD106" s="300"/>
      <c r="AE106" s="300"/>
    </row>
    <row r="107" spans="1:31" ht="13.8" x14ac:dyDescent="0.25">
      <c r="A107" s="243"/>
      <c r="B107" s="244"/>
      <c r="C107" s="245"/>
      <c r="D107" s="245"/>
      <c r="E107" s="245"/>
      <c r="F107" s="245" t="s">
        <v>371</v>
      </c>
      <c r="G107" s="245"/>
      <c r="H107" s="252"/>
      <c r="I107" s="253"/>
      <c r="J107" s="247"/>
      <c r="K107" s="248"/>
      <c r="L107" s="249"/>
      <c r="M107" s="250"/>
      <c r="N107" s="223" t="s">
        <v>372</v>
      </c>
      <c r="O107" s="226"/>
      <c r="P107" s="226"/>
      <c r="Q107" s="226"/>
      <c r="R107" s="226"/>
      <c r="S107" s="227"/>
      <c r="T107" s="228"/>
      <c r="U107" s="228"/>
      <c r="V107" s="229"/>
      <c r="W107" s="242"/>
      <c r="X107" s="227"/>
      <c r="Y107" s="227"/>
      <c r="Z107" s="227"/>
      <c r="AA107" s="228"/>
      <c r="AB107" s="228"/>
      <c r="AC107" s="299"/>
      <c r="AD107" s="300"/>
      <c r="AE107" s="300"/>
    </row>
    <row r="108" spans="1:31" ht="13.8" x14ac:dyDescent="0.25">
      <c r="A108" s="243"/>
      <c r="B108" s="244"/>
      <c r="C108" s="245"/>
      <c r="D108" s="245"/>
      <c r="E108" s="245"/>
      <c r="F108" s="245"/>
      <c r="G108" s="245">
        <v>1</v>
      </c>
      <c r="H108" s="246"/>
      <c r="I108" s="246"/>
      <c r="J108" s="254"/>
      <c r="K108" s="255"/>
      <c r="L108" s="256"/>
      <c r="M108" s="257"/>
      <c r="N108" s="223" t="s">
        <v>373</v>
      </c>
      <c r="O108" s="226"/>
      <c r="P108" s="226"/>
      <c r="Q108" s="226"/>
      <c r="R108" s="226"/>
      <c r="S108" s="227"/>
      <c r="T108" s="228"/>
      <c r="U108" s="228"/>
      <c r="V108" s="229"/>
      <c r="W108" s="242"/>
      <c r="X108" s="227"/>
      <c r="Y108" s="227"/>
      <c r="Z108" s="227"/>
      <c r="AA108" s="228"/>
      <c r="AB108" s="228"/>
      <c r="AC108" s="299"/>
      <c r="AD108" s="300"/>
      <c r="AE108" s="300"/>
    </row>
    <row r="109" spans="1:31" ht="13.8" x14ac:dyDescent="0.25">
      <c r="A109" s="243"/>
      <c r="B109" s="244"/>
      <c r="C109" s="245"/>
      <c r="D109" s="245"/>
      <c r="E109" s="245"/>
      <c r="F109" s="245"/>
      <c r="G109" s="245"/>
      <c r="H109" s="246" t="s">
        <v>374</v>
      </c>
      <c r="I109" s="246"/>
      <c r="J109" s="258"/>
      <c r="K109" s="253"/>
      <c r="L109" s="249"/>
      <c r="M109" s="250"/>
      <c r="N109" s="241" t="s">
        <v>375</v>
      </c>
      <c r="O109" s="226"/>
      <c r="P109" s="226"/>
      <c r="Q109" s="226"/>
      <c r="R109" s="226"/>
      <c r="S109" s="227"/>
      <c r="T109" s="228"/>
      <c r="U109" s="228"/>
      <c r="V109" s="229"/>
      <c r="W109" s="242"/>
      <c r="X109" s="227"/>
      <c r="Y109" s="227"/>
      <c r="Z109" s="227"/>
      <c r="AA109" s="228"/>
      <c r="AB109" s="228"/>
      <c r="AC109" s="299"/>
      <c r="AD109" s="300"/>
      <c r="AE109" s="300"/>
    </row>
    <row r="110" spans="1:31" ht="27.6" x14ac:dyDescent="0.25">
      <c r="A110" s="259"/>
      <c r="B110" s="260"/>
      <c r="C110" s="261"/>
      <c r="D110" s="261"/>
      <c r="E110" s="261"/>
      <c r="F110" s="261"/>
      <c r="G110" s="261"/>
      <c r="H110" s="262"/>
      <c r="I110" s="263" t="s">
        <v>376</v>
      </c>
      <c r="J110" s="247"/>
      <c r="K110" s="248"/>
      <c r="L110" s="264"/>
      <c r="M110" s="265"/>
      <c r="N110" s="266" t="s">
        <v>377</v>
      </c>
      <c r="O110" s="226"/>
      <c r="P110" s="226"/>
      <c r="Q110" s="226"/>
      <c r="R110" s="226"/>
      <c r="S110" s="227"/>
      <c r="T110" s="228"/>
      <c r="U110" s="228"/>
      <c r="V110" s="229"/>
      <c r="W110" s="242"/>
      <c r="X110" s="227"/>
      <c r="Y110" s="227"/>
      <c r="Z110" s="227"/>
      <c r="AA110" s="228"/>
      <c r="AB110" s="228"/>
      <c r="AC110" s="299"/>
      <c r="AD110" s="300"/>
      <c r="AE110" s="300"/>
    </row>
    <row r="111" spans="1:31" ht="13.8" x14ac:dyDescent="0.25">
      <c r="A111" s="243"/>
      <c r="B111" s="244"/>
      <c r="C111" s="245"/>
      <c r="D111" s="245"/>
      <c r="E111" s="245"/>
      <c r="F111" s="245"/>
      <c r="G111" s="245"/>
      <c r="H111" s="246"/>
      <c r="I111" s="246"/>
      <c r="J111" s="247"/>
      <c r="K111" s="248">
        <v>13</v>
      </c>
      <c r="L111" s="267"/>
      <c r="M111" s="268"/>
      <c r="N111" s="269" t="s">
        <v>378</v>
      </c>
      <c r="O111" s="226"/>
      <c r="P111" s="226"/>
      <c r="Q111" s="226"/>
      <c r="R111" s="226"/>
      <c r="S111" s="227"/>
      <c r="T111" s="228"/>
      <c r="U111" s="228"/>
      <c r="V111" s="229"/>
      <c r="W111" s="242"/>
      <c r="X111" s="227"/>
      <c r="Y111" s="227"/>
      <c r="Z111" s="227"/>
      <c r="AA111" s="228"/>
      <c r="AB111" s="228"/>
      <c r="AC111" s="299"/>
      <c r="AD111" s="300"/>
      <c r="AE111" s="300"/>
    </row>
    <row r="112" spans="1:31" ht="13.8" x14ac:dyDescent="0.25">
      <c r="A112" s="243"/>
      <c r="B112" s="244"/>
      <c r="C112" s="245"/>
      <c r="D112" s="245"/>
      <c r="E112" s="245"/>
      <c r="F112" s="245"/>
      <c r="G112" s="245"/>
      <c r="H112" s="246"/>
      <c r="I112" s="246"/>
      <c r="J112" s="247"/>
      <c r="K112" s="248"/>
      <c r="L112" s="267" t="s">
        <v>379</v>
      </c>
      <c r="M112" s="268"/>
      <c r="N112" s="269" t="s">
        <v>380</v>
      </c>
      <c r="O112" s="226"/>
      <c r="P112" s="226"/>
      <c r="Q112" s="226"/>
      <c r="R112" s="226"/>
      <c r="S112" s="227"/>
      <c r="T112" s="228"/>
      <c r="U112" s="228"/>
      <c r="V112" s="229"/>
      <c r="W112" s="242"/>
      <c r="X112" s="227"/>
      <c r="Y112" s="227"/>
      <c r="Z112" s="227"/>
      <c r="AA112" s="228"/>
      <c r="AB112" s="228"/>
      <c r="AC112" s="299"/>
      <c r="AD112" s="300"/>
      <c r="AE112" s="300"/>
    </row>
    <row r="113" spans="1:31" ht="27.6" x14ac:dyDescent="0.25">
      <c r="A113" s="243"/>
      <c r="B113" s="244"/>
      <c r="C113" s="245"/>
      <c r="D113" s="245"/>
      <c r="E113" s="245"/>
      <c r="F113" s="245"/>
      <c r="G113" s="245"/>
      <c r="H113" s="246"/>
      <c r="I113" s="246"/>
      <c r="J113" s="247"/>
      <c r="K113" s="248"/>
      <c r="L113" s="267"/>
      <c r="M113" s="297">
        <v>1</v>
      </c>
      <c r="N113" s="298" t="s">
        <v>407</v>
      </c>
      <c r="O113" s="226" t="s">
        <v>384</v>
      </c>
      <c r="P113" s="226"/>
      <c r="Q113" s="226">
        <v>227</v>
      </c>
      <c r="R113" s="226"/>
      <c r="S113" s="227">
        <v>59</v>
      </c>
      <c r="T113" s="228">
        <v>63</v>
      </c>
      <c r="U113" s="228">
        <v>53</v>
      </c>
      <c r="V113" s="229">
        <v>52</v>
      </c>
      <c r="W113" s="242">
        <v>59</v>
      </c>
      <c r="X113" s="227">
        <v>59</v>
      </c>
      <c r="Y113" s="227">
        <v>0</v>
      </c>
      <c r="Z113" s="227">
        <v>0</v>
      </c>
      <c r="AA113" s="228"/>
      <c r="AB113" s="228"/>
      <c r="AC113" s="299"/>
      <c r="AD113" s="305">
        <f>SUM(W113:Z113)</f>
        <v>118</v>
      </c>
      <c r="AE113" s="281">
        <f>AD113/Q113</f>
        <v>0.51982378854625555</v>
      </c>
    </row>
    <row r="114" spans="1:31" ht="13.8" thickBot="1" x14ac:dyDescent="0.3">
      <c r="A114" s="306"/>
      <c r="B114" s="307"/>
      <c r="C114" s="308"/>
      <c r="D114" s="308"/>
      <c r="E114" s="308"/>
      <c r="F114" s="308"/>
      <c r="G114" s="308"/>
      <c r="H114" s="309"/>
      <c r="I114" s="310"/>
      <c r="J114" s="311"/>
      <c r="K114" s="312"/>
      <c r="L114" s="312"/>
      <c r="M114" s="312"/>
      <c r="N114" s="313"/>
      <c r="O114" s="226"/>
      <c r="P114" s="226"/>
      <c r="Q114" s="226"/>
      <c r="R114" s="226"/>
      <c r="S114" s="227"/>
      <c r="T114" s="228"/>
      <c r="U114" s="228"/>
      <c r="V114" s="229"/>
      <c r="W114" s="314"/>
      <c r="X114" s="227"/>
      <c r="Y114" s="227"/>
      <c r="Z114" s="227"/>
      <c r="AA114" s="228"/>
      <c r="AB114" s="228"/>
      <c r="AC114" s="299"/>
      <c r="AD114" s="300"/>
      <c r="AE114" s="300"/>
    </row>
    <row r="115" spans="1:31" ht="16.2" thickBot="1" x14ac:dyDescent="0.3">
      <c r="A115" s="315"/>
      <c r="B115" s="316"/>
      <c r="C115" s="316"/>
      <c r="D115" s="317"/>
      <c r="E115" s="317"/>
      <c r="F115" s="317"/>
      <c r="G115" s="317"/>
      <c r="H115" s="317"/>
      <c r="I115" s="317"/>
      <c r="J115" s="317"/>
      <c r="K115" s="317"/>
      <c r="L115" s="317"/>
      <c r="M115" s="317"/>
      <c r="N115" s="318" t="s">
        <v>408</v>
      </c>
      <c r="O115" s="319"/>
      <c r="P115" s="225">
        <f>+P14</f>
        <v>40888620</v>
      </c>
      <c r="Q115" s="320">
        <f>SUM(Q14:Q114)</f>
        <v>14784</v>
      </c>
      <c r="R115" s="320"/>
      <c r="S115" s="321">
        <f t="shared" ref="S115:X115" si="0">SUM(S14:S114)</f>
        <v>3857</v>
      </c>
      <c r="T115" s="321">
        <f t="shared" si="0"/>
        <v>4125</v>
      </c>
      <c r="U115" s="321">
        <f t="shared" si="0"/>
        <v>3439</v>
      </c>
      <c r="V115" s="322">
        <f t="shared" si="0"/>
        <v>3363</v>
      </c>
      <c r="W115" s="323">
        <f t="shared" si="0"/>
        <v>3333</v>
      </c>
      <c r="X115" s="324">
        <f t="shared" si="0"/>
        <v>5141</v>
      </c>
      <c r="Y115" s="324"/>
      <c r="Z115" s="321">
        <f>SUM(Z14:Z114)</f>
        <v>0</v>
      </c>
      <c r="AA115" s="320"/>
      <c r="AB115" s="320"/>
      <c r="AC115" s="320"/>
      <c r="AD115" s="320">
        <f>SUM(AD16:AD114)</f>
        <v>8474</v>
      </c>
      <c r="AE115" s="363">
        <f>AD115/Q115</f>
        <v>0.57318722943722944</v>
      </c>
    </row>
    <row r="116" spans="1:31" ht="15.6" x14ac:dyDescent="0.25">
      <c r="A116" s="325"/>
      <c r="B116" s="325"/>
      <c r="C116" s="325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7"/>
      <c r="O116" s="328"/>
      <c r="P116" s="329"/>
      <c r="Q116" s="328"/>
      <c r="R116" s="328"/>
      <c r="S116" s="330"/>
      <c r="T116" s="330"/>
      <c r="U116" s="328"/>
      <c r="V116" s="331"/>
      <c r="W116" s="331"/>
      <c r="X116" s="331"/>
      <c r="Y116" s="331"/>
      <c r="Z116" s="330"/>
      <c r="AA116" s="328">
        <v>8470</v>
      </c>
      <c r="AB116" s="328">
        <v>0.57291666666666663</v>
      </c>
      <c r="AC116" s="328"/>
      <c r="AD116" s="328"/>
      <c r="AE116" s="328"/>
    </row>
    <row r="117" spans="1:31" ht="15.6" x14ac:dyDescent="0.25">
      <c r="A117" s="325"/>
      <c r="B117" s="325"/>
      <c r="C117" s="325"/>
      <c r="D117" s="326"/>
      <c r="E117" s="326"/>
      <c r="F117" s="326"/>
      <c r="G117" s="326"/>
      <c r="H117" s="326"/>
      <c r="I117" s="326"/>
      <c r="J117" s="326"/>
      <c r="K117" s="326"/>
      <c r="L117" s="326"/>
      <c r="M117" s="326"/>
      <c r="N117" s="327"/>
      <c r="O117" s="328"/>
      <c r="P117" s="329"/>
      <c r="Q117" s="328"/>
      <c r="R117" s="328"/>
      <c r="S117" s="330"/>
      <c r="T117" s="330"/>
      <c r="U117" s="328"/>
      <c r="V117" s="331"/>
      <c r="W117" s="331"/>
      <c r="X117" s="331"/>
      <c r="Y117" s="331"/>
      <c r="Z117" s="330"/>
      <c r="AA117" s="328"/>
      <c r="AB117" s="328"/>
      <c r="AC117" s="328"/>
      <c r="AD117" s="328"/>
      <c r="AE117" s="328"/>
    </row>
    <row r="118" spans="1:31" ht="14.4" x14ac:dyDescent="0.25">
      <c r="A118" s="325"/>
      <c r="B118" s="325"/>
      <c r="C118" s="325"/>
      <c r="D118" s="326"/>
      <c r="E118" s="326"/>
      <c r="F118" s="332"/>
      <c r="G118" s="333"/>
      <c r="H118" s="334"/>
      <c r="I118" s="334"/>
      <c r="J118" s="335" t="s">
        <v>409</v>
      </c>
      <c r="K118" s="334"/>
      <c r="L118" s="333"/>
      <c r="M118" s="333"/>
      <c r="N118" s="336"/>
      <c r="O118" s="328"/>
      <c r="P118" s="329"/>
      <c r="Q118" s="337"/>
      <c r="R118" s="334"/>
      <c r="S118" s="335" t="s">
        <v>410</v>
      </c>
      <c r="T118" s="330"/>
      <c r="U118" s="328"/>
      <c r="V118" s="331"/>
      <c r="W118" s="331"/>
      <c r="X118" s="331"/>
      <c r="Y118" s="331"/>
      <c r="Z118" s="330"/>
      <c r="AA118" s="328"/>
      <c r="AB118" s="328"/>
      <c r="AC118" s="328"/>
      <c r="AD118" s="328"/>
      <c r="AE118" s="328"/>
    </row>
    <row r="119" spans="1:31" ht="14.4" x14ac:dyDescent="0.25">
      <c r="A119" s="325"/>
      <c r="B119" s="325"/>
      <c r="C119" s="325"/>
      <c r="D119" s="326"/>
      <c r="E119" s="326"/>
      <c r="F119" s="332"/>
      <c r="G119" s="333"/>
      <c r="H119" s="334"/>
      <c r="I119" s="334"/>
      <c r="J119" s="332"/>
      <c r="K119" s="334"/>
      <c r="L119" s="333"/>
      <c r="M119" s="333"/>
      <c r="N119" s="336"/>
      <c r="O119" s="328"/>
      <c r="P119" s="329"/>
      <c r="Q119" s="337"/>
      <c r="R119" s="334"/>
      <c r="S119" s="332"/>
      <c r="T119" s="330"/>
      <c r="U119" s="328"/>
      <c r="V119" s="331"/>
      <c r="W119" s="331"/>
      <c r="X119" s="331"/>
      <c r="Y119" s="331"/>
      <c r="Z119" s="330"/>
      <c r="AA119" s="328"/>
      <c r="AB119" s="328"/>
      <c r="AC119" s="328"/>
      <c r="AD119" s="328"/>
      <c r="AE119" s="328"/>
    </row>
    <row r="120" spans="1:31" ht="14.4" x14ac:dyDescent="0.25">
      <c r="A120" s="325"/>
      <c r="B120" s="325"/>
      <c r="C120" s="325"/>
      <c r="D120" s="326"/>
      <c r="E120" s="326"/>
      <c r="F120" s="332"/>
      <c r="G120" s="333"/>
      <c r="H120" s="334"/>
      <c r="I120" s="334"/>
      <c r="J120" s="334"/>
      <c r="K120" s="334"/>
      <c r="L120" s="333"/>
      <c r="M120" s="333"/>
      <c r="N120" s="336"/>
      <c r="O120" s="328"/>
      <c r="P120" s="329"/>
      <c r="Q120" s="337"/>
      <c r="R120" s="334"/>
      <c r="S120" s="334"/>
      <c r="T120" s="330"/>
      <c r="U120" s="328"/>
      <c r="V120" s="331"/>
      <c r="W120" s="331"/>
      <c r="X120" s="331"/>
      <c r="Y120" s="331"/>
      <c r="Z120" s="330"/>
      <c r="AA120" s="328"/>
      <c r="AB120" s="328"/>
      <c r="AC120" s="328"/>
      <c r="AD120" s="328"/>
      <c r="AE120" s="328"/>
    </row>
    <row r="121" spans="1:31" ht="14.4" x14ac:dyDescent="0.25">
      <c r="A121" s="325"/>
      <c r="B121" s="325"/>
      <c r="C121" s="325"/>
      <c r="D121" s="326"/>
      <c r="E121" s="326"/>
      <c r="F121" s="332"/>
      <c r="G121" s="333"/>
      <c r="H121" s="334"/>
      <c r="I121" s="334"/>
      <c r="J121" s="335" t="s">
        <v>411</v>
      </c>
      <c r="K121" s="334"/>
      <c r="L121" s="333"/>
      <c r="M121" s="333"/>
      <c r="N121" s="336"/>
      <c r="O121" s="328"/>
      <c r="P121" s="329"/>
      <c r="Q121" s="337"/>
      <c r="R121" s="334"/>
      <c r="S121" s="335" t="s">
        <v>325</v>
      </c>
      <c r="T121" s="330"/>
      <c r="U121" s="328"/>
      <c r="V121" s="331"/>
      <c r="W121" s="331"/>
      <c r="X121" s="331"/>
      <c r="Y121" s="331"/>
      <c r="Z121" s="330"/>
      <c r="AA121" s="328"/>
      <c r="AB121" s="328"/>
      <c r="AC121" s="328"/>
      <c r="AD121" s="328"/>
      <c r="AE121" s="328"/>
    </row>
    <row r="122" spans="1:31" ht="14.4" x14ac:dyDescent="0.25">
      <c r="A122" s="325"/>
      <c r="B122" s="325"/>
      <c r="C122" s="325"/>
      <c r="D122" s="326"/>
      <c r="E122" s="326"/>
      <c r="F122" s="332"/>
      <c r="G122" s="333"/>
      <c r="H122" s="334"/>
      <c r="I122" s="334"/>
      <c r="J122" s="335" t="s">
        <v>412</v>
      </c>
      <c r="K122" s="334"/>
      <c r="L122" s="333"/>
      <c r="M122" s="333"/>
      <c r="N122" s="336"/>
      <c r="O122" s="328"/>
      <c r="P122" s="329"/>
      <c r="Q122" s="337"/>
      <c r="R122" s="334"/>
      <c r="S122" s="335" t="s">
        <v>413</v>
      </c>
      <c r="T122" s="330"/>
      <c r="U122" s="328"/>
      <c r="V122" s="331"/>
      <c r="W122" s="331"/>
      <c r="X122" s="331"/>
      <c r="Y122" s="331"/>
      <c r="Z122" s="330"/>
      <c r="AA122" s="328"/>
      <c r="AB122" s="328"/>
      <c r="AC122" s="328"/>
      <c r="AD122" s="328"/>
      <c r="AE122" s="328"/>
    </row>
    <row r="123" spans="1:31" ht="14.4" x14ac:dyDescent="0.25">
      <c r="A123" s="325"/>
      <c r="B123" s="325"/>
      <c r="C123" s="325"/>
      <c r="D123" s="326"/>
      <c r="E123" s="326"/>
      <c r="F123" s="332"/>
      <c r="G123" s="334"/>
      <c r="H123" s="334"/>
      <c r="I123" s="334"/>
      <c r="J123" s="334"/>
      <c r="K123" s="334"/>
      <c r="L123" s="334"/>
      <c r="M123" s="334"/>
      <c r="N123" s="336"/>
      <c r="O123" s="328"/>
      <c r="P123" s="329"/>
      <c r="Q123" s="328"/>
      <c r="R123" s="328"/>
      <c r="S123" s="330"/>
      <c r="T123" s="330"/>
      <c r="U123" s="328"/>
      <c r="V123" s="331"/>
      <c r="W123" s="331"/>
      <c r="X123" s="331"/>
      <c r="Y123" s="331"/>
      <c r="Z123" s="330"/>
      <c r="AA123" s="328"/>
      <c r="AB123" s="328"/>
      <c r="AC123" s="328"/>
      <c r="AD123" s="328"/>
      <c r="AE123" s="328"/>
    </row>
    <row r="124" spans="1:31" x14ac:dyDescent="0.25">
      <c r="A124" s="338" t="s">
        <v>414</v>
      </c>
      <c r="B124" s="338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40"/>
      <c r="O124" s="341"/>
      <c r="P124" s="341"/>
      <c r="Q124" s="341"/>
      <c r="R124" s="341"/>
      <c r="S124" s="342"/>
      <c r="T124" s="342"/>
      <c r="U124" s="342"/>
      <c r="V124" s="342"/>
      <c r="W124" s="342"/>
      <c r="X124" s="342"/>
      <c r="Y124" s="342"/>
      <c r="Z124" s="343"/>
      <c r="AA124" s="343"/>
      <c r="AB124" s="344"/>
      <c r="AC124" s="344"/>
      <c r="AD124" s="344"/>
      <c r="AE124" s="344"/>
    </row>
    <row r="125" spans="1:31" s="344" customFormat="1" ht="17.399999999999999" x14ac:dyDescent="0.25">
      <c r="A125" s="345" t="s">
        <v>415</v>
      </c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  <c r="N125" s="345"/>
      <c r="O125" s="345"/>
      <c r="P125" s="345"/>
      <c r="Q125" s="346"/>
      <c r="R125" s="345"/>
      <c r="S125" s="449"/>
      <c r="T125" s="449"/>
      <c r="U125" s="449"/>
      <c r="V125" s="449"/>
      <c r="W125" s="347"/>
      <c r="X125" s="347"/>
      <c r="Y125" s="347"/>
      <c r="Z125" s="343"/>
      <c r="AA125" s="343"/>
    </row>
    <row r="126" spans="1:31" s="344" customFormat="1" ht="17.399999999999999" x14ac:dyDescent="0.25">
      <c r="A126" s="345" t="s">
        <v>416</v>
      </c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48"/>
      <c r="O126" s="349"/>
      <c r="P126" s="349"/>
      <c r="Q126" s="350"/>
      <c r="R126" s="349"/>
      <c r="S126" s="347"/>
      <c r="T126" s="347"/>
      <c r="U126" s="351"/>
      <c r="V126" s="347"/>
      <c r="W126" s="347"/>
      <c r="X126" s="347"/>
      <c r="Y126" s="347"/>
      <c r="Z126" s="342"/>
      <c r="AA126" s="342"/>
      <c r="AE126" s="352"/>
    </row>
    <row r="127" spans="1:31" ht="17.399999999999999" x14ac:dyDescent="0.25">
      <c r="A127" s="353" t="s">
        <v>417</v>
      </c>
      <c r="B127" s="353"/>
      <c r="C127" s="353"/>
      <c r="D127" s="353"/>
      <c r="E127" s="353"/>
      <c r="F127" s="353"/>
      <c r="G127" s="353"/>
      <c r="H127" s="353"/>
      <c r="I127" s="353"/>
      <c r="J127" s="353"/>
      <c r="K127" s="353"/>
      <c r="L127" s="353"/>
      <c r="M127" s="353"/>
      <c r="N127" s="353"/>
      <c r="O127" s="353"/>
      <c r="P127" s="353"/>
      <c r="Q127" s="354"/>
      <c r="R127" s="353"/>
      <c r="S127" s="449"/>
      <c r="T127" s="449"/>
      <c r="U127" s="449"/>
      <c r="V127" s="449"/>
      <c r="W127" s="347"/>
      <c r="X127" s="347"/>
      <c r="Y127" s="347"/>
      <c r="Z127" s="343"/>
      <c r="AA127" s="343"/>
      <c r="AB127" s="344"/>
      <c r="AC127" s="344"/>
      <c r="AD127" s="344"/>
      <c r="AE127" s="344"/>
    </row>
    <row r="128" spans="1:31" ht="17.399999999999999" x14ac:dyDescent="0.25">
      <c r="A128" s="353" t="s">
        <v>418</v>
      </c>
      <c r="B128" s="353"/>
      <c r="C128" s="353"/>
      <c r="D128" s="353"/>
      <c r="E128" s="353"/>
      <c r="F128" s="353"/>
      <c r="G128" s="353"/>
      <c r="H128" s="353"/>
      <c r="I128" s="353"/>
      <c r="J128" s="353"/>
      <c r="K128" s="353"/>
      <c r="L128" s="353"/>
      <c r="M128" s="353"/>
      <c r="N128" s="353"/>
      <c r="O128" s="353"/>
      <c r="P128" s="353"/>
      <c r="Q128" s="354"/>
      <c r="R128" s="353"/>
      <c r="S128" s="449"/>
      <c r="T128" s="449"/>
      <c r="U128" s="449"/>
      <c r="V128" s="449"/>
      <c r="W128" s="347"/>
      <c r="X128" s="347"/>
      <c r="Y128" s="347"/>
      <c r="Z128" s="343"/>
      <c r="AA128" s="343"/>
      <c r="AB128" s="344"/>
      <c r="AC128" s="344"/>
      <c r="AD128" s="344"/>
      <c r="AE128" s="344"/>
    </row>
    <row r="129" spans="1:31" ht="17.399999999999999" x14ac:dyDescent="0.25">
      <c r="A129" s="353" t="s">
        <v>419</v>
      </c>
      <c r="B129" s="353"/>
      <c r="C129" s="353"/>
      <c r="D129" s="353"/>
      <c r="E129" s="353"/>
      <c r="F129" s="353"/>
      <c r="G129" s="353"/>
      <c r="H129" s="353"/>
      <c r="I129" s="353"/>
      <c r="J129" s="353"/>
      <c r="K129" s="353"/>
      <c r="L129" s="353"/>
      <c r="M129" s="353"/>
      <c r="N129" s="353"/>
      <c r="O129" s="353"/>
      <c r="P129" s="353"/>
      <c r="Q129" s="354"/>
      <c r="R129" s="353"/>
      <c r="S129" s="449"/>
      <c r="T129" s="449"/>
      <c r="U129" s="449"/>
      <c r="V129" s="449"/>
      <c r="W129" s="347"/>
      <c r="X129" s="347"/>
      <c r="Y129" s="347"/>
      <c r="Z129" s="343"/>
      <c r="AA129" s="343"/>
      <c r="AB129" s="344"/>
      <c r="AC129" s="344"/>
      <c r="AD129" s="344"/>
      <c r="AE129" s="344"/>
    </row>
    <row r="130" spans="1:31" ht="17.399999999999999" x14ac:dyDescent="0.25">
      <c r="A130" s="353" t="s">
        <v>420</v>
      </c>
      <c r="B130" s="353"/>
      <c r="C130" s="353"/>
      <c r="D130" s="353"/>
      <c r="E130" s="353"/>
      <c r="F130" s="353"/>
      <c r="G130" s="353"/>
      <c r="H130" s="353"/>
      <c r="I130" s="353"/>
      <c r="J130" s="353"/>
      <c r="K130" s="353"/>
      <c r="L130" s="353"/>
      <c r="M130" s="353"/>
      <c r="N130" s="353"/>
      <c r="O130" s="353"/>
      <c r="P130" s="353"/>
      <c r="Q130" s="354"/>
      <c r="R130" s="353"/>
      <c r="S130" s="449"/>
      <c r="T130" s="449"/>
      <c r="U130" s="449"/>
      <c r="V130" s="449"/>
      <c r="W130" s="347"/>
      <c r="X130" s="347"/>
      <c r="Y130" s="347"/>
      <c r="Z130" s="343"/>
      <c r="AA130" s="343"/>
      <c r="AB130" s="344"/>
      <c r="AC130" s="344"/>
      <c r="AD130" s="344"/>
      <c r="AE130" s="344"/>
    </row>
    <row r="131" spans="1:31" ht="17.399999999999999" x14ac:dyDescent="0.25">
      <c r="A131" s="353" t="s">
        <v>421</v>
      </c>
      <c r="B131" s="353"/>
      <c r="C131" s="353"/>
      <c r="D131" s="353"/>
      <c r="E131" s="353"/>
      <c r="F131" s="353"/>
      <c r="G131" s="353"/>
      <c r="H131" s="353"/>
      <c r="I131" s="353"/>
      <c r="J131" s="353"/>
      <c r="K131" s="353"/>
      <c r="L131" s="353"/>
      <c r="M131" s="353"/>
      <c r="N131" s="353"/>
      <c r="O131" s="353"/>
      <c r="P131" s="353"/>
      <c r="Q131" s="354"/>
      <c r="R131" s="353"/>
      <c r="S131" s="449"/>
      <c r="T131" s="449"/>
      <c r="U131" s="449"/>
      <c r="V131" s="449"/>
      <c r="W131" s="347"/>
      <c r="X131" s="347"/>
      <c r="Y131" s="347"/>
      <c r="Z131" s="343"/>
      <c r="AA131" s="343"/>
      <c r="AB131" s="344"/>
      <c r="AC131" s="344"/>
      <c r="AD131" s="344"/>
      <c r="AE131" s="344"/>
    </row>
    <row r="132" spans="1:31" ht="17.399999999999999" x14ac:dyDescent="0.25">
      <c r="A132" s="353" t="s">
        <v>422</v>
      </c>
      <c r="B132" s="353"/>
      <c r="C132" s="353"/>
      <c r="D132" s="353"/>
      <c r="E132" s="353"/>
      <c r="F132" s="353"/>
      <c r="G132" s="353"/>
      <c r="H132" s="353"/>
      <c r="I132" s="353"/>
      <c r="J132" s="353"/>
      <c r="K132" s="353"/>
      <c r="L132" s="353"/>
      <c r="M132" s="353"/>
      <c r="N132" s="353"/>
      <c r="O132" s="353"/>
      <c r="P132" s="353"/>
      <c r="Q132" s="354"/>
      <c r="R132" s="353"/>
      <c r="S132" s="449"/>
      <c r="T132" s="449"/>
      <c r="U132" s="449"/>
      <c r="V132" s="449"/>
      <c r="W132" s="347"/>
      <c r="X132" s="347"/>
      <c r="Y132" s="347"/>
      <c r="Z132" s="343"/>
      <c r="AA132" s="343"/>
      <c r="AB132" s="344"/>
      <c r="AC132" s="344"/>
      <c r="AD132" s="344"/>
      <c r="AE132" s="344"/>
    </row>
    <row r="133" spans="1:31" ht="17.399999999999999" x14ac:dyDescent="0.25">
      <c r="A133" s="353" t="s">
        <v>423</v>
      </c>
      <c r="B133" s="353"/>
      <c r="C133" s="353"/>
      <c r="D133" s="353"/>
      <c r="E133" s="353"/>
      <c r="F133" s="353"/>
      <c r="G133" s="353"/>
      <c r="H133" s="353"/>
      <c r="I133" s="353"/>
      <c r="J133" s="353"/>
      <c r="K133" s="353"/>
      <c r="L133" s="353"/>
      <c r="M133" s="353"/>
      <c r="N133" s="353"/>
      <c r="O133" s="353"/>
      <c r="P133" s="353"/>
      <c r="Q133" s="354"/>
      <c r="R133" s="353"/>
      <c r="S133" s="449"/>
      <c r="T133" s="449"/>
      <c r="U133" s="449"/>
      <c r="V133" s="449"/>
      <c r="W133" s="347"/>
      <c r="X133" s="347"/>
      <c r="Y133" s="347"/>
      <c r="Z133" s="343"/>
      <c r="AA133" s="343"/>
      <c r="AB133" s="344"/>
      <c r="AC133" s="344"/>
      <c r="AD133" s="344"/>
      <c r="AE133" s="344"/>
    </row>
    <row r="134" spans="1:31" ht="17.399999999999999" x14ac:dyDescent="0.25">
      <c r="A134" s="353" t="s">
        <v>424</v>
      </c>
      <c r="B134" s="353"/>
      <c r="C134" s="353"/>
      <c r="D134" s="353"/>
      <c r="E134" s="353"/>
      <c r="F134" s="353"/>
      <c r="G134" s="353"/>
      <c r="H134" s="353"/>
      <c r="I134" s="353"/>
      <c r="J134" s="353"/>
      <c r="K134" s="353"/>
      <c r="L134" s="353"/>
      <c r="M134" s="353"/>
      <c r="N134" s="353"/>
      <c r="O134" s="353"/>
      <c r="P134" s="353"/>
      <c r="Q134" s="354"/>
      <c r="R134" s="353"/>
      <c r="S134" s="449"/>
      <c r="T134" s="449"/>
      <c r="U134" s="449"/>
      <c r="V134" s="449"/>
      <c r="W134" s="347"/>
      <c r="X134" s="347"/>
      <c r="Y134" s="347"/>
      <c r="Z134" s="343"/>
      <c r="AA134" s="343"/>
      <c r="AB134" s="344"/>
      <c r="AC134" s="344"/>
      <c r="AD134" s="344"/>
      <c r="AE134" s="344"/>
    </row>
    <row r="135" spans="1:31" ht="17.399999999999999" x14ac:dyDescent="0.25">
      <c r="A135" s="353" t="s">
        <v>425</v>
      </c>
      <c r="B135" s="353"/>
      <c r="C135" s="353"/>
      <c r="D135" s="353"/>
      <c r="E135" s="353"/>
      <c r="F135" s="353"/>
      <c r="G135" s="353"/>
      <c r="H135" s="353"/>
      <c r="I135" s="353"/>
      <c r="J135" s="353"/>
      <c r="K135" s="353"/>
      <c r="L135" s="353"/>
      <c r="M135" s="353"/>
      <c r="N135" s="353"/>
      <c r="O135" s="353"/>
      <c r="P135" s="353"/>
      <c r="Q135" s="354"/>
      <c r="R135" s="353"/>
      <c r="S135" s="449"/>
      <c r="T135" s="449"/>
      <c r="U135" s="449"/>
      <c r="V135" s="449"/>
      <c r="W135" s="347"/>
      <c r="X135" s="347"/>
      <c r="Y135" s="347"/>
      <c r="Z135" s="343"/>
      <c r="AA135" s="343"/>
      <c r="AB135" s="344"/>
      <c r="AC135" s="344"/>
      <c r="AD135" s="344"/>
      <c r="AE135" s="344"/>
    </row>
    <row r="136" spans="1:31" ht="17.399999999999999" x14ac:dyDescent="0.25">
      <c r="A136" s="353" t="s">
        <v>426</v>
      </c>
      <c r="B136" s="353"/>
      <c r="C136" s="353"/>
      <c r="D136" s="353"/>
      <c r="E136" s="353"/>
      <c r="F136" s="353"/>
      <c r="G136" s="353"/>
      <c r="H136" s="353"/>
      <c r="I136" s="353"/>
      <c r="J136" s="353"/>
      <c r="K136" s="353"/>
      <c r="L136" s="353"/>
      <c r="M136" s="353"/>
      <c r="N136" s="353"/>
      <c r="O136" s="353"/>
      <c r="P136" s="353"/>
      <c r="Q136" s="354"/>
      <c r="R136" s="353"/>
      <c r="S136" s="449"/>
      <c r="T136" s="449"/>
      <c r="U136" s="449"/>
      <c r="V136" s="449"/>
      <c r="W136" s="347"/>
      <c r="X136" s="347"/>
      <c r="Y136" s="347"/>
      <c r="Z136" s="343"/>
      <c r="AA136" s="343"/>
      <c r="AB136" s="344"/>
      <c r="AC136" s="344"/>
      <c r="AD136" s="344"/>
      <c r="AE136" s="344"/>
    </row>
    <row r="137" spans="1:31" ht="17.399999999999999" x14ac:dyDescent="0.25">
      <c r="A137" s="353" t="s">
        <v>427</v>
      </c>
      <c r="B137" s="353"/>
      <c r="C137" s="353"/>
      <c r="D137" s="353"/>
      <c r="E137" s="353"/>
      <c r="F137" s="353"/>
      <c r="G137" s="353"/>
      <c r="H137" s="353"/>
      <c r="I137" s="353"/>
      <c r="J137" s="353"/>
      <c r="K137" s="353"/>
      <c r="L137" s="353"/>
      <c r="M137" s="353"/>
      <c r="N137" s="353"/>
      <c r="O137" s="353"/>
      <c r="P137" s="353"/>
      <c r="Q137" s="354"/>
      <c r="R137" s="353"/>
      <c r="S137" s="449"/>
      <c r="T137" s="449"/>
      <c r="U137" s="449"/>
      <c r="V137" s="449"/>
      <c r="W137" s="347"/>
      <c r="X137" s="347"/>
      <c r="Y137" s="347"/>
      <c r="Z137" s="343"/>
      <c r="AA137" s="343"/>
      <c r="AB137" s="344"/>
      <c r="AC137" s="344"/>
      <c r="AD137" s="344"/>
      <c r="AE137" s="344"/>
    </row>
    <row r="138" spans="1:31" ht="17.399999999999999" x14ac:dyDescent="0.25">
      <c r="A138" s="353" t="s">
        <v>428</v>
      </c>
      <c r="B138" s="353"/>
      <c r="C138" s="353"/>
      <c r="D138" s="353"/>
      <c r="E138" s="353"/>
      <c r="F138" s="353"/>
      <c r="G138" s="353"/>
      <c r="H138" s="353"/>
      <c r="I138" s="353"/>
      <c r="J138" s="353"/>
      <c r="K138" s="353"/>
      <c r="L138" s="353"/>
      <c r="M138" s="353"/>
      <c r="N138" s="353"/>
      <c r="O138" s="353"/>
      <c r="P138" s="353"/>
      <c r="Q138" s="354"/>
      <c r="R138" s="353"/>
      <c r="S138" s="449"/>
      <c r="T138" s="449"/>
      <c r="U138" s="449"/>
      <c r="V138" s="449"/>
      <c r="W138" s="347"/>
      <c r="X138" s="347"/>
      <c r="Y138" s="347"/>
      <c r="Z138" s="343"/>
      <c r="AA138" s="343"/>
      <c r="AB138" s="344"/>
      <c r="AC138" s="344"/>
      <c r="AD138" s="344"/>
      <c r="AE138" s="344"/>
    </row>
    <row r="139" spans="1:31" ht="17.399999999999999" x14ac:dyDescent="0.3">
      <c r="A139" s="355" t="s">
        <v>429</v>
      </c>
      <c r="B139" s="353"/>
      <c r="C139" s="353"/>
      <c r="D139" s="353"/>
      <c r="E139" s="353"/>
      <c r="F139" s="353"/>
      <c r="G139" s="353"/>
      <c r="H139" s="353"/>
      <c r="I139" s="353"/>
      <c r="J139" s="353"/>
      <c r="K139" s="353"/>
      <c r="L139" s="353"/>
      <c r="M139" s="353"/>
      <c r="N139" s="353"/>
      <c r="O139" s="353"/>
      <c r="P139" s="353"/>
      <c r="Q139" s="354"/>
      <c r="R139" s="353"/>
      <c r="S139" s="347"/>
      <c r="T139" s="347"/>
      <c r="U139" s="347"/>
      <c r="V139" s="347"/>
      <c r="W139" s="347"/>
      <c r="X139" s="347"/>
      <c r="Y139" s="347"/>
      <c r="Z139" s="343"/>
      <c r="AA139" s="343"/>
      <c r="AB139" s="344"/>
      <c r="AC139" s="344"/>
      <c r="AD139" s="344"/>
      <c r="AE139" s="344"/>
    </row>
    <row r="140" spans="1:31" ht="17.399999999999999" x14ac:dyDescent="0.25">
      <c r="A140" s="353" t="s">
        <v>430</v>
      </c>
      <c r="B140" s="353"/>
      <c r="C140" s="353"/>
      <c r="D140" s="353"/>
      <c r="E140" s="353"/>
      <c r="F140" s="353"/>
      <c r="G140" s="353"/>
      <c r="H140" s="353"/>
      <c r="I140" s="353"/>
      <c r="J140" s="353"/>
      <c r="K140" s="353"/>
      <c r="L140" s="353"/>
      <c r="M140" s="353"/>
      <c r="N140" s="353"/>
      <c r="O140" s="353"/>
      <c r="P140" s="353"/>
      <c r="Q140" s="354"/>
      <c r="R140" s="353"/>
      <c r="S140" s="449"/>
      <c r="T140" s="449"/>
      <c r="U140" s="449"/>
      <c r="V140" s="449"/>
      <c r="W140" s="347"/>
      <c r="X140" s="347"/>
      <c r="Y140" s="347"/>
      <c r="Z140" s="343"/>
      <c r="AA140" s="343"/>
      <c r="AB140" s="344"/>
      <c r="AC140" s="344"/>
      <c r="AD140" s="344"/>
      <c r="AE140" s="344"/>
    </row>
    <row r="141" spans="1:31" ht="17.399999999999999" x14ac:dyDescent="0.25">
      <c r="A141" s="353" t="s">
        <v>431</v>
      </c>
      <c r="B141" s="353"/>
      <c r="C141" s="353"/>
      <c r="D141" s="353"/>
      <c r="E141" s="353"/>
      <c r="F141" s="353"/>
      <c r="G141" s="353"/>
      <c r="H141" s="353"/>
      <c r="I141" s="353"/>
      <c r="J141" s="353"/>
      <c r="K141" s="353"/>
      <c r="L141" s="353"/>
      <c r="M141" s="353"/>
      <c r="N141" s="353"/>
      <c r="O141" s="353"/>
      <c r="P141" s="353"/>
      <c r="Q141" s="354"/>
      <c r="R141" s="353"/>
      <c r="S141" s="449"/>
      <c r="T141" s="449"/>
      <c r="U141" s="449"/>
      <c r="V141" s="449"/>
      <c r="W141" s="347"/>
      <c r="X141" s="347"/>
      <c r="Y141" s="347"/>
      <c r="Z141" s="343"/>
      <c r="AA141" s="343"/>
      <c r="AB141" s="344"/>
      <c r="AC141" s="344"/>
      <c r="AD141" s="344"/>
      <c r="AE141" s="344"/>
    </row>
    <row r="142" spans="1:31" ht="17.399999999999999" x14ac:dyDescent="0.25">
      <c r="A142" s="353" t="s">
        <v>432</v>
      </c>
      <c r="B142" s="353"/>
      <c r="C142" s="353"/>
      <c r="D142" s="353"/>
      <c r="E142" s="353"/>
      <c r="F142" s="353"/>
      <c r="G142" s="353"/>
      <c r="H142" s="353"/>
      <c r="I142" s="353"/>
      <c r="J142" s="353"/>
      <c r="K142" s="353"/>
      <c r="L142" s="353"/>
      <c r="M142" s="353"/>
      <c r="N142" s="353"/>
      <c r="O142" s="353"/>
      <c r="P142" s="353"/>
      <c r="Q142" s="354"/>
      <c r="R142" s="353"/>
      <c r="S142" s="449"/>
      <c r="T142" s="449"/>
      <c r="U142" s="449"/>
      <c r="V142" s="449"/>
      <c r="W142" s="347"/>
      <c r="X142" s="347"/>
      <c r="Y142" s="347"/>
      <c r="Z142" s="343"/>
      <c r="AA142" s="343"/>
      <c r="AB142" s="344"/>
      <c r="AC142" s="344"/>
      <c r="AD142" s="344"/>
      <c r="AE142" s="344"/>
    </row>
    <row r="143" spans="1:31" ht="17.399999999999999" x14ac:dyDescent="0.25">
      <c r="A143" s="353" t="s">
        <v>433</v>
      </c>
      <c r="B143" s="353"/>
      <c r="C143" s="353"/>
      <c r="D143" s="353"/>
      <c r="E143" s="353"/>
      <c r="F143" s="353"/>
      <c r="G143" s="353"/>
      <c r="H143" s="353"/>
      <c r="I143" s="353"/>
      <c r="J143" s="353"/>
      <c r="K143" s="353"/>
      <c r="L143" s="353"/>
      <c r="M143" s="353"/>
      <c r="N143" s="353"/>
      <c r="O143" s="353"/>
      <c r="P143" s="353"/>
      <c r="Q143" s="354"/>
      <c r="R143" s="353"/>
      <c r="S143" s="449"/>
      <c r="T143" s="449"/>
      <c r="U143" s="449"/>
      <c r="V143" s="449"/>
      <c r="W143" s="347"/>
      <c r="X143" s="347"/>
      <c r="Y143" s="347"/>
      <c r="Z143" s="343"/>
      <c r="AA143" s="343"/>
      <c r="AB143" s="344"/>
      <c r="AC143" s="344"/>
      <c r="AD143" s="344"/>
      <c r="AE143" s="344"/>
    </row>
    <row r="144" spans="1:31" ht="14.4" x14ac:dyDescent="0.25">
      <c r="N144" s="356"/>
    </row>
  </sheetData>
  <mergeCells count="50">
    <mergeCell ref="A6:T6"/>
    <mergeCell ref="T1:V1"/>
    <mergeCell ref="A2:Z2"/>
    <mergeCell ref="A3:Z3"/>
    <mergeCell ref="A4:T4"/>
    <mergeCell ref="Z5:AE5"/>
    <mergeCell ref="M9:M12"/>
    <mergeCell ref="A7:H7"/>
    <mergeCell ref="I7:M7"/>
    <mergeCell ref="A8:M8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AD9:AD12"/>
    <mergeCell ref="AE9:AE12"/>
    <mergeCell ref="Q10:Q12"/>
    <mergeCell ref="R10:R12"/>
    <mergeCell ref="S10:V11"/>
    <mergeCell ref="W10:Z10"/>
    <mergeCell ref="S130:V130"/>
    <mergeCell ref="N9:N13"/>
    <mergeCell ref="O9:O13"/>
    <mergeCell ref="Q9:R9"/>
    <mergeCell ref="S9:Z9"/>
    <mergeCell ref="W11:Z11"/>
    <mergeCell ref="S125:V125"/>
    <mergeCell ref="S127:V127"/>
    <mergeCell ref="S128:V128"/>
    <mergeCell ref="S129:V129"/>
    <mergeCell ref="S143:V143"/>
    <mergeCell ref="S131:V131"/>
    <mergeCell ref="S132:V132"/>
    <mergeCell ref="S133:V133"/>
    <mergeCell ref="S134:V134"/>
    <mergeCell ref="S135:V135"/>
    <mergeCell ref="S136:V136"/>
    <mergeCell ref="S137:V137"/>
    <mergeCell ref="S138:V138"/>
    <mergeCell ref="S140:V140"/>
    <mergeCell ref="S141:V141"/>
    <mergeCell ref="S142:V142"/>
  </mergeCells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ETCA-I-01</vt:lpstr>
      <vt:lpstr>ETCA-I-01-A (EDO RESULTADOS)</vt:lpstr>
      <vt:lpstr>ETCA-I-03</vt:lpstr>
      <vt:lpstr>ETCA-I-02</vt:lpstr>
      <vt:lpstr>ETCA-II-09</vt:lpstr>
      <vt:lpstr>ETCA-II-09-A</vt:lpstr>
      <vt:lpstr>ETCA-III-13</vt:lpstr>
      <vt:lpstr>'ETCA-I-01'!Área_de_impresión</vt:lpstr>
      <vt:lpstr>'ETCA-I-01-A (EDO RESULTADOS)'!Área_de_impresión</vt:lpstr>
      <vt:lpstr>'ETCA-I-03'!Área_de_impresión</vt:lpstr>
      <vt:lpstr>'ETCA-II-09'!Área_de_impresión</vt:lpstr>
      <vt:lpstr>'ETCA-II-09-A'!Área_de_impresión</vt:lpstr>
      <vt:lpstr>'ETCA-I-01-A (EDO RESULTADOS)'!Títulos_a_imprimir</vt:lpstr>
      <vt:lpstr>'ETCA-I-03'!Títulos_a_imprimir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Cota Torres</dc:creator>
  <cp:lastModifiedBy>Luis Raymundo Rivera Alday</cp:lastModifiedBy>
  <cp:lastPrinted>2015-04-29T20:19:16Z</cp:lastPrinted>
  <dcterms:created xsi:type="dcterms:W3CDTF">2014-03-28T01:13:38Z</dcterms:created>
  <dcterms:modified xsi:type="dcterms:W3CDTF">2015-07-15T21:13:25Z</dcterms:modified>
</cp:coreProperties>
</file>