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BALANCE GENERAL" sheetId="1" r:id="rId1"/>
    <sheet name="ESTADO DE RESULTADO" sheetId="2" r:id="rId2"/>
    <sheet name="EDO DE VARIACION" sheetId="3" r:id="rId3"/>
    <sheet name="AVANCE PRESPUESTAL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196" i="4" l="1"/>
  <c r="H196" i="4" s="1"/>
  <c r="H195" i="4" s="1"/>
  <c r="G195" i="4"/>
  <c r="F195" i="4"/>
  <c r="D195" i="4"/>
  <c r="C195" i="4"/>
  <c r="I194" i="4"/>
  <c r="H194" i="4"/>
  <c r="E194" i="4"/>
  <c r="G193" i="4"/>
  <c r="F193" i="4"/>
  <c r="D193" i="4"/>
  <c r="D192" i="4" s="1"/>
  <c r="C193" i="4"/>
  <c r="E193" i="4" s="1"/>
  <c r="G192" i="4"/>
  <c r="F192" i="4"/>
  <c r="C192" i="4"/>
  <c r="H191" i="4"/>
  <c r="E191" i="4"/>
  <c r="G190" i="4"/>
  <c r="G187" i="4" s="1"/>
  <c r="F190" i="4"/>
  <c r="D190" i="4"/>
  <c r="D187" i="4" s="1"/>
  <c r="C190" i="4"/>
  <c r="C187" i="4" s="1"/>
  <c r="E187" i="4" s="1"/>
  <c r="H187" i="4" s="1"/>
  <c r="I189" i="4"/>
  <c r="E189" i="4"/>
  <c r="G188" i="4"/>
  <c r="F188" i="4"/>
  <c r="I188" i="4" s="1"/>
  <c r="E188" i="4"/>
  <c r="D188" i="4"/>
  <c r="C188" i="4"/>
  <c r="F187" i="4"/>
  <c r="I187" i="4" s="1"/>
  <c r="H186" i="4"/>
  <c r="E186" i="4"/>
  <c r="G185" i="4"/>
  <c r="F185" i="4"/>
  <c r="E185" i="4"/>
  <c r="H185" i="4" s="1"/>
  <c r="D185" i="4"/>
  <c r="C185" i="4"/>
  <c r="I184" i="4"/>
  <c r="H184" i="4"/>
  <c r="E184" i="4"/>
  <c r="G183" i="4"/>
  <c r="F183" i="4"/>
  <c r="D183" i="4"/>
  <c r="C183" i="4"/>
  <c r="E183" i="4" s="1"/>
  <c r="E182" i="4"/>
  <c r="H182" i="4" s="1"/>
  <c r="G181" i="4"/>
  <c r="G180" i="4" s="1"/>
  <c r="F181" i="4"/>
  <c r="F180" i="4" s="1"/>
  <c r="E181" i="4"/>
  <c r="H181" i="4" s="1"/>
  <c r="D181" i="4"/>
  <c r="C181" i="4"/>
  <c r="C180" i="4" s="1"/>
  <c r="E180" i="4" s="1"/>
  <c r="D180" i="4"/>
  <c r="H179" i="4"/>
  <c r="E179" i="4"/>
  <c r="I179" i="4" s="1"/>
  <c r="D179" i="4"/>
  <c r="G178" i="4"/>
  <c r="F178" i="4"/>
  <c r="D178" i="4"/>
  <c r="C178" i="4"/>
  <c r="E178" i="4" s="1"/>
  <c r="E177" i="4"/>
  <c r="H177" i="4" s="1"/>
  <c r="G176" i="4"/>
  <c r="F176" i="4"/>
  <c r="I176" i="4" s="1"/>
  <c r="E176" i="4"/>
  <c r="H176" i="4" s="1"/>
  <c r="D176" i="4"/>
  <c r="C176" i="4"/>
  <c r="I175" i="4"/>
  <c r="H175" i="4"/>
  <c r="E175" i="4"/>
  <c r="G174" i="4"/>
  <c r="F174" i="4"/>
  <c r="D174" i="4"/>
  <c r="D173" i="4" s="1"/>
  <c r="C174" i="4"/>
  <c r="E174" i="4" s="1"/>
  <c r="G173" i="4"/>
  <c r="G172" i="4" s="1"/>
  <c r="F173" i="4"/>
  <c r="C173" i="4"/>
  <c r="C172" i="4" s="1"/>
  <c r="I171" i="4"/>
  <c r="H171" i="4"/>
  <c r="E171" i="4"/>
  <c r="G170" i="4"/>
  <c r="F170" i="4"/>
  <c r="D170" i="4"/>
  <c r="D169" i="4" s="1"/>
  <c r="C170" i="4"/>
  <c r="E170" i="4" s="1"/>
  <c r="G169" i="4"/>
  <c r="F169" i="4"/>
  <c r="I169" i="4" s="1"/>
  <c r="C169" i="4"/>
  <c r="E169" i="4" s="1"/>
  <c r="H169" i="4" s="1"/>
  <c r="H168" i="4"/>
  <c r="E168" i="4"/>
  <c r="G167" i="4"/>
  <c r="G166" i="4" s="1"/>
  <c r="F167" i="4"/>
  <c r="F166" i="4" s="1"/>
  <c r="D167" i="4"/>
  <c r="C167" i="4"/>
  <c r="E167" i="4" s="1"/>
  <c r="H167" i="4" s="1"/>
  <c r="D166" i="4"/>
  <c r="H165" i="4"/>
  <c r="E165" i="4"/>
  <c r="I165" i="4" s="1"/>
  <c r="G164" i="4"/>
  <c r="F164" i="4"/>
  <c r="I164" i="4" s="1"/>
  <c r="D164" i="4"/>
  <c r="C164" i="4"/>
  <c r="E164" i="4" s="1"/>
  <c r="H164" i="4" s="1"/>
  <c r="H163" i="4"/>
  <c r="E163" i="4"/>
  <c r="G162" i="4"/>
  <c r="F162" i="4"/>
  <c r="H162" i="4" s="1"/>
  <c r="E162" i="4"/>
  <c r="E161" i="4"/>
  <c r="I161" i="4" s="1"/>
  <c r="E160" i="4"/>
  <c r="H160" i="4" s="1"/>
  <c r="G159" i="4"/>
  <c r="F159" i="4"/>
  <c r="I159" i="4" s="1"/>
  <c r="E159" i="4"/>
  <c r="H159" i="4" s="1"/>
  <c r="D159" i="4"/>
  <c r="C159" i="4"/>
  <c r="H158" i="4"/>
  <c r="E158" i="4"/>
  <c r="G157" i="4"/>
  <c r="F157" i="4"/>
  <c r="E157" i="4"/>
  <c r="H157" i="4" s="1"/>
  <c r="D157" i="4"/>
  <c r="C157" i="4"/>
  <c r="I156" i="4"/>
  <c r="H156" i="4"/>
  <c r="E156" i="4"/>
  <c r="G155" i="4"/>
  <c r="F155" i="4"/>
  <c r="D155" i="4"/>
  <c r="D154" i="4" s="1"/>
  <c r="C155" i="4"/>
  <c r="E155" i="4" s="1"/>
  <c r="G154" i="4"/>
  <c r="F154" i="4"/>
  <c r="C154" i="4"/>
  <c r="E154" i="4" s="1"/>
  <c r="H154" i="4" s="1"/>
  <c r="H153" i="4"/>
  <c r="E153" i="4"/>
  <c r="G152" i="4"/>
  <c r="F152" i="4"/>
  <c r="D152" i="4"/>
  <c r="C152" i="4"/>
  <c r="E152" i="4" s="1"/>
  <c r="H152" i="4" s="1"/>
  <c r="I151" i="4"/>
  <c r="E151" i="4"/>
  <c r="H151" i="4" s="1"/>
  <c r="G150" i="4"/>
  <c r="F150" i="4"/>
  <c r="E150" i="4"/>
  <c r="D150" i="4"/>
  <c r="C150" i="4"/>
  <c r="H149" i="4"/>
  <c r="E149" i="4"/>
  <c r="I149" i="4" s="1"/>
  <c r="E148" i="4"/>
  <c r="G147" i="4"/>
  <c r="F147" i="4"/>
  <c r="I147" i="4" s="1"/>
  <c r="E147" i="4"/>
  <c r="D147" i="4"/>
  <c r="C147" i="4"/>
  <c r="I146" i="4"/>
  <c r="H146" i="4"/>
  <c r="E146" i="4"/>
  <c r="G145" i="4"/>
  <c r="F145" i="4"/>
  <c r="D145" i="4"/>
  <c r="C145" i="4"/>
  <c r="E145" i="4" s="1"/>
  <c r="I145" i="4" s="1"/>
  <c r="E144" i="4"/>
  <c r="H143" i="4"/>
  <c r="E143" i="4"/>
  <c r="G142" i="4"/>
  <c r="F142" i="4"/>
  <c r="D142" i="4"/>
  <c r="C142" i="4"/>
  <c r="E142" i="4" s="1"/>
  <c r="I142" i="4" s="1"/>
  <c r="E141" i="4"/>
  <c r="G140" i="4"/>
  <c r="F140" i="4"/>
  <c r="I140" i="4" s="1"/>
  <c r="E140" i="4"/>
  <c r="H140" i="4" s="1"/>
  <c r="D140" i="4"/>
  <c r="C140" i="4"/>
  <c r="I139" i="4"/>
  <c r="H139" i="4"/>
  <c r="E139" i="4"/>
  <c r="G138" i="4"/>
  <c r="F138" i="4"/>
  <c r="D138" i="4"/>
  <c r="C138" i="4"/>
  <c r="E138" i="4" s="1"/>
  <c r="I138" i="4" s="1"/>
  <c r="G137" i="4"/>
  <c r="F137" i="4"/>
  <c r="D136" i="4"/>
  <c r="G135" i="4"/>
  <c r="F135" i="4"/>
  <c r="C135" i="4"/>
  <c r="I134" i="4"/>
  <c r="H134" i="4"/>
  <c r="E134" i="4"/>
  <c r="G133" i="4"/>
  <c r="F133" i="4"/>
  <c r="D133" i="4"/>
  <c r="C133" i="4"/>
  <c r="E133" i="4" s="1"/>
  <c r="I133" i="4" s="1"/>
  <c r="G132" i="4"/>
  <c r="F132" i="4"/>
  <c r="C132" i="4"/>
  <c r="I131" i="4"/>
  <c r="E131" i="4"/>
  <c r="H131" i="4" s="1"/>
  <c r="G130" i="4"/>
  <c r="F130" i="4"/>
  <c r="D130" i="4"/>
  <c r="E130" i="4" s="1"/>
  <c r="C130" i="4"/>
  <c r="E129" i="4"/>
  <c r="I129" i="4" s="1"/>
  <c r="D129" i="4"/>
  <c r="E128" i="4"/>
  <c r="H128" i="4" s="1"/>
  <c r="G127" i="4"/>
  <c r="F127" i="4"/>
  <c r="I127" i="4" s="1"/>
  <c r="E127" i="4"/>
  <c r="H127" i="4" s="1"/>
  <c r="D127" i="4"/>
  <c r="C127" i="4"/>
  <c r="I126" i="4"/>
  <c r="H126" i="4"/>
  <c r="E126" i="4"/>
  <c r="G125" i="4"/>
  <c r="F125" i="4"/>
  <c r="D125" i="4"/>
  <c r="C125" i="4"/>
  <c r="E125" i="4" s="1"/>
  <c r="I125" i="4" s="1"/>
  <c r="E124" i="4"/>
  <c r="H124" i="4" s="1"/>
  <c r="I123" i="4"/>
  <c r="H123" i="4"/>
  <c r="E123" i="4"/>
  <c r="G122" i="4"/>
  <c r="F122" i="4"/>
  <c r="D122" i="4"/>
  <c r="C122" i="4"/>
  <c r="E122" i="4" s="1"/>
  <c r="I122" i="4" s="1"/>
  <c r="E121" i="4"/>
  <c r="H121" i="4" s="1"/>
  <c r="G120" i="4"/>
  <c r="F120" i="4"/>
  <c r="D120" i="4"/>
  <c r="C120" i="4"/>
  <c r="E119" i="4"/>
  <c r="I118" i="4"/>
  <c r="G118" i="4"/>
  <c r="G117" i="4" s="1"/>
  <c r="F118" i="4"/>
  <c r="E118" i="4"/>
  <c r="H118" i="4" s="1"/>
  <c r="D118" i="4"/>
  <c r="C118" i="4"/>
  <c r="C117" i="4" s="1"/>
  <c r="E117" i="4" s="1"/>
  <c r="D117" i="4"/>
  <c r="E116" i="4"/>
  <c r="H116" i="4" s="1"/>
  <c r="G115" i="4"/>
  <c r="F115" i="4"/>
  <c r="D115" i="4"/>
  <c r="E115" i="4" s="1"/>
  <c r="H115" i="4" s="1"/>
  <c r="C115" i="4"/>
  <c r="H114" i="4"/>
  <c r="E114" i="4"/>
  <c r="I114" i="4" s="1"/>
  <c r="E113" i="4"/>
  <c r="I112" i="4"/>
  <c r="G112" i="4"/>
  <c r="F112" i="4"/>
  <c r="E112" i="4"/>
  <c r="H112" i="4" s="1"/>
  <c r="D112" i="4"/>
  <c r="C112" i="4"/>
  <c r="E111" i="4"/>
  <c r="H111" i="4" s="1"/>
  <c r="G110" i="4"/>
  <c r="G109" i="4" s="1"/>
  <c r="F110" i="4"/>
  <c r="F109" i="4" s="1"/>
  <c r="E110" i="4"/>
  <c r="D110" i="4"/>
  <c r="C110" i="4"/>
  <c r="C109" i="4" s="1"/>
  <c r="E109" i="4" s="1"/>
  <c r="D109" i="4"/>
  <c r="E108" i="4"/>
  <c r="H108" i="4" s="1"/>
  <c r="D107" i="4"/>
  <c r="G106" i="4"/>
  <c r="F106" i="4"/>
  <c r="C106" i="4"/>
  <c r="I105" i="4"/>
  <c r="H105" i="4"/>
  <c r="E105" i="4"/>
  <c r="G104" i="4"/>
  <c r="F104" i="4"/>
  <c r="D104" i="4"/>
  <c r="C104" i="4"/>
  <c r="E104" i="4" s="1"/>
  <c r="E103" i="4"/>
  <c r="D103" i="4"/>
  <c r="D102" i="4" s="1"/>
  <c r="G102" i="4"/>
  <c r="F102" i="4"/>
  <c r="C102" i="4"/>
  <c r="E102" i="4" s="1"/>
  <c r="H102" i="4" s="1"/>
  <c r="I101" i="4"/>
  <c r="E101" i="4"/>
  <c r="H101" i="4" s="1"/>
  <c r="G100" i="4"/>
  <c r="F100" i="4"/>
  <c r="D100" i="4"/>
  <c r="E100" i="4" s="1"/>
  <c r="C100" i="4"/>
  <c r="E99" i="4"/>
  <c r="G98" i="4"/>
  <c r="F98" i="4"/>
  <c r="D98" i="4"/>
  <c r="C98" i="4"/>
  <c r="E98" i="4" s="1"/>
  <c r="H98" i="4" s="1"/>
  <c r="I97" i="4"/>
  <c r="E97" i="4"/>
  <c r="H97" i="4" s="1"/>
  <c r="H96" i="4"/>
  <c r="G96" i="4"/>
  <c r="F96" i="4"/>
  <c r="D96" i="4"/>
  <c r="E96" i="4" s="1"/>
  <c r="I96" i="4" s="1"/>
  <c r="C96" i="4"/>
  <c r="E95" i="4"/>
  <c r="I95" i="4" s="1"/>
  <c r="G94" i="4"/>
  <c r="F94" i="4"/>
  <c r="D94" i="4"/>
  <c r="C94" i="4"/>
  <c r="F93" i="4"/>
  <c r="E91" i="4"/>
  <c r="I91" i="4" s="1"/>
  <c r="E90" i="4"/>
  <c r="I90" i="4" s="1"/>
  <c r="G89" i="4"/>
  <c r="F89" i="4"/>
  <c r="D89" i="4"/>
  <c r="C89" i="4"/>
  <c r="E89" i="4" s="1"/>
  <c r="H89" i="4" s="1"/>
  <c r="I88" i="4"/>
  <c r="H88" i="4"/>
  <c r="E88" i="4"/>
  <c r="I87" i="4"/>
  <c r="G87" i="4"/>
  <c r="F87" i="4"/>
  <c r="E87" i="4"/>
  <c r="H87" i="4" s="1"/>
  <c r="D87" i="4"/>
  <c r="C87" i="4"/>
  <c r="I86" i="4"/>
  <c r="H86" i="4"/>
  <c r="E86" i="4"/>
  <c r="E85" i="4"/>
  <c r="I85" i="4" s="1"/>
  <c r="G84" i="4"/>
  <c r="G81" i="4" s="1"/>
  <c r="F84" i="4"/>
  <c r="I84" i="4" s="1"/>
  <c r="D84" i="4"/>
  <c r="C84" i="4"/>
  <c r="E84" i="4" s="1"/>
  <c r="I83" i="4"/>
  <c r="E83" i="4"/>
  <c r="H83" i="4" s="1"/>
  <c r="G82" i="4"/>
  <c r="F82" i="4"/>
  <c r="F81" i="4" s="1"/>
  <c r="I81" i="4" s="1"/>
  <c r="D82" i="4"/>
  <c r="E82" i="4" s="1"/>
  <c r="C82" i="4"/>
  <c r="H81" i="4"/>
  <c r="D81" i="4"/>
  <c r="C81" i="4"/>
  <c r="E81" i="4" s="1"/>
  <c r="E80" i="4"/>
  <c r="G79" i="4"/>
  <c r="G78" i="4" s="1"/>
  <c r="F79" i="4"/>
  <c r="F78" i="4" s="1"/>
  <c r="E79" i="4"/>
  <c r="H79" i="4" s="1"/>
  <c r="D79" i="4"/>
  <c r="C79" i="4"/>
  <c r="C78" i="4" s="1"/>
  <c r="E78" i="4" s="1"/>
  <c r="D78" i="4"/>
  <c r="E77" i="4"/>
  <c r="I77" i="4" s="1"/>
  <c r="G76" i="4"/>
  <c r="G75" i="4" s="1"/>
  <c r="F76" i="4"/>
  <c r="D76" i="4"/>
  <c r="D75" i="4" s="1"/>
  <c r="C76" i="4"/>
  <c r="F75" i="4"/>
  <c r="I74" i="4"/>
  <c r="H74" i="4"/>
  <c r="E74" i="4"/>
  <c r="H73" i="4"/>
  <c r="G73" i="4"/>
  <c r="G69" i="4" s="1"/>
  <c r="D73" i="4"/>
  <c r="C73" i="4"/>
  <c r="E73" i="4" s="1"/>
  <c r="I73" i="4" s="1"/>
  <c r="I72" i="4"/>
  <c r="E72" i="4"/>
  <c r="H72" i="4" s="1"/>
  <c r="I71" i="4"/>
  <c r="H71" i="4"/>
  <c r="E71" i="4"/>
  <c r="G70" i="4"/>
  <c r="F70" i="4"/>
  <c r="D70" i="4"/>
  <c r="D69" i="4" s="1"/>
  <c r="C70" i="4"/>
  <c r="E70" i="4" s="1"/>
  <c r="I70" i="4" s="1"/>
  <c r="F69" i="4"/>
  <c r="I68" i="4"/>
  <c r="E68" i="4"/>
  <c r="H68" i="4" s="1"/>
  <c r="I67" i="4"/>
  <c r="H67" i="4"/>
  <c r="E67" i="4"/>
  <c r="G66" i="4"/>
  <c r="F66" i="4"/>
  <c r="D66" i="4"/>
  <c r="C66" i="4"/>
  <c r="E65" i="4"/>
  <c r="I64" i="4"/>
  <c r="G64" i="4"/>
  <c r="G63" i="4" s="1"/>
  <c r="F64" i="4"/>
  <c r="F63" i="4" s="1"/>
  <c r="E64" i="4"/>
  <c r="H64" i="4" s="1"/>
  <c r="D64" i="4"/>
  <c r="C64" i="4"/>
  <c r="C63" i="4" s="1"/>
  <c r="E63" i="4" s="1"/>
  <c r="D63" i="4"/>
  <c r="E62" i="4"/>
  <c r="I62" i="4" s="1"/>
  <c r="G61" i="4"/>
  <c r="F61" i="4"/>
  <c r="I61" i="4" s="1"/>
  <c r="D61" i="4"/>
  <c r="C61" i="4"/>
  <c r="E61" i="4" s="1"/>
  <c r="I60" i="4"/>
  <c r="E60" i="4"/>
  <c r="H60" i="4" s="1"/>
  <c r="I59" i="4"/>
  <c r="H59" i="4"/>
  <c r="E59" i="4"/>
  <c r="G58" i="4"/>
  <c r="F58" i="4"/>
  <c r="D58" i="4"/>
  <c r="E58" i="4" s="1"/>
  <c r="C58" i="4"/>
  <c r="G57" i="4"/>
  <c r="F57" i="4"/>
  <c r="C57" i="4"/>
  <c r="E56" i="4"/>
  <c r="H56" i="4" s="1"/>
  <c r="G55" i="4"/>
  <c r="F55" i="4"/>
  <c r="D55" i="4"/>
  <c r="E55" i="4" s="1"/>
  <c r="H55" i="4" s="1"/>
  <c r="C55" i="4"/>
  <c r="I54" i="4"/>
  <c r="E54" i="4"/>
  <c r="H54" i="4" s="1"/>
  <c r="G53" i="4"/>
  <c r="G44" i="4" s="1"/>
  <c r="F53" i="4"/>
  <c r="D53" i="4"/>
  <c r="C53" i="4"/>
  <c r="E53" i="4" s="1"/>
  <c r="H53" i="4" s="1"/>
  <c r="I52" i="4"/>
  <c r="E52" i="4"/>
  <c r="H52" i="4" s="1"/>
  <c r="G51" i="4"/>
  <c r="F51" i="4"/>
  <c r="D51" i="4"/>
  <c r="E51" i="4" s="1"/>
  <c r="C51" i="4"/>
  <c r="E50" i="4"/>
  <c r="H50" i="4" s="1"/>
  <c r="G49" i="4"/>
  <c r="F49" i="4"/>
  <c r="D49" i="4"/>
  <c r="C49" i="4"/>
  <c r="E49" i="4" s="1"/>
  <c r="H49" i="4" s="1"/>
  <c r="E48" i="4"/>
  <c r="H48" i="4" s="1"/>
  <c r="G47" i="4"/>
  <c r="F47" i="4"/>
  <c r="D47" i="4"/>
  <c r="E47" i="4" s="1"/>
  <c r="C47" i="4"/>
  <c r="E46" i="4"/>
  <c r="I46" i="4" s="1"/>
  <c r="G45" i="4"/>
  <c r="F45" i="4"/>
  <c r="D45" i="4"/>
  <c r="D44" i="4" s="1"/>
  <c r="C45" i="4"/>
  <c r="F44" i="4"/>
  <c r="H42" i="4"/>
  <c r="E42" i="4"/>
  <c r="G41" i="4"/>
  <c r="F41" i="4"/>
  <c r="F40" i="4" s="1"/>
  <c r="D41" i="4"/>
  <c r="E41" i="4" s="1"/>
  <c r="H41" i="4" s="1"/>
  <c r="C41" i="4"/>
  <c r="G40" i="4"/>
  <c r="D40" i="4"/>
  <c r="C40" i="4"/>
  <c r="E40" i="4" s="1"/>
  <c r="H40" i="4" s="1"/>
  <c r="E39" i="4"/>
  <c r="H39" i="4" s="1"/>
  <c r="I38" i="4"/>
  <c r="H38" i="4"/>
  <c r="E38" i="4"/>
  <c r="E37" i="4"/>
  <c r="H37" i="4" s="1"/>
  <c r="G36" i="4"/>
  <c r="F36" i="4"/>
  <c r="D36" i="4"/>
  <c r="C36" i="4"/>
  <c r="E35" i="4"/>
  <c r="H35" i="4" s="1"/>
  <c r="G34" i="4"/>
  <c r="F34" i="4"/>
  <c r="E34" i="4"/>
  <c r="I34" i="4" s="1"/>
  <c r="D34" i="4"/>
  <c r="C34" i="4"/>
  <c r="I33" i="4"/>
  <c r="H33" i="4"/>
  <c r="E33" i="4"/>
  <c r="G32" i="4"/>
  <c r="F32" i="4"/>
  <c r="I32" i="4" s="1"/>
  <c r="D32" i="4"/>
  <c r="C32" i="4"/>
  <c r="E32" i="4" s="1"/>
  <c r="H32" i="4" s="1"/>
  <c r="E31" i="4"/>
  <c r="H31" i="4" s="1"/>
  <c r="I30" i="4"/>
  <c r="H30" i="4"/>
  <c r="E30" i="4"/>
  <c r="I29" i="4"/>
  <c r="E29" i="4"/>
  <c r="H29" i="4" s="1"/>
  <c r="E28" i="4"/>
  <c r="I28" i="4" s="1"/>
  <c r="E27" i="4"/>
  <c r="H27" i="4" s="1"/>
  <c r="I26" i="4"/>
  <c r="H26" i="4"/>
  <c r="E26" i="4"/>
  <c r="E25" i="4"/>
  <c r="I25" i="4" s="1"/>
  <c r="E24" i="4"/>
  <c r="I24" i="4" s="1"/>
  <c r="G23" i="4"/>
  <c r="G22" i="4" s="1"/>
  <c r="F23" i="4"/>
  <c r="D23" i="4"/>
  <c r="C23" i="4"/>
  <c r="C22" i="4" s="1"/>
  <c r="E22" i="4" s="1"/>
  <c r="E21" i="4"/>
  <c r="I21" i="4" s="1"/>
  <c r="I20" i="4"/>
  <c r="G20" i="4"/>
  <c r="F20" i="4"/>
  <c r="E20" i="4"/>
  <c r="H20" i="4" s="1"/>
  <c r="D20" i="4"/>
  <c r="C20" i="4"/>
  <c r="I19" i="4"/>
  <c r="H19" i="4"/>
  <c r="E19" i="4"/>
  <c r="E18" i="4"/>
  <c r="I18" i="4" s="1"/>
  <c r="H17" i="4"/>
  <c r="E17" i="4"/>
  <c r="I17" i="4" s="1"/>
  <c r="E16" i="4"/>
  <c r="H16" i="4" s="1"/>
  <c r="G15" i="4"/>
  <c r="F15" i="4"/>
  <c r="F14" i="4" s="1"/>
  <c r="I14" i="4" s="1"/>
  <c r="E15" i="4"/>
  <c r="I15" i="4" s="1"/>
  <c r="D15" i="4"/>
  <c r="C15" i="4"/>
  <c r="G14" i="4"/>
  <c r="D14" i="4"/>
  <c r="C14" i="4"/>
  <c r="E14" i="4" s="1"/>
  <c r="H14" i="4" s="1"/>
  <c r="E13" i="4"/>
  <c r="I13" i="4" s="1"/>
  <c r="G12" i="4"/>
  <c r="G11" i="4" s="1"/>
  <c r="G10" i="4" s="1"/>
  <c r="F12" i="4"/>
  <c r="D12" i="4"/>
  <c r="C12" i="4"/>
  <c r="E12" i="4" s="1"/>
  <c r="F11" i="4"/>
  <c r="D11" i="4"/>
  <c r="D10" i="4"/>
  <c r="A5" i="4"/>
  <c r="F27" i="3"/>
  <c r="F26" i="3"/>
  <c r="F25" i="3"/>
  <c r="F24" i="3"/>
  <c r="E23" i="3"/>
  <c r="D23" i="3"/>
  <c r="C23" i="3"/>
  <c r="B23" i="3"/>
  <c r="F23" i="3" s="1"/>
  <c r="F22" i="3"/>
  <c r="F21" i="3"/>
  <c r="F20" i="3"/>
  <c r="E19" i="3"/>
  <c r="D19" i="3"/>
  <c r="C19" i="3"/>
  <c r="B19" i="3"/>
  <c r="F19" i="3" s="1"/>
  <c r="C18" i="3"/>
  <c r="C28" i="3" s="1"/>
  <c r="F17" i="3"/>
  <c r="F16" i="3"/>
  <c r="F15" i="3"/>
  <c r="F14" i="3"/>
  <c r="E13" i="3"/>
  <c r="D13" i="3"/>
  <c r="C13" i="3"/>
  <c r="B13" i="3"/>
  <c r="F13" i="3" s="1"/>
  <c r="F12" i="3"/>
  <c r="F11" i="3"/>
  <c r="F10" i="3"/>
  <c r="E9" i="3"/>
  <c r="E18" i="3" s="1"/>
  <c r="E28" i="3" s="1"/>
  <c r="D9" i="3"/>
  <c r="D18" i="3" s="1"/>
  <c r="D28" i="3" s="1"/>
  <c r="C9" i="3"/>
  <c r="B9" i="3"/>
  <c r="B18" i="3" s="1"/>
  <c r="B28" i="3" s="1"/>
  <c r="D55" i="2"/>
  <c r="C55" i="2"/>
  <c r="D48" i="2"/>
  <c r="C48" i="2"/>
  <c r="D42" i="2"/>
  <c r="C42" i="2"/>
  <c r="D38" i="2"/>
  <c r="C38" i="2"/>
  <c r="D34" i="2"/>
  <c r="C34" i="2"/>
  <c r="D30" i="2"/>
  <c r="D58" i="2" s="1"/>
  <c r="C30" i="2"/>
  <c r="C58" i="2" s="1"/>
  <c r="C27" i="2"/>
  <c r="C60" i="2" s="1"/>
  <c r="D20" i="2"/>
  <c r="C20" i="2"/>
  <c r="D17" i="2"/>
  <c r="D27" i="2" s="1"/>
  <c r="C17" i="2"/>
  <c r="D8" i="2"/>
  <c r="C8" i="2"/>
  <c r="H50" i="1"/>
  <c r="H41" i="1"/>
  <c r="G41" i="1"/>
  <c r="G50" i="1" s="1"/>
  <c r="H37" i="1"/>
  <c r="G37" i="1"/>
  <c r="G34" i="1"/>
  <c r="G52" i="1" s="1"/>
  <c r="C32" i="1"/>
  <c r="C34" i="1" s="1"/>
  <c r="B32" i="1"/>
  <c r="H18" i="1"/>
  <c r="H34" i="1" s="1"/>
  <c r="H52" i="1" s="1"/>
  <c r="G18" i="1"/>
  <c r="C18" i="1"/>
  <c r="B18" i="1"/>
  <c r="B34" i="1" s="1"/>
  <c r="F10" i="4" l="1"/>
  <c r="H100" i="4"/>
  <c r="I100" i="4"/>
  <c r="H12" i="4"/>
  <c r="I12" i="4"/>
  <c r="G43" i="4"/>
  <c r="I55" i="4"/>
  <c r="I47" i="4"/>
  <c r="H47" i="4"/>
  <c r="H63" i="4"/>
  <c r="I63" i="4"/>
  <c r="I78" i="4"/>
  <c r="H78" i="4"/>
  <c r="H22" i="4"/>
  <c r="I51" i="4"/>
  <c r="H51" i="4"/>
  <c r="I58" i="4"/>
  <c r="H58" i="4"/>
  <c r="H82" i="4"/>
  <c r="I82" i="4"/>
  <c r="C11" i="4"/>
  <c r="I16" i="4"/>
  <c r="H18" i="4"/>
  <c r="H21" i="4"/>
  <c r="E23" i="4"/>
  <c r="I35" i="4"/>
  <c r="I37" i="4"/>
  <c r="H13" i="4"/>
  <c r="H15" i="4"/>
  <c r="H24" i="4"/>
  <c r="I27" i="4"/>
  <c r="H34" i="4"/>
  <c r="E36" i="4"/>
  <c r="H36" i="4" s="1"/>
  <c r="I39" i="4"/>
  <c r="F43" i="4"/>
  <c r="E45" i="4"/>
  <c r="H45" i="4" s="1"/>
  <c r="I48" i="4"/>
  <c r="I50" i="4"/>
  <c r="I53" i="4"/>
  <c r="D57" i="4"/>
  <c r="D43" i="4" s="1"/>
  <c r="H62" i="4"/>
  <c r="E66" i="4"/>
  <c r="I79" i="4"/>
  <c r="H85" i="4"/>
  <c r="H91" i="4"/>
  <c r="G93" i="4"/>
  <c r="G92" i="4" s="1"/>
  <c r="G198" i="4" s="1"/>
  <c r="I102" i="4"/>
  <c r="I104" i="4"/>
  <c r="H104" i="4"/>
  <c r="H70" i="4"/>
  <c r="C75" i="4"/>
  <c r="E75" i="4" s="1"/>
  <c r="H75" i="4" s="1"/>
  <c r="E76" i="4"/>
  <c r="H76" i="4" s="1"/>
  <c r="H80" i="4"/>
  <c r="I80" i="4"/>
  <c r="I89" i="4"/>
  <c r="I99" i="4"/>
  <c r="H99" i="4"/>
  <c r="I109" i="4"/>
  <c r="H109" i="4"/>
  <c r="H46" i="4"/>
  <c r="I56" i="4"/>
  <c r="C69" i="4"/>
  <c r="E69" i="4" s="1"/>
  <c r="H69" i="4" s="1"/>
  <c r="H77" i="4"/>
  <c r="I130" i="4"/>
  <c r="H130" i="4"/>
  <c r="F22" i="4"/>
  <c r="I22" i="4" s="1"/>
  <c r="H25" i="4"/>
  <c r="H28" i="4"/>
  <c r="I31" i="4"/>
  <c r="I36" i="4"/>
  <c r="C44" i="4"/>
  <c r="I49" i="4"/>
  <c r="E57" i="4"/>
  <c r="H57" i="4" s="1"/>
  <c r="H61" i="4"/>
  <c r="H65" i="4"/>
  <c r="I65" i="4"/>
  <c r="I69" i="4"/>
  <c r="I76" i="4"/>
  <c r="H84" i="4"/>
  <c r="I94" i="4"/>
  <c r="H103" i="4"/>
  <c r="I103" i="4"/>
  <c r="H90" i="4"/>
  <c r="D93" i="4"/>
  <c r="H95" i="4"/>
  <c r="I98" i="4"/>
  <c r="H110" i="4"/>
  <c r="F117" i="4"/>
  <c r="I117" i="4" s="1"/>
  <c r="E120" i="4"/>
  <c r="H120" i="4" s="1"/>
  <c r="H129" i="4"/>
  <c r="C137" i="4"/>
  <c r="D137" i="4"/>
  <c r="H147" i="4"/>
  <c r="I150" i="4"/>
  <c r="H150" i="4"/>
  <c r="I154" i="4"/>
  <c r="I170" i="4"/>
  <c r="H170" i="4"/>
  <c r="I173" i="4"/>
  <c r="I193" i="4"/>
  <c r="H193" i="4"/>
  <c r="H192" i="4" s="1"/>
  <c r="H133" i="4"/>
  <c r="H141" i="4"/>
  <c r="I141" i="4"/>
  <c r="H144" i="4"/>
  <c r="I144" i="4"/>
  <c r="I183" i="4"/>
  <c r="H183" i="4"/>
  <c r="H122" i="4"/>
  <c r="E136" i="4"/>
  <c r="D135" i="4"/>
  <c r="E135" i="4" s="1"/>
  <c r="H142" i="4"/>
  <c r="H145" i="4"/>
  <c r="I155" i="4"/>
  <c r="H155" i="4"/>
  <c r="I174" i="4"/>
  <c r="H174" i="4"/>
  <c r="I180" i="4"/>
  <c r="F172" i="4"/>
  <c r="C93" i="4"/>
  <c r="E94" i="4"/>
  <c r="H94" i="4" s="1"/>
  <c r="E107" i="4"/>
  <c r="D106" i="4"/>
  <c r="E106" i="4" s="1"/>
  <c r="H113" i="4"/>
  <c r="I113" i="4"/>
  <c r="H119" i="4"/>
  <c r="I119" i="4"/>
  <c r="H125" i="4"/>
  <c r="H138" i="4"/>
  <c r="H148" i="4"/>
  <c r="I148" i="4"/>
  <c r="D172" i="4"/>
  <c r="E172" i="4" s="1"/>
  <c r="H172" i="4" s="1"/>
  <c r="I178" i="4"/>
  <c r="H178" i="4"/>
  <c r="H180" i="4"/>
  <c r="I160" i="4"/>
  <c r="C166" i="4"/>
  <c r="E166" i="4" s="1"/>
  <c r="H166" i="4" s="1"/>
  <c r="E173" i="4"/>
  <c r="H173" i="4" s="1"/>
  <c r="I177" i="4"/>
  <c r="I182" i="4"/>
  <c r="E190" i="4"/>
  <c r="H190" i="4" s="1"/>
  <c r="I196" i="4"/>
  <c r="I181" i="4"/>
  <c r="E195" i="4"/>
  <c r="E192" i="4" s="1"/>
  <c r="I192" i="4" s="1"/>
  <c r="H161" i="4"/>
  <c r="F9" i="3"/>
  <c r="F18" i="3" s="1"/>
  <c r="F28" i="3" s="1"/>
  <c r="D60" i="2"/>
  <c r="H107" i="4" l="1"/>
  <c r="I107" i="4"/>
  <c r="H136" i="4"/>
  <c r="I136" i="4"/>
  <c r="I195" i="4"/>
  <c r="C92" i="4"/>
  <c r="E93" i="4"/>
  <c r="D132" i="4"/>
  <c r="E132" i="4" s="1"/>
  <c r="C43" i="4"/>
  <c r="E43" i="4" s="1"/>
  <c r="H43" i="4" s="1"/>
  <c r="E44" i="4"/>
  <c r="I57" i="4"/>
  <c r="H106" i="4"/>
  <c r="I106" i="4"/>
  <c r="I45" i="4"/>
  <c r="H135" i="4"/>
  <c r="I135" i="4"/>
  <c r="H23" i="4"/>
  <c r="I23" i="4"/>
  <c r="C10" i="4"/>
  <c r="E11" i="4"/>
  <c r="I75" i="4"/>
  <c r="I172" i="4"/>
  <c r="E137" i="4"/>
  <c r="F92" i="4"/>
  <c r="I43" i="4"/>
  <c r="H117" i="4"/>
  <c r="I66" i="4"/>
  <c r="H66" i="4"/>
  <c r="F198" i="4"/>
  <c r="H137" i="4" l="1"/>
  <c r="I137" i="4"/>
  <c r="C198" i="4"/>
  <c r="E10" i="4"/>
  <c r="H93" i="4"/>
  <c r="I93" i="4"/>
  <c r="H44" i="4"/>
  <c r="I44" i="4"/>
  <c r="E92" i="4"/>
  <c r="H92" i="4" s="1"/>
  <c r="D92" i="4"/>
  <c r="D198" i="4" s="1"/>
  <c r="H11" i="4"/>
  <c r="I11" i="4"/>
  <c r="H132" i="4"/>
  <c r="I132" i="4"/>
  <c r="E198" i="4" l="1"/>
  <c r="H10" i="4"/>
  <c r="I10" i="4"/>
  <c r="I92" i="4"/>
  <c r="H198" i="4" l="1"/>
  <c r="I198" i="4"/>
</calcChain>
</file>

<file path=xl/sharedStrings.xml><?xml version="1.0" encoding="utf-8"?>
<sst xmlns="http://schemas.openxmlformats.org/spreadsheetml/2006/main" count="401" uniqueCount="322">
  <si>
    <t>Sistema Estatal de Evaluación</t>
  </si>
  <si>
    <t>ETCA-I-01</t>
  </si>
  <si>
    <t>Estado de Situación Financiera</t>
  </si>
  <si>
    <t>Centro de Evaluacion y Control de Confianza del Estado de Sonora</t>
  </si>
  <si>
    <t>Al 30 de Junio de 2016</t>
  </si>
  <si>
    <t>(PESOS)</t>
  </si>
  <si>
    <t>TRIMESTRE: SEGUNDO DE 2016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</si>
  <si>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</si>
  <si>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</si>
  <si>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</si>
  <si>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</si>
  <si>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</si>
  <si>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</si>
  <si>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</si>
  <si>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</si>
  <si>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</si>
  <si>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</si>
  <si>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</si>
  <si>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</si>
  <si>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</si>
  <si>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</si>
  <si>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</si>
  <si>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</si>
  <si>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</si>
  <si>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</si>
  <si>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</si>
  <si>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</si>
  <si>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</si>
  <si>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</si>
  <si>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</si>
  <si>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</si>
  <si>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</si>
  <si>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</si>
  <si>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</si>
  <si>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</si>
  <si>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</si>
  <si>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</si>
  <si>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</si>
  <si>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</si>
  <si>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</si>
  <si>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</si>
  <si>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</si>
  <si>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</si>
  <si>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</si>
  <si>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</si>
  <si>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</si>
  <si>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</si>
  <si>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</si>
  <si>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</si>
  <si>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</si>
  <si>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</si>
  <si>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</si>
  <si>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</si>
  <si>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</si>
  <si>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</si>
  <si>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</si>
  <si>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</si>
  <si>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</si>
  <si>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</si>
  <si>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</si>
  <si>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</si>
  <si>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</si>
  <si>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</si>
  <si>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</si>
  <si>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</si>
  <si>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</si>
  <si>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Formuló</t>
  </si>
  <si>
    <t>Revisó</t>
  </si>
  <si>
    <t>Aprobó</t>
  </si>
  <si>
    <t>Autorizó</t>
  </si>
  <si>
    <t>C.P. Ignacio Cota Torres</t>
  </si>
  <si>
    <t>Lic. Juan Carlos Salazar Platt</t>
  </si>
  <si>
    <t>Lic. Juan Pablo Acosta Suarez</t>
  </si>
  <si>
    <t>Sub Director Administrativo</t>
  </si>
  <si>
    <t>Director Administrativo</t>
  </si>
  <si>
    <t>Director General</t>
  </si>
  <si>
    <t>Estado de Actividades</t>
  </si>
  <si>
    <t>Del 01 de Enero al 30 de Junio de 2016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</si>
  <si>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</si>
  <si>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</si>
  <si>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</si>
  <si>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</si>
  <si>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</si>
  <si>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</si>
  <si>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</si>
  <si>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</si>
  <si>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</si>
  <si>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</si>
  <si>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</si>
  <si>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</si>
  <si>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</si>
  <si>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</si>
  <si>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</si>
  <si>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</si>
  <si>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</si>
  <si>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</si>
  <si>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</si>
  <si>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</si>
  <si>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</si>
  <si>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</si>
  <si>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</si>
  <si>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</si>
  <si>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</si>
  <si>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</si>
  <si>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</si>
  <si>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</si>
  <si>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</si>
  <si>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</si>
  <si>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</si>
  <si>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</si>
  <si>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</si>
  <si>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</si>
  <si>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</si>
  <si>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</si>
  <si>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</si>
  <si>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</si>
  <si>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</si>
  <si>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</si>
  <si>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</si>
  <si>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</si>
  <si>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</si>
  <si>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</si>
  <si>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</si>
  <si>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</si>
  <si>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</si>
  <si>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</si>
  <si>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rPr>
        <b/>
        <vertAlign val="superscript"/>
        <sz val="12"/>
        <color theme="1"/>
        <rFont val="Arial Narrow"/>
        <family val="2"/>
      </rPr>
      <t>1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No se incluyen: Utilidades e Intereses. Por regla de presentación se revelan como Ingresos Financieros.</t>
    </r>
  </si>
  <si>
    <t xml:space="preserve">                                             Formuló                                                                                   Revisó</t>
  </si>
  <si>
    <t xml:space="preserve">                         C.P.  Ignacio Cota Torres                                                       Lic. Juan Carlos Salazar Platt</t>
  </si>
  <si>
    <t xml:space="preserve">                      Sub Director Administrativo                                              Director Administrativo</t>
  </si>
  <si>
    <t>Estado de Variación en la Hacienda Pública</t>
  </si>
  <si>
    <t xml:space="preserve"> al 30 de Junio de 2016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</si>
  <si>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</si>
  <si>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</si>
  <si>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</si>
  <si>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</si>
  <si>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</si>
  <si>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</si>
  <si>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 xml:space="preserve">Cambios en la Hacienda Pública / Patrimonio Neto del Ejercicio </t>
  </si>
  <si>
    <t>Variaciones de la Hacienda Pública / Patrimonio Neto del Ejercicio</t>
  </si>
  <si>
    <t>Reservas para Cuentas Incobrables</t>
  </si>
  <si>
    <t>Hacienda Pública / Patrimonio Neto Final del Ejercicio 2015</t>
  </si>
  <si>
    <t>Cambios en la Hacienda Pública / Patrimonio Neto del Ejercicio 2016</t>
  </si>
  <si>
    <t>Variaciones de la Hacienda Pública / Patrimonio Neto del Ejercicio 2016</t>
  </si>
  <si>
    <t>Saldo Neto en la Hacienda Pública / Patrimonio 2016</t>
  </si>
  <si>
    <t>Estado Analítico del Ejercicio Presupuesto de Egresos</t>
  </si>
  <si>
    <t>Clasificación por objeto del gasto (capitulo y concepto)</t>
  </si>
  <si>
    <t>Ejercicio del Presupuesto</t>
  </si>
  <si>
    <t>Egresos Aprobado   Anual</t>
  </si>
  <si>
    <t>Ampliaciones/ (Reducciones)</t>
  </si>
  <si>
    <t>Egresos Modificado   Anual</t>
  </si>
  <si>
    <t xml:space="preserve">Egresos Devengado </t>
  </si>
  <si>
    <t xml:space="preserve">Egresos Pagado  </t>
  </si>
  <si>
    <t>Subejercicio</t>
  </si>
  <si>
    <t>% Avance Anual</t>
  </si>
  <si>
    <t>Partida/Descripción</t>
  </si>
  <si>
    <t>(1)</t>
  </si>
  <si>
    <t>(2)</t>
  </si>
  <si>
    <t>(3=1+2)</t>
  </si>
  <si>
    <t>(4)</t>
  </si>
  <si>
    <t>(5)</t>
  </si>
  <si>
    <t>(6 = 3 - 4 )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</si>
  <si>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</si>
  <si>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</si>
  <si>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</si>
  <si>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</si>
  <si>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</si>
  <si>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Remuneraciones adicionales y especiales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</si>
  <si>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</si>
  <si>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</si>
  <si>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</si>
  <si>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</si>
  <si>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</si>
  <si>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</si>
  <si>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</si>
  <si>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Seguridad Social</t>
  </si>
  <si>
    <t>Aportaciones de Seguridad Social</t>
  </si>
  <si>
    <t>Cuotas por Seguro de Vida al ISSSTESON</t>
  </si>
  <si>
    <t>Cuotas Por Seguro de Retiro al ISSSTESON</t>
  </si>
  <si>
    <t>Asignacion para prestamos a Corto Plazo</t>
  </si>
  <si>
    <t>Otras Prestaciones de Seguridad Social</t>
  </si>
  <si>
    <t>Mantenimiento Hospitalario</t>
  </si>
  <si>
    <t>Aportaciones para la Atencion a Enfermedades Preexistentes</t>
  </si>
  <si>
    <t>Cuotas por Servicio Medico ISSSTESON</t>
  </si>
  <si>
    <t>Asignacion para prestamos Prendarios</t>
  </si>
  <si>
    <t>Aportaciones a Fondo de Vivienda</t>
  </si>
  <si>
    <t>Cuotas al FOVISSSTESON</t>
  </si>
  <si>
    <t>Aportaciones al Sistema para el Retiro</t>
  </si>
  <si>
    <t>Pagos de Defunciones, Pensiones y Jubilaciones</t>
  </si>
  <si>
    <t>Aportaciones para Seguros</t>
  </si>
  <si>
    <t>Seguro Retiro Estatal</t>
  </si>
  <si>
    <t>Otras Cuotas de Seguros Colectivos</t>
  </si>
  <si>
    <t>Seguro por defuncion familiar</t>
  </si>
  <si>
    <t>Otras prestaciones sociales y económicas</t>
  </si>
  <si>
    <t>Indemnizaciones</t>
  </si>
  <si>
    <t>Pago de liquidaciones</t>
  </si>
  <si>
    <t>Materiales de administración</t>
  </si>
  <si>
    <t>Materiales, útiles y equipos menores de oficina</t>
  </si>
  <si>
    <t>Materiales, utiles y equipos menores de oficina</t>
  </si>
  <si>
    <t>Materiales y útiles de impresión y reproducción</t>
  </si>
  <si>
    <t>Materiales y Utiles de Impresión y reproducción</t>
  </si>
  <si>
    <t>Materiales, utiles y equipos menores de Tec.de la Inf.</t>
  </si>
  <si>
    <t>Materiales, utiles para el Proc.de Eq.y Bienes Informaticos</t>
  </si>
  <si>
    <t>Material impreso e información digital</t>
  </si>
  <si>
    <t>Material para información</t>
  </si>
  <si>
    <t>Material de limpieza</t>
  </si>
  <si>
    <t>Materiales para Registro e Ident. De Bienes y Personas</t>
  </si>
  <si>
    <t>Placas, Engomados, Calcamonias y Hologramas</t>
  </si>
  <si>
    <t>Productos Alimenticios  para personas</t>
  </si>
  <si>
    <t>Productos alimenticios para el personal en las instalaciones</t>
  </si>
  <si>
    <t>Adquisición Agua Potable</t>
  </si>
  <si>
    <t>Utensilios para el servicio de alimentación</t>
  </si>
  <si>
    <t>Utensilios para servicio de Alim.</t>
  </si>
  <si>
    <t>Materiales y artículos de construcción y de reparación</t>
  </si>
  <si>
    <t>Material eléctrico y electrónico</t>
  </si>
  <si>
    <t>Material Electrico y electronico</t>
  </si>
  <si>
    <t>Material complementario</t>
  </si>
  <si>
    <t>Materiales complementarios</t>
  </si>
  <si>
    <t>Otros materiales y articulos de Construccion y reparacion</t>
  </si>
  <si>
    <t>Productos quimícos, famacéuticos y de laboratorio</t>
  </si>
  <si>
    <t>Medicinas y productos famacéuticos</t>
  </si>
  <si>
    <t>Fertilizantes Pesticidas</t>
  </si>
  <si>
    <t>Medicinas y productos farmaceuticos</t>
  </si>
  <si>
    <t>Materiales, Accesorios y Sumnistros Medicos</t>
  </si>
  <si>
    <t>Combustibles, lubricantes y aditivos</t>
  </si>
  <si>
    <t>Combustibles</t>
  </si>
  <si>
    <t>Vestuarios, Blancos,Prendas de Seguridad y Proteccion Personal</t>
  </si>
  <si>
    <t>Vestuarios y Uniformes</t>
  </si>
  <si>
    <t>Herramientas, refacciones y accesorios menores</t>
  </si>
  <si>
    <t>Herramientas menores</t>
  </si>
  <si>
    <t>Refacciones y Accesorios menores de Edificios</t>
  </si>
  <si>
    <t>Refacciones y Accesorios menores de Mob. Eq.de Admon.</t>
  </si>
  <si>
    <t>Refacciones y accesorios menores de equipo de computo y tecnologías de la información</t>
  </si>
  <si>
    <t>Refacc.y Accesorios Menores de Eq.de Transporte</t>
  </si>
  <si>
    <t>Refacciones y Accesorios Menores de Eq.de Transporte</t>
  </si>
  <si>
    <t>Refacciones y Accesorios y Otros Bienes Muebles</t>
  </si>
  <si>
    <t>Servicios básicos</t>
  </si>
  <si>
    <t>Energía eléctrica</t>
  </si>
  <si>
    <t>Energia eléctrica</t>
  </si>
  <si>
    <t>Agua</t>
  </si>
  <si>
    <t>Telefonía tradicional</t>
  </si>
  <si>
    <t>Telefonia Celular</t>
  </si>
  <si>
    <t>Servicios de Telecomunicaciones y satelites</t>
  </si>
  <si>
    <t>Servicios de acceso a internet, redes y procesamiento de información</t>
  </si>
  <si>
    <t>Servicio de  Acceso a Internet, redes y procesamientos de informacion</t>
  </si>
  <si>
    <t>Servicios postales y telegráficos</t>
  </si>
  <si>
    <t>Servicio Postal</t>
  </si>
  <si>
    <t>Servicios Integrales y Otros Servicios</t>
  </si>
  <si>
    <t>Servicio de arrendamiento</t>
  </si>
  <si>
    <t>Arrendamiento de Edificios</t>
  </si>
  <si>
    <t>Arrend. De edificios</t>
  </si>
  <si>
    <t>Arrendamiento de mobiliario y equipo de administración, educacional y recreativo</t>
  </si>
  <si>
    <t>Arrendamiento de mobiliario y equipo</t>
  </si>
  <si>
    <t>Patentes, Regalias y Otros</t>
  </si>
  <si>
    <t>Arrend. De equipo de transporte</t>
  </si>
  <si>
    <t>Servicios profesionales, científicos, técnicos y otros servicios</t>
  </si>
  <si>
    <t>Servicios legales, de contabilidad, auditorias y relacionados</t>
  </si>
  <si>
    <t>Servicios legales, de contabilidad, auditorias
 y relacionados</t>
  </si>
  <si>
    <t>Servicios de diseño, arquitectura, ingeniería</t>
  </si>
  <si>
    <t xml:space="preserve">Servicios de diseño, arquitectura, ingenieria </t>
  </si>
  <si>
    <t>Servicios de consultoría en tecnologías de la información</t>
  </si>
  <si>
    <t>Servicios de Informática</t>
  </si>
  <si>
    <t>Servicios  de Consultoria</t>
  </si>
  <si>
    <t>Servicios de Capacitacion</t>
  </si>
  <si>
    <t>Servicios de apoyo administrativo, traducción, fotocopiado e impresión</t>
  </si>
  <si>
    <t>Impresiones y publicaciones oficiales</t>
  </si>
  <si>
    <t>Licitaciones convenios y convocatorias</t>
  </si>
  <si>
    <t>Servicios de vigilancia</t>
  </si>
  <si>
    <t>Servicio de vigilancia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</si>
  <si>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</si>
  <si>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</si>
  <si>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</si>
  <si>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</si>
  <si>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</si>
  <si>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Mnto y conservacion de inmuebles</t>
  </si>
  <si>
    <t>Instalación, reparación y mantenimiento de mobiliario y equipo de administración, educacional y recreativo</t>
  </si>
  <si>
    <t>Mant. y cons. de mob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</si>
  <si>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</si>
  <si>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</si>
  <si>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</si>
  <si>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</si>
  <si>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</si>
  <si>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</si>
  <si>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Mnto y conservación de maq y equipo</t>
  </si>
  <si>
    <t>Mnto y conservación de herraminetas,maq y otros equipos</t>
  </si>
  <si>
    <t>Servicios de limpieza y manejo de desechos</t>
  </si>
  <si>
    <t>Servicios de jardinería y fumigación</t>
  </si>
  <si>
    <t>Servicios de jardineria y fumigación</t>
  </si>
  <si>
    <t>Servicios de traslado y viáticos</t>
  </si>
  <si>
    <t>Pasajes aéreos</t>
  </si>
  <si>
    <t>Pasajes aereos</t>
  </si>
  <si>
    <t>Pasajes terrestres</t>
  </si>
  <si>
    <t>Viáticos en el país</t>
  </si>
  <si>
    <t>Viaticos</t>
  </si>
  <si>
    <t>Gastos de camino</t>
  </si>
  <si>
    <t>Viáticos en el extranjero</t>
  </si>
  <si>
    <t>Otros servicios de traslado y hospedaje</t>
  </si>
  <si>
    <t>Cuotas</t>
  </si>
  <si>
    <t>Servicios oficiales</t>
  </si>
  <si>
    <t>Congresos y convenciones</t>
  </si>
  <si>
    <t>Servicios Diversos</t>
  </si>
  <si>
    <t>Otros servicios generales</t>
  </si>
  <si>
    <t>Subrogados</t>
  </si>
  <si>
    <t>Bienes muebles, inmuebles e intangibles</t>
  </si>
  <si>
    <t>Mobiliario y equipo de administración</t>
  </si>
  <si>
    <t>Muebles de oficina y estantería</t>
  </si>
  <si>
    <t>Muebles de Oficina y estanteria</t>
  </si>
  <si>
    <t>Equipo de cómputo y de tecnologías de la información</t>
  </si>
  <si>
    <t>Bienes informáticos</t>
  </si>
  <si>
    <t>Otros mobiliarios y equipo de administración</t>
  </si>
  <si>
    <t>Otros mobiliarios y equipo de Administración</t>
  </si>
  <si>
    <t>Mobiliario y equipo educacional y recreativo</t>
  </si>
  <si>
    <t>Equipo y aparatos audiovisuales</t>
  </si>
  <si>
    <t>Camaras Fotograficas y de Video</t>
  </si>
  <si>
    <t>Instrumental medico y de laboratorio</t>
  </si>
  <si>
    <t>Maquinaria, otros equipos y herramientas</t>
  </si>
  <si>
    <t>Sistemas de Aire Acondicionado, Calefacción y de Refrigeración Industrial y Comercial</t>
  </si>
  <si>
    <t>Equipo de Comunicación y telecomunicacion</t>
  </si>
  <si>
    <t>software</t>
  </si>
  <si>
    <t>Licencias Informáticas e Intelectuales</t>
  </si>
  <si>
    <t>Total del Gasto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</si>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</sst>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b/>
      <sz val="11"/>
      <color rgb="FF000000"/>
      <name val="Arial"/>
      <family val="2"/>
    </font>
    <font>
      <b/>
      <vertAlign val="superscript"/>
      <sz val="12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vertical="top" wrapText="1"/>
    </xf>
    <xf numFmtId="3" fontId="11" fillId="0" borderId="5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justify" wrapText="1"/>
    </xf>
    <xf numFmtId="0" fontId="11" fillId="0" borderId="0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3" fontId="9" fillId="0" borderId="5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3" fontId="13" fillId="0" borderId="5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12" fillId="0" borderId="5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vertical="top" wrapText="1"/>
    </xf>
    <xf numFmtId="3" fontId="16" fillId="0" borderId="5" xfId="0" applyNumberFormat="1" applyFont="1" applyFill="1" applyBorder="1" applyAlignment="1">
      <alignment vertical="top" wrapText="1"/>
    </xf>
    <xf numFmtId="3" fontId="17" fillId="0" borderId="0" xfId="0" applyNumberFormat="1" applyFont="1" applyFill="1" applyBorder="1" applyAlignment="1">
      <alignment vertical="justify" wrapText="1"/>
    </xf>
    <xf numFmtId="3" fontId="17" fillId="0" borderId="5" xfId="0" applyNumberFormat="1" applyFont="1" applyFill="1" applyBorder="1" applyAlignment="1">
      <alignment vertical="justify" wrapText="1"/>
    </xf>
    <xf numFmtId="3" fontId="18" fillId="0" borderId="0" xfId="0" applyNumberFormat="1" applyFont="1" applyFill="1" applyBorder="1" applyAlignment="1">
      <alignment vertical="top" wrapText="1"/>
    </xf>
    <xf numFmtId="3" fontId="18" fillId="0" borderId="5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9" fillId="0" borderId="5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justify" wrapText="1"/>
    </xf>
    <xf numFmtId="3" fontId="17" fillId="0" borderId="0" xfId="0" applyNumberFormat="1" applyFont="1" applyFill="1" applyBorder="1" applyAlignment="1">
      <alignment vertical="top" wrapText="1"/>
    </xf>
    <xf numFmtId="3" fontId="17" fillId="0" borderId="5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3" fontId="20" fillId="0" borderId="5" xfId="0" applyNumberFormat="1" applyFont="1" applyFill="1" applyBorder="1" applyAlignment="1">
      <alignment vertical="top" wrapText="1"/>
    </xf>
    <xf numFmtId="0" fontId="0" fillId="0" borderId="4" xfId="0" applyFont="1" applyFill="1" applyBorder="1"/>
    <xf numFmtId="3" fontId="0" fillId="0" borderId="0" xfId="0" applyNumberFormat="1" applyFont="1" applyFill="1" applyBorder="1"/>
    <xf numFmtId="0" fontId="8" fillId="0" borderId="0" xfId="0" applyFont="1" applyFill="1" applyBorder="1" applyAlignment="1">
      <alignment horizontal="justify" vertical="top" wrapText="1"/>
    </xf>
    <xf numFmtId="3" fontId="11" fillId="0" borderId="0" xfId="0" applyNumberFormat="1" applyFont="1" applyFill="1" applyBorder="1"/>
    <xf numFmtId="3" fontId="11" fillId="0" borderId="5" xfId="0" applyNumberFormat="1" applyFont="1" applyFill="1" applyBorder="1"/>
    <xf numFmtId="0" fontId="14" fillId="0" borderId="0" xfId="0" applyFont="1" applyFill="1" applyBorder="1" applyAlignment="1">
      <alignment vertical="top" wrapText="1"/>
    </xf>
    <xf numFmtId="3" fontId="16" fillId="0" borderId="0" xfId="0" applyNumberFormat="1" applyFont="1" applyFill="1" applyBorder="1"/>
    <xf numFmtId="3" fontId="16" fillId="0" borderId="5" xfId="0" applyNumberFormat="1" applyFont="1" applyFill="1" applyBorder="1"/>
    <xf numFmtId="0" fontId="0" fillId="0" borderId="6" xfId="0" applyFont="1" applyFill="1" applyBorder="1"/>
    <xf numFmtId="3" fontId="0" fillId="0" borderId="7" xfId="0" applyNumberFormat="1" applyFont="1" applyFill="1" applyBorder="1"/>
    <xf numFmtId="0" fontId="0" fillId="0" borderId="7" xfId="0" applyFont="1" applyFill="1" applyBorder="1"/>
    <xf numFmtId="3" fontId="0" fillId="0" borderId="8" xfId="0" applyNumberFormat="1" applyFont="1" applyFill="1" applyBorder="1"/>
    <xf numFmtId="0" fontId="11" fillId="0" borderId="0" xfId="0" applyFont="1" applyFill="1" applyProtection="1">
      <protection locked="0"/>
    </xf>
    <xf numFmtId="0" fontId="21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top"/>
    </xf>
    <xf numFmtId="0" fontId="23" fillId="0" borderId="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right" vertical="top"/>
    </xf>
    <xf numFmtId="3" fontId="12" fillId="0" borderId="5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3" fontId="14" fillId="0" borderId="5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3" fontId="10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3" fontId="23" fillId="0" borderId="7" xfId="0" applyNumberFormat="1" applyFont="1" applyBorder="1" applyAlignment="1">
      <alignment horizontal="right" vertical="top"/>
    </xf>
    <xf numFmtId="3" fontId="23" fillId="0" borderId="8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Font="1"/>
    <xf numFmtId="0" fontId="2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justify" vertical="center" wrapText="1"/>
    </xf>
    <xf numFmtId="0" fontId="30" fillId="2" borderId="5" xfId="0" applyFont="1" applyFill="1" applyBorder="1" applyAlignment="1">
      <alignment horizontal="justify" vertical="center" wrapText="1"/>
    </xf>
    <xf numFmtId="3" fontId="29" fillId="2" borderId="5" xfId="0" applyNumberFormat="1" applyFont="1" applyFill="1" applyBorder="1" applyAlignment="1">
      <alignment horizontal="right" vertical="center" wrapText="1"/>
    </xf>
    <xf numFmtId="0" fontId="30" fillId="2" borderId="10" xfId="0" applyFont="1" applyFill="1" applyBorder="1" applyAlignment="1">
      <alignment horizontal="justify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29" fillId="2" borderId="11" xfId="0" applyFont="1" applyFill="1" applyBorder="1" applyAlignment="1">
      <alignment horizontal="justify" vertical="center" wrapText="1"/>
    </xf>
    <xf numFmtId="3" fontId="29" fillId="2" borderId="12" xfId="0" applyNumberFormat="1" applyFont="1" applyFill="1" applyBorder="1" applyAlignment="1">
      <alignment horizontal="right" vertical="center" wrapText="1"/>
    </xf>
    <xf numFmtId="0" fontId="31" fillId="2" borderId="9" xfId="0" applyFont="1" applyFill="1" applyBorder="1" applyAlignment="1">
      <alignment horizontal="justify" vertical="center" wrapText="1"/>
    </xf>
    <xf numFmtId="3" fontId="31" fillId="2" borderId="8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21" fillId="0" borderId="0" xfId="0" applyFont="1" applyFill="1" applyAlignment="1">
      <alignment vertical="center"/>
    </xf>
    <xf numFmtId="0" fontId="12" fillId="0" borderId="0" xfId="0" applyFont="1" applyAlignment="1"/>
    <xf numFmtId="0" fontId="0" fillId="0" borderId="0" xfId="0" applyAlignment="1">
      <alignment horizontal="center"/>
    </xf>
    <xf numFmtId="4" fontId="0" fillId="0" borderId="0" xfId="0" applyNumberFormat="1" applyFont="1" applyFill="1" applyAlignment="1">
      <alignment vertical="center"/>
    </xf>
    <xf numFmtId="4" fontId="32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/>
    <xf numFmtId="0" fontId="28" fillId="0" borderId="4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justify" vertical="center" wrapText="1"/>
    </xf>
    <xf numFmtId="3" fontId="28" fillId="0" borderId="5" xfId="0" applyNumberFormat="1" applyFont="1" applyFill="1" applyBorder="1" applyAlignment="1">
      <alignment horizontal="right" vertical="center" wrapText="1"/>
    </xf>
    <xf numFmtId="3" fontId="18" fillId="0" borderId="5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/>
    <xf numFmtId="0" fontId="28" fillId="0" borderId="4" xfId="0" applyFont="1" applyFill="1" applyBorder="1" applyAlignment="1">
      <alignment horizontal="left" vertical="top" wrapText="1" indent="1"/>
    </xf>
    <xf numFmtId="3" fontId="28" fillId="0" borderId="5" xfId="1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justify" vertical="center" wrapText="1"/>
    </xf>
    <xf numFmtId="3" fontId="33" fillId="0" borderId="10" xfId="0" applyNumberFormat="1" applyFont="1" applyFill="1" applyBorder="1" applyAlignment="1">
      <alignment horizontal="right"/>
    </xf>
    <xf numFmtId="0" fontId="28" fillId="0" borderId="4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right" vertical="top" wrapText="1"/>
    </xf>
    <xf numFmtId="3" fontId="18" fillId="0" borderId="5" xfId="1" applyNumberFormat="1" applyFont="1" applyFill="1" applyBorder="1" applyAlignment="1">
      <alignment horizontal="right" vertical="center" wrapText="1"/>
    </xf>
    <xf numFmtId="0" fontId="33" fillId="0" borderId="4" xfId="0" applyFont="1" applyFill="1" applyBorder="1" applyAlignment="1">
      <alignment horizontal="right" vertical="top" wrapText="1"/>
    </xf>
    <xf numFmtId="0" fontId="33" fillId="0" borderId="5" xfId="0" applyFont="1" applyFill="1" applyBorder="1" applyAlignment="1">
      <alignment horizontal="justify" vertical="center" wrapText="1"/>
    </xf>
    <xf numFmtId="3" fontId="33" fillId="0" borderId="5" xfId="0" applyNumberFormat="1" applyFont="1" applyFill="1" applyBorder="1" applyAlignment="1">
      <alignment horizontal="right" vertical="center" wrapText="1"/>
    </xf>
    <xf numFmtId="4" fontId="34" fillId="0" borderId="5" xfId="0" applyNumberFormat="1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right" vertical="top" wrapText="1"/>
    </xf>
    <xf numFmtId="4" fontId="33" fillId="0" borderId="8" xfId="0" applyNumberFormat="1" applyFont="1" applyFill="1" applyBorder="1" applyAlignment="1">
      <alignment horizontal="left" vertical="center" wrapText="1"/>
    </xf>
    <xf numFmtId="3" fontId="18" fillId="0" borderId="8" xfId="0" applyNumberFormat="1" applyFont="1" applyFill="1" applyBorder="1" applyAlignment="1">
      <alignment horizontal="right" vertical="center" wrapText="1"/>
    </xf>
    <xf numFmtId="3" fontId="28" fillId="0" borderId="8" xfId="0" applyNumberFormat="1" applyFont="1" applyFill="1" applyBorder="1" applyAlignment="1">
      <alignment horizontal="right" vertical="center" wrapText="1"/>
    </xf>
    <xf numFmtId="4" fontId="0" fillId="0" borderId="9" xfId="0" applyNumberFormat="1" applyFill="1" applyBorder="1"/>
    <xf numFmtId="0" fontId="28" fillId="0" borderId="1" xfId="0" applyFont="1" applyFill="1" applyBorder="1" applyAlignment="1">
      <alignment horizontal="left" vertical="center" wrapText="1"/>
    </xf>
    <xf numFmtId="4" fontId="34" fillId="0" borderId="3" xfId="0" applyNumberFormat="1" applyFont="1" applyFill="1" applyBorder="1" applyAlignment="1">
      <alignment horizontal="left" vertical="center"/>
    </xf>
    <xf numFmtId="3" fontId="28" fillId="0" borderId="3" xfId="0" applyNumberFormat="1" applyFont="1" applyFill="1" applyBorder="1" applyAlignment="1">
      <alignment horizontal="right" vertical="center" wrapText="1"/>
    </xf>
    <xf numFmtId="3" fontId="18" fillId="0" borderId="3" xfId="0" applyNumberFormat="1" applyFont="1" applyFill="1" applyBorder="1" applyAlignment="1">
      <alignment horizontal="right" vertical="center" wrapText="1"/>
    </xf>
    <xf numFmtId="1" fontId="34" fillId="0" borderId="4" xfId="0" applyNumberFormat="1" applyFont="1" applyFill="1" applyBorder="1" applyAlignment="1">
      <alignment horizontal="center"/>
    </xf>
    <xf numFmtId="4" fontId="34" fillId="0" borderId="5" xfId="0" applyNumberFormat="1" applyFont="1" applyFill="1" applyBorder="1" applyAlignment="1">
      <alignment horizontal="left" vertical="center"/>
    </xf>
    <xf numFmtId="1" fontId="33" fillId="0" borderId="4" xfId="0" applyNumberFormat="1" applyFont="1" applyFill="1" applyBorder="1" applyAlignment="1">
      <alignment horizontal="left"/>
    </xf>
    <xf numFmtId="0" fontId="33" fillId="0" borderId="4" xfId="0" applyFont="1" applyFill="1" applyBorder="1" applyAlignment="1">
      <alignment horizontal="right"/>
    </xf>
    <xf numFmtId="4" fontId="33" fillId="0" borderId="5" xfId="0" applyNumberFormat="1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left"/>
    </xf>
    <xf numFmtId="0" fontId="34" fillId="0" borderId="5" xfId="0" applyFont="1" applyFill="1" applyBorder="1" applyAlignment="1">
      <alignment vertical="center"/>
    </xf>
    <xf numFmtId="1" fontId="33" fillId="0" borderId="4" xfId="0" applyNumberFormat="1" applyFont="1" applyFill="1" applyBorder="1" applyAlignment="1">
      <alignment horizontal="right"/>
    </xf>
    <xf numFmtId="1" fontId="33" fillId="0" borderId="4" xfId="0" applyNumberFormat="1" applyFont="1" applyFill="1" applyBorder="1" applyAlignment="1">
      <alignment horizontal="center"/>
    </xf>
    <xf numFmtId="0" fontId="34" fillId="0" borderId="5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vertical="center" wrapText="1"/>
    </xf>
    <xf numFmtId="4" fontId="33" fillId="0" borderId="5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justify" vertical="center" wrapText="1"/>
    </xf>
    <xf numFmtId="4" fontId="33" fillId="0" borderId="8" xfId="0" applyNumberFormat="1" applyFont="1" applyFill="1" applyBorder="1" applyAlignment="1">
      <alignment horizontal="left" vertical="center"/>
    </xf>
    <xf numFmtId="4" fontId="34" fillId="0" borderId="3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right" vertical="center" indent="1"/>
    </xf>
    <xf numFmtId="0" fontId="28" fillId="0" borderId="4" xfId="0" applyFont="1" applyFill="1" applyBorder="1" applyAlignment="1">
      <alignment horizontal="right" vertical="center" indent="1"/>
    </xf>
    <xf numFmtId="0" fontId="28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 indent="1"/>
    </xf>
    <xf numFmtId="0" fontId="18" fillId="0" borderId="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justify" vertical="center" wrapText="1"/>
    </xf>
    <xf numFmtId="4" fontId="34" fillId="0" borderId="8" xfId="0" applyNumberFormat="1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0" fillId="0" borderId="0" xfId="0" applyFill="1" applyAlignment="1">
      <alignment horizontal="right" vertical="center" indent="1"/>
    </xf>
    <xf numFmtId="3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/>
    <xf numFmtId="0" fontId="2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36030</xdr:colOff>
      <xdr:row>2</xdr:row>
      <xdr:rowOff>190679</xdr:rowOff>
    </xdr:from>
    <xdr:ext cx="2387320" cy="416781"/>
    <xdr:sp macro="" textlink="">
      <xdr:nvSpPr>
        <xdr:cNvPr id="6" name="5 CuadroTexto"/>
        <xdr:cNvSpPr txBox="1"/>
      </xdr:nvSpPr>
      <xdr:spPr>
        <a:xfrm>
          <a:off x="6922605" y="581204"/>
          <a:ext cx="2387320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2016</a:t>
          </a:r>
        </a:p>
        <a:p>
          <a:pPr algn="r"/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306733</xdr:colOff>
      <xdr:row>0</xdr:row>
      <xdr:rowOff>57150</xdr:rowOff>
    </xdr:from>
    <xdr:ext cx="858825" cy="254557"/>
    <xdr:sp macro="" textlink="">
      <xdr:nvSpPr>
        <xdr:cNvPr id="7" name="6 CuadroTexto"/>
        <xdr:cNvSpPr txBox="1"/>
      </xdr:nvSpPr>
      <xdr:spPr>
        <a:xfrm>
          <a:off x="8422033" y="571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7" name="6 CuadroTexto"/>
        <xdr:cNvSpPr txBox="1"/>
      </xdr:nvSpPr>
      <xdr:spPr>
        <a:xfrm>
          <a:off x="3762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1</xdr:row>
      <xdr:rowOff>19049</xdr:rowOff>
    </xdr:from>
    <xdr:ext cx="858825" cy="257175"/>
    <xdr:sp macro="" textlink="">
      <xdr:nvSpPr>
        <xdr:cNvPr id="8" name="7 CuadroTexto"/>
        <xdr:cNvSpPr txBox="1"/>
      </xdr:nvSpPr>
      <xdr:spPr>
        <a:xfrm>
          <a:off x="6364633" y="209549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2</xdr:col>
      <xdr:colOff>542925</xdr:colOff>
      <xdr:row>3</xdr:row>
      <xdr:rowOff>180975</xdr:rowOff>
    </xdr:from>
    <xdr:ext cx="2387320" cy="209550"/>
    <xdr:sp macro="" textlink="">
      <xdr:nvSpPr>
        <xdr:cNvPr id="9" name="8 CuadroTexto"/>
        <xdr:cNvSpPr txBox="1"/>
      </xdr:nvSpPr>
      <xdr:spPr>
        <a:xfrm>
          <a:off x="4943475" y="771525"/>
          <a:ext cx="2387320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2016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200025</xdr:colOff>
      <xdr:row>41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3762375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41</xdr:row>
      <xdr:rowOff>0</xdr:rowOff>
    </xdr:from>
    <xdr:ext cx="858825" cy="257175"/>
    <xdr:sp macro="" textlink="">
      <xdr:nvSpPr>
        <xdr:cNvPr id="11" name="10 CuadroTexto"/>
        <xdr:cNvSpPr txBox="1"/>
      </xdr:nvSpPr>
      <xdr:spPr>
        <a:xfrm>
          <a:off x="6364633" y="9629775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42386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390526</xdr:colOff>
      <xdr:row>0</xdr:row>
      <xdr:rowOff>51026</xdr:rowOff>
    </xdr:from>
    <xdr:ext cx="1266824" cy="255134"/>
    <xdr:sp macro="" textlink="">
      <xdr:nvSpPr>
        <xdr:cNvPr id="3" name="2 CuadroTexto"/>
        <xdr:cNvSpPr txBox="1"/>
      </xdr:nvSpPr>
      <xdr:spPr>
        <a:xfrm>
          <a:off x="8496301" y="51026"/>
          <a:ext cx="1266824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ETCA-II-11-E</a:t>
          </a:r>
        </a:p>
      </xdr:txBody>
    </xdr:sp>
    <xdr:clientData/>
  </xdr:oneCellAnchor>
  <xdr:oneCellAnchor>
    <xdr:from>
      <xdr:col>5</xdr:col>
      <xdr:colOff>723900</xdr:colOff>
      <xdr:row>5</xdr:row>
      <xdr:rowOff>9525</xdr:rowOff>
    </xdr:from>
    <xdr:ext cx="2400300" cy="304800"/>
    <xdr:sp macro="" textlink="">
      <xdr:nvSpPr>
        <xdr:cNvPr id="4" name="3 CuadroTexto"/>
        <xdr:cNvSpPr txBox="1"/>
      </xdr:nvSpPr>
      <xdr:spPr>
        <a:xfrm>
          <a:off x="7286625" y="1009650"/>
          <a:ext cx="240030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2016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2386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42386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0</xdr:colOff>
      <xdr:row>3</xdr:row>
      <xdr:rowOff>170090</xdr:rowOff>
    </xdr:from>
    <xdr:ext cx="184731" cy="254557"/>
    <xdr:sp macro="" textlink="">
      <xdr:nvSpPr>
        <xdr:cNvPr id="7" name="6 CuadroTexto"/>
        <xdr:cNvSpPr txBox="1"/>
      </xdr:nvSpPr>
      <xdr:spPr>
        <a:xfrm>
          <a:off x="8915400" y="76064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2016/ETCA/2DO%20TRIMESTRE%202016%20ETCA/ETCA%20ORGANISMOS%20y%20PODERES%20%202ER%20TRIM-FORMATOS%20CORREGIDOS%20EN%20FORMULAS%20y%20formatos%20modificados%20sin%20columna%20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1"/>
      <sheetName val="ETCA-I-02 (EDO RESULTADOS)"/>
      <sheetName val="ETCA-I-03"/>
      <sheetName val="ETCA-I-04"/>
      <sheetName val="ETCA-I-05"/>
      <sheetName val="ETCA-I-06"/>
      <sheetName val="ETCA-I-07"/>
      <sheetName val="ETCA-I-08"/>
      <sheetName val="ETCA-II-10"/>
      <sheetName val="ETCA-II-10-A..CONCIL. INGRESOS"/>
      <sheetName val="ETCA-II-11"/>
      <sheetName val="ETCA-II-11-A"/>
      <sheetName val="ETCA-II-11-B1"/>
      <sheetName val="ETCA-II-11-B2"/>
      <sheetName val="ETCA-II-11-B3"/>
      <sheetName val="ETCA-II-11-C"/>
      <sheetName val="ETCA-II-11-D CONCIL. EGRESOS"/>
      <sheetName val="ETCA-II-11-E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del 1 de Enero al 30 de Junio de 2016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A29" sqref="A29"/>
    </sheetView>
  </sheetViews>
  <sheetFormatPr baseColWidth="10" defaultColWidth="9.109375" defaultRowHeight="14.4" x14ac:dyDescent="0.3"/>
  <cols>
    <col min="1" max="1" width="46.6640625" style="2" customWidth="1"/>
    <col min="2" max="3" width="11.33203125" style="2" customWidth="1"/>
    <col min="4" max="4" width="0.44140625" style="2" hidden="1" customWidth="1"/>
    <col min="5" max="5" width="49.6640625" style="2" customWidth="1"/>
    <col min="6" max="6" width="3" style="2" customWidth="1"/>
    <col min="7" max="8" width="11.33203125" style="2" customWidth="1"/>
  </cols>
  <sheetData>
    <row r="1" spans="1:8" x14ac:dyDescent="0.3">
      <c r="A1" s="1"/>
      <c r="C1" s="3" t="s">
        <v>0</v>
      </c>
      <c r="D1" s="4"/>
      <c r="E1" s="4"/>
      <c r="F1" s="4"/>
      <c r="H1" s="5" t="s">
        <v>1</v>
      </c>
    </row>
    <row r="2" spans="1:8" x14ac:dyDescent="0.3">
      <c r="B2" s="6"/>
      <c r="C2" s="7" t="s">
        <v>2</v>
      </c>
      <c r="D2" s="6"/>
      <c r="E2" s="6"/>
      <c r="F2" s="6"/>
      <c r="G2" s="6"/>
      <c r="H2" s="6"/>
    </row>
    <row r="3" spans="1:8" ht="15" x14ac:dyDescent="0.25">
      <c r="A3" s="8"/>
      <c r="C3" s="7" t="s">
        <v>3</v>
      </c>
      <c r="D3" s="7"/>
      <c r="E3" s="7"/>
      <c r="F3" s="7"/>
      <c r="G3" s="7"/>
      <c r="H3" s="7"/>
    </row>
    <row r="4" spans="1:8" x14ac:dyDescent="0.3">
      <c r="A4" s="6"/>
      <c r="C4" s="7" t="s">
        <v>4</v>
      </c>
      <c r="D4" s="1"/>
      <c r="E4" s="1"/>
      <c r="F4" s="1"/>
      <c r="G4" s="6"/>
      <c r="H4" s="6"/>
    </row>
    <row r="5" spans="1:8" ht="15" thickBot="1" x14ac:dyDescent="0.35">
      <c r="A5" s="6"/>
      <c r="B5" s="9"/>
      <c r="C5" s="10" t="s">
        <v>5</v>
      </c>
      <c r="D5" s="10"/>
      <c r="E5" s="10"/>
      <c r="F5" s="10"/>
      <c r="G5" s="6"/>
      <c r="H5" s="5" t="s">
        <v>6</v>
      </c>
    </row>
    <row r="6" spans="1:8" x14ac:dyDescent="0.3">
      <c r="A6" s="11" t="s">
        <v>7</v>
      </c>
      <c r="B6" s="12">
        <v>2016</v>
      </c>
      <c r="C6" s="12">
        <v>2015</v>
      </c>
      <c r="D6" s="13"/>
      <c r="E6" s="14" t="s">
        <v>8</v>
      </c>
      <c r="F6" s="14"/>
      <c r="G6" s="12">
        <v>2016</v>
      </c>
      <c r="H6" s="15">
        <v>2015</v>
      </c>
    </row>
    <row r="7" spans="1:8" x14ac:dyDescent="0.3">
      <c r="A7" s="16"/>
      <c r="B7" s="17"/>
      <c r="C7" s="17"/>
      <c r="D7" s="18"/>
      <c r="E7" s="17"/>
      <c r="F7" s="17"/>
      <c r="G7" s="17"/>
      <c r="H7" s="19"/>
    </row>
    <row r="8" spans="1:8" x14ac:dyDescent="0.3">
      <c r="A8" s="20" t="s">
        <v>9</v>
      </c>
      <c r="B8" s="21"/>
      <c r="C8" s="21"/>
      <c r="D8" s="18"/>
      <c r="E8" s="21" t="s">
        <v>10</v>
      </c>
      <c r="F8" s="21"/>
      <c r="G8" s="21"/>
      <c r="H8" s="22"/>
    </row>
    <row r="9" spans="1:8" x14ac:dyDescent="0.3">
      <c r="A9" s="23" t="s">
        <v>11</v>
      </c>
      <c r="B9" s="24">
        <v>5435451</v>
      </c>
      <c r="C9" s="24">
        <v>1659115</v>
      </c>
      <c r="D9" s="25"/>
      <c r="E9" s="26" t="s">
        <v>12</v>
      </c>
      <c r="F9" s="26"/>
      <c r="G9" s="24">
        <v>2018917</v>
      </c>
      <c r="H9" s="27">
        <v>1774897</v>
      </c>
    </row>
    <row r="10" spans="1:8" x14ac:dyDescent="0.3">
      <c r="A10" s="23" t="s">
        <v>13</v>
      </c>
      <c r="B10" s="24">
        <v>40826030</v>
      </c>
      <c r="C10" s="24">
        <v>36236603</v>
      </c>
      <c r="D10" s="25"/>
      <c r="E10" s="26" t="s">
        <v>14</v>
      </c>
      <c r="F10" s="26"/>
      <c r="G10" s="24">
        <v>0</v>
      </c>
      <c r="H10" s="27">
        <v>0</v>
      </c>
    </row>
    <row r="11" spans="1:8" x14ac:dyDescent="0.3">
      <c r="A11" s="23" t="s">
        <v>15</v>
      </c>
      <c r="B11" s="24">
        <v>1228</v>
      </c>
      <c r="C11" s="24">
        <v>0</v>
      </c>
      <c r="D11" s="25"/>
      <c r="E11" s="28" t="s">
        <v>16</v>
      </c>
      <c r="F11" s="28"/>
      <c r="G11" s="24">
        <v>0</v>
      </c>
      <c r="H11" s="27">
        <v>0</v>
      </c>
    </row>
    <row r="12" spans="1:8" x14ac:dyDescent="0.3">
      <c r="A12" s="23" t="s">
        <v>17</v>
      </c>
      <c r="B12" s="24">
        <v>0</v>
      </c>
      <c r="C12" s="24">
        <v>0</v>
      </c>
      <c r="D12" s="25"/>
      <c r="E12" s="26" t="s">
        <v>18</v>
      </c>
      <c r="F12" s="26"/>
      <c r="G12" s="24">
        <v>0</v>
      </c>
      <c r="H12" s="27">
        <v>0</v>
      </c>
    </row>
    <row r="13" spans="1:8" x14ac:dyDescent="0.3">
      <c r="A13" s="23" t="s">
        <v>19</v>
      </c>
      <c r="B13" s="24">
        <v>0</v>
      </c>
      <c r="C13" s="24">
        <v>0</v>
      </c>
      <c r="D13" s="25"/>
      <c r="E13" s="26" t="s">
        <v>20</v>
      </c>
      <c r="F13" s="26"/>
      <c r="G13" s="24">
        <v>0</v>
      </c>
      <c r="H13" s="27">
        <v>0</v>
      </c>
    </row>
    <row r="14" spans="1:8" ht="27.6" x14ac:dyDescent="0.3">
      <c r="A14" s="29" t="s">
        <v>21</v>
      </c>
      <c r="B14" s="24">
        <v>-24248703</v>
      </c>
      <c r="C14" s="24">
        <v>-24248703</v>
      </c>
      <c r="D14" s="25"/>
      <c r="E14" s="30" t="s">
        <v>22</v>
      </c>
      <c r="F14" s="30"/>
      <c r="G14" s="24">
        <v>0</v>
      </c>
      <c r="H14" s="27">
        <v>0</v>
      </c>
    </row>
    <row r="15" spans="1:8" x14ac:dyDescent="0.3">
      <c r="A15" s="23" t="s">
        <v>23</v>
      </c>
      <c r="B15" s="24"/>
      <c r="C15" s="24">
        <v>217450</v>
      </c>
      <c r="D15" s="25"/>
      <c r="E15" s="26" t="s">
        <v>24</v>
      </c>
      <c r="F15" s="26"/>
      <c r="G15" s="24">
        <v>0</v>
      </c>
      <c r="H15" s="27">
        <v>0</v>
      </c>
    </row>
    <row r="16" spans="1:8" x14ac:dyDescent="0.3">
      <c r="A16" s="31"/>
      <c r="B16" s="32"/>
      <c r="C16" s="32"/>
      <c r="D16" s="18"/>
      <c r="E16" s="26" t="s">
        <v>25</v>
      </c>
      <c r="F16" s="26"/>
      <c r="G16" s="24">
        <v>0</v>
      </c>
      <c r="H16" s="27">
        <v>693463</v>
      </c>
    </row>
    <row r="17" spans="1:8" x14ac:dyDescent="0.3">
      <c r="A17" s="31"/>
      <c r="B17" s="32"/>
      <c r="C17" s="32"/>
      <c r="D17" s="18"/>
      <c r="E17" s="18"/>
      <c r="F17" s="18"/>
      <c r="G17" s="32"/>
      <c r="H17" s="33"/>
    </row>
    <row r="18" spans="1:8" x14ac:dyDescent="0.3">
      <c r="A18" s="34" t="s">
        <v>26</v>
      </c>
      <c r="B18" s="35">
        <f>SUM(B9:B17)</f>
        <v>22014006</v>
      </c>
      <c r="C18" s="35">
        <f>SUM(C9:C17)</f>
        <v>13864465</v>
      </c>
      <c r="D18" s="18"/>
      <c r="E18" s="36" t="s">
        <v>27</v>
      </c>
      <c r="F18" s="36"/>
      <c r="G18" s="35">
        <f>SUM(G9:G17)</f>
        <v>2018917</v>
      </c>
      <c r="H18" s="37">
        <f>SUM(H9:H17)</f>
        <v>2468360</v>
      </c>
    </row>
    <row r="19" spans="1:8" x14ac:dyDescent="0.3">
      <c r="A19" s="31"/>
      <c r="B19" s="35"/>
      <c r="C19" s="35"/>
      <c r="D19" s="18"/>
      <c r="E19" s="38"/>
      <c r="F19" s="38"/>
      <c r="G19" s="35"/>
      <c r="H19" s="37"/>
    </row>
    <row r="20" spans="1:8" x14ac:dyDescent="0.3">
      <c r="A20" s="20" t="s">
        <v>28</v>
      </c>
      <c r="B20" s="39"/>
      <c r="C20" s="39"/>
      <c r="D20" s="18"/>
      <c r="E20" s="21" t="s">
        <v>29</v>
      </c>
      <c r="F20" s="21"/>
      <c r="G20" s="39"/>
      <c r="H20" s="40"/>
    </row>
    <row r="21" spans="1:8" x14ac:dyDescent="0.3">
      <c r="A21" s="23" t="s">
        <v>30</v>
      </c>
      <c r="B21" s="24">
        <v>0</v>
      </c>
      <c r="C21" s="24">
        <v>0</v>
      </c>
      <c r="D21" s="25"/>
      <c r="E21" s="26" t="s">
        <v>31</v>
      </c>
      <c r="F21" s="26"/>
      <c r="G21" s="24">
        <v>0</v>
      </c>
      <c r="H21" s="27">
        <v>0</v>
      </c>
    </row>
    <row r="22" spans="1:8" x14ac:dyDescent="0.3">
      <c r="A22" s="29" t="s">
        <v>32</v>
      </c>
      <c r="B22" s="24">
        <v>0</v>
      </c>
      <c r="C22" s="24">
        <v>0</v>
      </c>
      <c r="D22" s="25"/>
      <c r="E22" s="28" t="s">
        <v>33</v>
      </c>
      <c r="F22" s="28"/>
      <c r="G22" s="24">
        <v>0</v>
      </c>
      <c r="H22" s="27">
        <v>0</v>
      </c>
    </row>
    <row r="23" spans="1:8" x14ac:dyDescent="0.3">
      <c r="A23" s="23"/>
      <c r="B23" s="24"/>
      <c r="C23" s="24"/>
      <c r="D23" s="25"/>
      <c r="E23" s="26" t="s">
        <v>34</v>
      </c>
      <c r="F23" s="26"/>
      <c r="G23" s="24">
        <v>0</v>
      </c>
      <c r="H23" s="27">
        <v>0</v>
      </c>
    </row>
    <row r="24" spans="1:8" x14ac:dyDescent="0.3">
      <c r="A24" s="29" t="s">
        <v>35</v>
      </c>
      <c r="B24" s="41">
        <v>18330588</v>
      </c>
      <c r="C24" s="41">
        <v>18330588</v>
      </c>
      <c r="D24" s="25"/>
      <c r="E24" s="26" t="s">
        <v>36</v>
      </c>
      <c r="F24" s="26"/>
      <c r="G24" s="24">
        <v>0</v>
      </c>
      <c r="H24" s="27">
        <v>0</v>
      </c>
    </row>
    <row r="25" spans="1:8" ht="27.6" x14ac:dyDescent="0.3">
      <c r="A25" s="23" t="s">
        <v>37</v>
      </c>
      <c r="B25" s="24">
        <v>17517844</v>
      </c>
      <c r="C25" s="24">
        <v>17513845</v>
      </c>
      <c r="D25" s="25"/>
      <c r="E25" s="30" t="s">
        <v>38</v>
      </c>
      <c r="F25" s="30"/>
      <c r="G25" s="24">
        <v>0</v>
      </c>
      <c r="H25" s="27">
        <v>0</v>
      </c>
    </row>
    <row r="26" spans="1:8" x14ac:dyDescent="0.3">
      <c r="A26" s="23" t="s">
        <v>39</v>
      </c>
      <c r="B26" s="24">
        <v>822785</v>
      </c>
      <c r="C26" s="24">
        <v>822785</v>
      </c>
      <c r="D26" s="25"/>
      <c r="E26" s="42"/>
      <c r="F26" s="42"/>
      <c r="G26" s="43"/>
      <c r="H26" s="44"/>
    </row>
    <row r="27" spans="1:8" x14ac:dyDescent="0.3">
      <c r="A27" s="29" t="s">
        <v>40</v>
      </c>
      <c r="B27" s="41">
        <v>-12556017</v>
      </c>
      <c r="C27" s="41">
        <v>-7830964</v>
      </c>
      <c r="D27" s="25"/>
      <c r="E27" s="26" t="s">
        <v>41</v>
      </c>
      <c r="F27" s="26"/>
      <c r="G27" s="24"/>
      <c r="H27" s="27">
        <v>0</v>
      </c>
    </row>
    <row r="28" spans="1:8" x14ac:dyDescent="0.3">
      <c r="A28" s="23" t="s">
        <v>42</v>
      </c>
      <c r="B28" s="24">
        <v>0</v>
      </c>
      <c r="C28" s="24">
        <v>0</v>
      </c>
      <c r="D28" s="25"/>
      <c r="E28" s="42"/>
      <c r="F28" s="42"/>
      <c r="G28" s="43"/>
      <c r="H28" s="44"/>
    </row>
    <row r="29" spans="1:8" x14ac:dyDescent="0.3">
      <c r="A29" s="29" t="s">
        <v>43</v>
      </c>
      <c r="B29" s="24">
        <v>0</v>
      </c>
      <c r="C29" s="24">
        <v>0</v>
      </c>
      <c r="D29" s="18"/>
      <c r="E29" s="9"/>
      <c r="F29" s="9"/>
      <c r="G29" s="35"/>
      <c r="H29" s="37"/>
    </row>
    <row r="30" spans="1:8" x14ac:dyDescent="0.3">
      <c r="A30" s="23" t="s">
        <v>44</v>
      </c>
      <c r="B30" s="24">
        <v>0</v>
      </c>
      <c r="C30" s="24">
        <v>0</v>
      </c>
      <c r="D30" s="18"/>
      <c r="E30" s="9"/>
      <c r="F30" s="9"/>
      <c r="G30" s="39"/>
      <c r="H30" s="40"/>
    </row>
    <row r="31" spans="1:8" x14ac:dyDescent="0.3">
      <c r="A31" s="34"/>
      <c r="B31" s="35"/>
      <c r="C31" s="35"/>
      <c r="D31" s="18"/>
      <c r="E31" s="9"/>
      <c r="F31" s="9"/>
      <c r="G31" s="45"/>
      <c r="H31" s="46"/>
    </row>
    <row r="32" spans="1:8" x14ac:dyDescent="0.3">
      <c r="A32" s="34" t="s">
        <v>45</v>
      </c>
      <c r="B32" s="47">
        <f>SUM(B24:B31)</f>
        <v>24115200</v>
      </c>
      <c r="C32" s="47">
        <f>SUM(C24:C31)</f>
        <v>28836254</v>
      </c>
      <c r="D32" s="18"/>
      <c r="E32" s="9"/>
      <c r="F32" s="9"/>
      <c r="G32" s="39"/>
      <c r="H32" s="40"/>
    </row>
    <row r="33" spans="1:8" x14ac:dyDescent="0.3">
      <c r="A33" s="34"/>
      <c r="B33" s="35"/>
      <c r="C33" s="35"/>
      <c r="D33" s="18"/>
      <c r="E33" s="38" t="s">
        <v>46</v>
      </c>
      <c r="F33" s="38"/>
      <c r="G33" s="24"/>
      <c r="H33" s="27">
        <v>0</v>
      </c>
    </row>
    <row r="34" spans="1:8" x14ac:dyDescent="0.3">
      <c r="A34" s="20" t="s">
        <v>47</v>
      </c>
      <c r="B34" s="48">
        <f>B18+B32</f>
        <v>46129206</v>
      </c>
      <c r="C34" s="48">
        <f>C18+C32</f>
        <v>42700719</v>
      </c>
      <c r="D34" s="18"/>
      <c r="E34" s="21" t="s">
        <v>48</v>
      </c>
      <c r="F34" s="21"/>
      <c r="G34" s="49">
        <f>G18+G27</f>
        <v>2018917</v>
      </c>
      <c r="H34" s="50">
        <f>H18+H27</f>
        <v>2468360</v>
      </c>
    </row>
    <row r="35" spans="1:8" x14ac:dyDescent="0.3">
      <c r="A35" s="31"/>
      <c r="B35" s="32"/>
      <c r="C35" s="32"/>
      <c r="D35" s="18"/>
      <c r="E35" s="9"/>
      <c r="F35" s="9"/>
      <c r="G35" s="24"/>
      <c r="H35" s="27"/>
    </row>
    <row r="36" spans="1:8" x14ac:dyDescent="0.3">
      <c r="A36" s="31"/>
      <c r="B36" s="32"/>
      <c r="C36" s="32"/>
      <c r="D36" s="18"/>
      <c r="E36" s="6" t="s">
        <v>49</v>
      </c>
      <c r="F36" s="6"/>
      <c r="G36" s="39"/>
      <c r="H36" s="40"/>
    </row>
    <row r="37" spans="1:8" x14ac:dyDescent="0.3">
      <c r="A37" s="31"/>
      <c r="B37" s="32"/>
      <c r="C37" s="32"/>
      <c r="D37" s="18"/>
      <c r="E37" s="21" t="s">
        <v>50</v>
      </c>
      <c r="F37" s="21"/>
      <c r="G37" s="49">
        <f>SUM(G38:G40)</f>
        <v>43043</v>
      </c>
      <c r="H37" s="49">
        <f>SUM(H38:H40)</f>
        <v>4749918</v>
      </c>
    </row>
    <row r="38" spans="1:8" x14ac:dyDescent="0.3">
      <c r="A38" s="31"/>
      <c r="B38" s="32"/>
      <c r="C38" s="32"/>
      <c r="D38" s="18"/>
      <c r="E38" s="26" t="s">
        <v>51</v>
      </c>
      <c r="F38" s="26"/>
      <c r="G38" s="24">
        <v>43043</v>
      </c>
      <c r="H38" s="27">
        <v>4749918</v>
      </c>
    </row>
    <row r="39" spans="1:8" x14ac:dyDescent="0.3">
      <c r="A39" s="31"/>
      <c r="B39" s="32"/>
      <c r="C39" s="32"/>
      <c r="D39" s="18"/>
      <c r="E39" s="26" t="s">
        <v>52</v>
      </c>
      <c r="F39" s="26"/>
      <c r="G39" s="24">
        <v>0</v>
      </c>
      <c r="H39" s="27">
        <v>0</v>
      </c>
    </row>
    <row r="40" spans="1:8" x14ac:dyDescent="0.3">
      <c r="A40" s="31"/>
      <c r="B40" s="32"/>
      <c r="C40" s="32"/>
      <c r="D40" s="18"/>
      <c r="E40" s="26" t="s">
        <v>53</v>
      </c>
      <c r="F40" s="26"/>
      <c r="G40" s="24">
        <v>0</v>
      </c>
      <c r="H40" s="27">
        <v>0</v>
      </c>
    </row>
    <row r="41" spans="1:8" x14ac:dyDescent="0.3">
      <c r="A41" s="34"/>
      <c r="B41" s="35"/>
      <c r="C41" s="35"/>
      <c r="D41" s="18"/>
      <c r="E41" s="21" t="s">
        <v>54</v>
      </c>
      <c r="F41" s="21"/>
      <c r="G41" s="51">
        <f>G42+G43</f>
        <v>44067245</v>
      </c>
      <c r="H41" s="52">
        <f>H42+H43</f>
        <v>35482442</v>
      </c>
    </row>
    <row r="42" spans="1:8" x14ac:dyDescent="0.3">
      <c r="A42" s="34"/>
      <c r="B42" s="35"/>
      <c r="C42" s="35"/>
      <c r="D42" s="18"/>
      <c r="E42" s="26" t="s">
        <v>55</v>
      </c>
      <c r="F42" s="26"/>
      <c r="G42" s="24">
        <v>4229068</v>
      </c>
      <c r="H42" s="27">
        <v>120623</v>
      </c>
    </row>
    <row r="43" spans="1:8" x14ac:dyDescent="0.3">
      <c r="A43" s="34"/>
      <c r="B43" s="35"/>
      <c r="C43" s="35"/>
      <c r="D43" s="18"/>
      <c r="E43" s="26" t="s">
        <v>56</v>
      </c>
      <c r="F43" s="26"/>
      <c r="G43" s="24">
        <v>39838177</v>
      </c>
      <c r="H43" s="27">
        <v>35361819</v>
      </c>
    </row>
    <row r="44" spans="1:8" x14ac:dyDescent="0.3">
      <c r="A44" s="31"/>
      <c r="B44" s="32"/>
      <c r="C44" s="32"/>
      <c r="D44" s="18"/>
      <c r="E44" s="26" t="s">
        <v>57</v>
      </c>
      <c r="F44" s="26"/>
      <c r="G44" s="53"/>
      <c r="H44" s="54"/>
    </row>
    <row r="45" spans="1:8" x14ac:dyDescent="0.3">
      <c r="A45" s="31"/>
      <c r="B45" s="32"/>
      <c r="C45" s="32"/>
      <c r="D45" s="18"/>
      <c r="E45" s="26" t="s">
        <v>58</v>
      </c>
      <c r="F45" s="26"/>
      <c r="G45" s="55"/>
      <c r="H45" s="56"/>
    </row>
    <row r="46" spans="1:8" x14ac:dyDescent="0.3">
      <c r="A46" s="31"/>
      <c r="B46" s="32"/>
      <c r="C46" s="32"/>
      <c r="D46" s="18"/>
      <c r="E46" s="26" t="s">
        <v>59</v>
      </c>
      <c r="F46" s="26"/>
      <c r="G46" s="55"/>
      <c r="H46" s="56"/>
    </row>
    <row r="47" spans="1:8" ht="27.6" x14ac:dyDescent="0.3">
      <c r="A47" s="31"/>
      <c r="B47" s="32"/>
      <c r="C47" s="32"/>
      <c r="D47" s="18"/>
      <c r="E47" s="57" t="s">
        <v>60</v>
      </c>
      <c r="F47" s="57"/>
      <c r="G47" s="58"/>
      <c r="H47" s="59"/>
    </row>
    <row r="48" spans="1:8" x14ac:dyDescent="0.3">
      <c r="A48" s="60"/>
      <c r="B48" s="32"/>
      <c r="C48" s="32"/>
      <c r="D48" s="18"/>
      <c r="E48" s="26" t="s">
        <v>61</v>
      </c>
      <c r="F48" s="26"/>
      <c r="G48" s="61"/>
      <c r="H48" s="62"/>
    </row>
    <row r="49" spans="1:8" x14ac:dyDescent="0.3">
      <c r="A49" s="63"/>
      <c r="B49" s="64"/>
      <c r="C49" s="64"/>
      <c r="D49" s="65"/>
      <c r="E49" s="26" t="s">
        <v>62</v>
      </c>
      <c r="F49" s="26"/>
      <c r="G49" s="66"/>
      <c r="H49" s="67"/>
    </row>
    <row r="50" spans="1:8" x14ac:dyDescent="0.3">
      <c r="A50" s="63"/>
      <c r="B50" s="64"/>
      <c r="C50" s="64"/>
      <c r="D50" s="9"/>
      <c r="E50" s="68" t="s">
        <v>63</v>
      </c>
      <c r="F50" s="68"/>
      <c r="G50" s="69">
        <f>G38+G41</f>
        <v>44110288</v>
      </c>
      <c r="H50" s="70">
        <f>H38+H41</f>
        <v>40232360</v>
      </c>
    </row>
    <row r="51" spans="1:8" x14ac:dyDescent="0.3">
      <c r="A51" s="63"/>
      <c r="B51" s="64"/>
      <c r="C51" s="64"/>
      <c r="D51" s="9"/>
      <c r="E51" s="68"/>
      <c r="F51" s="68"/>
      <c r="G51" s="66"/>
      <c r="H51" s="67"/>
    </row>
    <row r="52" spans="1:8" x14ac:dyDescent="0.3">
      <c r="A52" s="63"/>
      <c r="B52" s="64"/>
      <c r="C52" s="64"/>
      <c r="D52" s="9"/>
      <c r="E52" s="21" t="s">
        <v>64</v>
      </c>
      <c r="F52" s="21"/>
      <c r="G52" s="69">
        <f>G34+G50</f>
        <v>46129205</v>
      </c>
      <c r="H52" s="70">
        <f>H34+H50</f>
        <v>42700720</v>
      </c>
    </row>
    <row r="53" spans="1:8" ht="15" thickBot="1" x14ac:dyDescent="0.35">
      <c r="A53" s="71"/>
      <c r="B53" s="72"/>
      <c r="C53" s="72"/>
      <c r="D53" s="73"/>
      <c r="E53" s="73"/>
      <c r="F53" s="73"/>
      <c r="G53" s="72"/>
      <c r="H53" s="74"/>
    </row>
    <row r="54" spans="1:8" ht="15" thickBot="1" x14ac:dyDescent="0.35">
      <c r="A54" s="75" t="s">
        <v>65</v>
      </c>
      <c r="D54" s="73"/>
    </row>
    <row r="56" spans="1:8" x14ac:dyDescent="0.3">
      <c r="A56" s="76" t="s">
        <v>66</v>
      </c>
      <c r="B56" s="77"/>
      <c r="C56" s="78" t="s">
        <v>67</v>
      </c>
      <c r="D56" s="76" t="s">
        <v>68</v>
      </c>
      <c r="F56" s="79" t="s">
        <v>69</v>
      </c>
    </row>
    <row r="57" spans="1:8" x14ac:dyDescent="0.3">
      <c r="A57" s="80"/>
      <c r="B57" s="77"/>
      <c r="C57" s="80"/>
      <c r="D57" s="80"/>
      <c r="F57" s="79"/>
    </row>
    <row r="58" spans="1:8" x14ac:dyDescent="0.3">
      <c r="A58" s="77"/>
      <c r="B58" s="77"/>
      <c r="C58" s="77"/>
      <c r="D58" s="77"/>
      <c r="F58" s="79"/>
    </row>
    <row r="59" spans="1:8" x14ac:dyDescent="0.3">
      <c r="A59" s="76" t="s">
        <v>70</v>
      </c>
      <c r="B59" s="77"/>
      <c r="C59" s="76" t="s">
        <v>71</v>
      </c>
      <c r="D59" s="76" t="s">
        <v>71</v>
      </c>
      <c r="F59" s="79" t="s">
        <v>72</v>
      </c>
    </row>
    <row r="60" spans="1:8" x14ac:dyDescent="0.3">
      <c r="A60" s="76" t="s">
        <v>73</v>
      </c>
      <c r="B60" s="77"/>
      <c r="C60" s="76" t="s">
        <v>74</v>
      </c>
      <c r="D60" s="76" t="s">
        <v>74</v>
      </c>
      <c r="F60" s="79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B23" sqref="B23"/>
    </sheetView>
  </sheetViews>
  <sheetFormatPr baseColWidth="10" defaultColWidth="9.109375" defaultRowHeight="14.4" x14ac:dyDescent="0.3"/>
  <cols>
    <col min="1" max="1" width="1.5546875" style="108" customWidth="1"/>
    <col min="2" max="2" width="101.6640625" style="108" bestFit="1" customWidth="1"/>
    <col min="3" max="3" width="18.44140625" style="108" customWidth="1"/>
    <col min="4" max="4" width="18" style="108" customWidth="1"/>
  </cols>
  <sheetData>
    <row r="1" spans="1:4" x14ac:dyDescent="0.3">
      <c r="A1" s="204" t="s">
        <v>0</v>
      </c>
      <c r="B1" s="204"/>
      <c r="C1" s="204"/>
      <c r="D1" s="204"/>
    </row>
    <row r="2" spans="1:4" ht="15" x14ac:dyDescent="0.25">
      <c r="A2" s="205" t="s">
        <v>76</v>
      </c>
      <c r="B2" s="205"/>
      <c r="C2" s="205"/>
      <c r="D2" s="205"/>
    </row>
    <row r="3" spans="1:4" ht="15" x14ac:dyDescent="0.25">
      <c r="A3" s="205" t="s">
        <v>3</v>
      </c>
      <c r="B3" s="205"/>
      <c r="C3" s="205"/>
      <c r="D3" s="1"/>
    </row>
    <row r="4" spans="1:4" x14ac:dyDescent="0.3">
      <c r="A4" s="205" t="s">
        <v>77</v>
      </c>
      <c r="B4" s="205"/>
      <c r="C4" s="205"/>
      <c r="D4" s="205"/>
    </row>
    <row r="5" spans="1:4" ht="15" thickBot="1" x14ac:dyDescent="0.35">
      <c r="A5" s="206" t="s">
        <v>5</v>
      </c>
      <c r="B5" s="206"/>
      <c r="C5" s="206"/>
      <c r="D5" s="206"/>
    </row>
    <row r="6" spans="1:4" x14ac:dyDescent="0.3">
      <c r="A6" s="81"/>
      <c r="B6" s="82"/>
      <c r="C6" s="83">
        <v>2016</v>
      </c>
      <c r="D6" s="84">
        <v>2015</v>
      </c>
    </row>
    <row r="7" spans="1:4" x14ac:dyDescent="0.3">
      <c r="A7" s="85" t="s">
        <v>78</v>
      </c>
      <c r="B7" s="86"/>
      <c r="C7" s="87"/>
      <c r="D7" s="88"/>
    </row>
    <row r="8" spans="1:4" x14ac:dyDescent="0.3">
      <c r="A8" s="89" t="s">
        <v>79</v>
      </c>
      <c r="B8" s="90"/>
      <c r="C8" s="91">
        <f>SUM(C9:C16)</f>
        <v>4740000</v>
      </c>
      <c r="D8" s="91">
        <f>SUM(D9:D16)</f>
        <v>5813500</v>
      </c>
    </row>
    <row r="9" spans="1:4" x14ac:dyDescent="0.3">
      <c r="A9" s="92"/>
      <c r="B9" s="93" t="s">
        <v>80</v>
      </c>
      <c r="C9" s="94"/>
      <c r="D9" s="95"/>
    </row>
    <row r="10" spans="1:4" x14ac:dyDescent="0.3">
      <c r="A10" s="92"/>
      <c r="B10" s="93" t="s">
        <v>81</v>
      </c>
      <c r="C10" s="94"/>
      <c r="D10" s="95"/>
    </row>
    <row r="11" spans="1:4" x14ac:dyDescent="0.3">
      <c r="A11" s="92"/>
      <c r="B11" s="93" t="s">
        <v>82</v>
      </c>
      <c r="C11" s="96"/>
      <c r="D11" s="97"/>
    </row>
    <row r="12" spans="1:4" x14ac:dyDescent="0.3">
      <c r="A12" s="92"/>
      <c r="B12" s="93" t="s">
        <v>83</v>
      </c>
      <c r="C12" s="96"/>
      <c r="D12" s="97"/>
    </row>
    <row r="13" spans="1:4" ht="18" x14ac:dyDescent="0.3">
      <c r="A13" s="92"/>
      <c r="B13" s="93" t="s">
        <v>84</v>
      </c>
      <c r="C13" s="96"/>
      <c r="D13" s="97"/>
    </row>
    <row r="14" spans="1:4" x14ac:dyDescent="0.3">
      <c r="A14" s="92"/>
      <c r="B14" s="93" t="s">
        <v>85</v>
      </c>
      <c r="C14" s="96"/>
      <c r="D14" s="97"/>
    </row>
    <row r="15" spans="1:4" x14ac:dyDescent="0.3">
      <c r="A15" s="92"/>
      <c r="B15" s="93" t="s">
        <v>86</v>
      </c>
      <c r="C15" s="96">
        <v>4740000</v>
      </c>
      <c r="D15" s="97">
        <v>5813500</v>
      </c>
    </row>
    <row r="16" spans="1:4" x14ac:dyDescent="0.3">
      <c r="A16" s="92"/>
      <c r="B16" s="93" t="s">
        <v>87</v>
      </c>
      <c r="C16" s="96"/>
      <c r="D16" s="97"/>
    </row>
    <row r="17" spans="1:4" x14ac:dyDescent="0.3">
      <c r="A17" s="89" t="s">
        <v>88</v>
      </c>
      <c r="B17" s="90"/>
      <c r="C17" s="98">
        <f>SUM(C18:C19)</f>
        <v>22563190</v>
      </c>
      <c r="D17" s="98">
        <f>SUM(D18:D19)</f>
        <v>16439492</v>
      </c>
    </row>
    <row r="18" spans="1:4" x14ac:dyDescent="0.3">
      <c r="A18" s="92"/>
      <c r="B18" s="93" t="s">
        <v>89</v>
      </c>
      <c r="C18" s="96"/>
      <c r="D18" s="97"/>
    </row>
    <row r="19" spans="1:4" x14ac:dyDescent="0.3">
      <c r="A19" s="92"/>
      <c r="B19" s="93" t="s">
        <v>90</v>
      </c>
      <c r="C19" s="94">
        <v>22563190</v>
      </c>
      <c r="D19" s="95">
        <v>16439492</v>
      </c>
    </row>
    <row r="20" spans="1:4" x14ac:dyDescent="0.3">
      <c r="A20" s="89" t="s">
        <v>91</v>
      </c>
      <c r="B20" s="90"/>
      <c r="C20" s="98">
        <f>SUM(C21:C25)</f>
        <v>343295</v>
      </c>
      <c r="D20" s="98">
        <f>SUM(D21:D25)</f>
        <v>0</v>
      </c>
    </row>
    <row r="21" spans="1:4" x14ac:dyDescent="0.3">
      <c r="A21" s="92"/>
      <c r="B21" s="93" t="s">
        <v>92</v>
      </c>
      <c r="C21" s="94">
        <v>3702</v>
      </c>
      <c r="D21" s="95"/>
    </row>
    <row r="22" spans="1:4" x14ac:dyDescent="0.3">
      <c r="A22" s="92"/>
      <c r="B22" s="93" t="s">
        <v>93</v>
      </c>
      <c r="C22" s="94"/>
      <c r="D22" s="95"/>
    </row>
    <row r="23" spans="1:4" x14ac:dyDescent="0.3">
      <c r="A23" s="92"/>
      <c r="B23" s="93" t="s">
        <v>94</v>
      </c>
      <c r="C23" s="94"/>
      <c r="D23" s="95"/>
    </row>
    <row r="24" spans="1:4" x14ac:dyDescent="0.3">
      <c r="A24" s="92"/>
      <c r="B24" s="93" t="s">
        <v>95</v>
      </c>
      <c r="C24" s="94"/>
      <c r="D24" s="95"/>
    </row>
    <row r="25" spans="1:4" x14ac:dyDescent="0.3">
      <c r="A25" s="92"/>
      <c r="B25" s="93" t="s">
        <v>96</v>
      </c>
      <c r="C25" s="94">
        <v>339593</v>
      </c>
      <c r="D25" s="95">
        <v>0</v>
      </c>
    </row>
    <row r="26" spans="1:4" x14ac:dyDescent="0.3">
      <c r="A26" s="92"/>
      <c r="B26" s="87"/>
      <c r="C26" s="94"/>
      <c r="D26" s="95"/>
    </row>
    <row r="27" spans="1:4" x14ac:dyDescent="0.3">
      <c r="A27" s="99" t="s">
        <v>97</v>
      </c>
      <c r="B27" s="100"/>
      <c r="C27" s="91">
        <f>C8+C17+C20</f>
        <v>27646485</v>
      </c>
      <c r="D27" s="101">
        <f>D8+D17+D20</f>
        <v>22252992</v>
      </c>
    </row>
    <row r="28" spans="1:4" x14ac:dyDescent="0.3">
      <c r="A28" s="92"/>
      <c r="B28" s="87"/>
      <c r="C28" s="94"/>
      <c r="D28" s="95"/>
    </row>
    <row r="29" spans="1:4" x14ac:dyDescent="0.3">
      <c r="A29" s="85" t="s">
        <v>98</v>
      </c>
      <c r="B29" s="86"/>
      <c r="C29" s="98"/>
      <c r="D29" s="102"/>
    </row>
    <row r="30" spans="1:4" x14ac:dyDescent="0.3">
      <c r="A30" s="89" t="s">
        <v>99</v>
      </c>
      <c r="B30" s="90"/>
      <c r="C30" s="98">
        <f>C31+C32+C33</f>
        <v>23399238</v>
      </c>
      <c r="D30" s="102">
        <f>D31+D32+D33</f>
        <v>24111983</v>
      </c>
    </row>
    <row r="31" spans="1:4" x14ac:dyDescent="0.3">
      <c r="A31" s="92"/>
      <c r="B31" s="93" t="s">
        <v>100</v>
      </c>
      <c r="C31" s="94">
        <v>19151582</v>
      </c>
      <c r="D31" s="95">
        <v>16974221</v>
      </c>
    </row>
    <row r="32" spans="1:4" x14ac:dyDescent="0.3">
      <c r="A32" s="92"/>
      <c r="B32" s="93" t="s">
        <v>101</v>
      </c>
      <c r="C32" s="94">
        <v>363616</v>
      </c>
      <c r="D32" s="95">
        <v>510018</v>
      </c>
    </row>
    <row r="33" spans="1:4" x14ac:dyDescent="0.3">
      <c r="A33" s="92"/>
      <c r="B33" s="93" t="s">
        <v>102</v>
      </c>
      <c r="C33" s="94">
        <v>3884040</v>
      </c>
      <c r="D33" s="95">
        <v>6627744</v>
      </c>
    </row>
    <row r="34" spans="1:4" x14ac:dyDescent="0.3">
      <c r="A34" s="89" t="s">
        <v>90</v>
      </c>
      <c r="B34" s="90"/>
      <c r="C34" s="94">
        <f>SUM(C35:C37)</f>
        <v>0</v>
      </c>
      <c r="D34" s="94">
        <f>SUM(D35:D37)</f>
        <v>0</v>
      </c>
    </row>
    <row r="35" spans="1:4" x14ac:dyDescent="0.3">
      <c r="A35" s="92"/>
      <c r="B35" s="93" t="s">
        <v>103</v>
      </c>
      <c r="C35" s="94"/>
      <c r="D35" s="95"/>
    </row>
    <row r="36" spans="1:4" x14ac:dyDescent="0.3">
      <c r="A36" s="92"/>
      <c r="B36" s="93" t="s">
        <v>104</v>
      </c>
      <c r="C36" s="94"/>
      <c r="D36" s="95"/>
    </row>
    <row r="37" spans="1:4" x14ac:dyDescent="0.3">
      <c r="A37" s="92"/>
      <c r="B37" s="93" t="s">
        <v>105</v>
      </c>
      <c r="C37" s="94"/>
      <c r="D37" s="95"/>
    </row>
    <row r="38" spans="1:4" x14ac:dyDescent="0.3">
      <c r="A38" s="89" t="s">
        <v>106</v>
      </c>
      <c r="B38" s="90"/>
      <c r="C38" s="94">
        <f>SUM(C39:C41)</f>
        <v>0</v>
      </c>
      <c r="D38" s="94">
        <f>SUM(D39:D41)</f>
        <v>0</v>
      </c>
    </row>
    <row r="39" spans="1:4" x14ac:dyDescent="0.3">
      <c r="A39" s="92"/>
      <c r="B39" s="93" t="s">
        <v>107</v>
      </c>
      <c r="C39" s="94"/>
      <c r="D39" s="95"/>
    </row>
    <row r="40" spans="1:4" x14ac:dyDescent="0.3">
      <c r="A40" s="92"/>
      <c r="B40" s="93" t="s">
        <v>51</v>
      </c>
      <c r="C40" s="94"/>
      <c r="D40" s="95"/>
    </row>
    <row r="41" spans="1:4" x14ac:dyDescent="0.3">
      <c r="A41" s="92"/>
      <c r="B41" s="93" t="s">
        <v>108</v>
      </c>
      <c r="C41" s="94"/>
      <c r="D41" s="95"/>
    </row>
    <row r="42" spans="1:4" x14ac:dyDescent="0.3">
      <c r="A42" s="89" t="s">
        <v>109</v>
      </c>
      <c r="B42" s="90"/>
      <c r="C42" s="94">
        <f>SUM(C43:C47)</f>
        <v>0</v>
      </c>
      <c r="D42" s="94">
        <f>SUM(D43:D47)</f>
        <v>0</v>
      </c>
    </row>
    <row r="43" spans="1:4" x14ac:dyDescent="0.3">
      <c r="A43" s="92"/>
      <c r="B43" s="93" t="s">
        <v>110</v>
      </c>
      <c r="C43" s="94"/>
      <c r="D43" s="95"/>
    </row>
    <row r="44" spans="1:4" x14ac:dyDescent="0.3">
      <c r="A44" s="92"/>
      <c r="B44" s="93" t="s">
        <v>111</v>
      </c>
      <c r="C44" s="94"/>
      <c r="D44" s="95"/>
    </row>
    <row r="45" spans="1:4" x14ac:dyDescent="0.3">
      <c r="A45" s="92"/>
      <c r="B45" s="93" t="s">
        <v>112</v>
      </c>
      <c r="C45" s="94"/>
      <c r="D45" s="95"/>
    </row>
    <row r="46" spans="1:4" x14ac:dyDescent="0.3">
      <c r="A46" s="92"/>
      <c r="B46" s="93" t="s">
        <v>113</v>
      </c>
      <c r="C46" s="94"/>
      <c r="D46" s="95"/>
    </row>
    <row r="47" spans="1:4" x14ac:dyDescent="0.3">
      <c r="A47" s="92"/>
      <c r="B47" s="93" t="s">
        <v>114</v>
      </c>
      <c r="C47" s="94"/>
      <c r="D47" s="95"/>
    </row>
    <row r="48" spans="1:4" x14ac:dyDescent="0.3">
      <c r="A48" s="89" t="s">
        <v>115</v>
      </c>
      <c r="B48" s="90"/>
      <c r="C48" s="91">
        <f>C49</f>
        <v>18179</v>
      </c>
      <c r="D48" s="101">
        <f>D49</f>
        <v>1843681</v>
      </c>
    </row>
    <row r="49" spans="1:4" x14ac:dyDescent="0.3">
      <c r="A49" s="92"/>
      <c r="B49" s="93" t="s">
        <v>116</v>
      </c>
      <c r="C49" s="96">
        <v>18179</v>
      </c>
      <c r="D49" s="97">
        <v>1843681</v>
      </c>
    </row>
    <row r="50" spans="1:4" x14ac:dyDescent="0.3">
      <c r="A50" s="92"/>
      <c r="B50" s="93" t="s">
        <v>117</v>
      </c>
      <c r="C50" s="96"/>
      <c r="D50" s="97"/>
    </row>
    <row r="51" spans="1:4" x14ac:dyDescent="0.3">
      <c r="A51" s="92"/>
      <c r="B51" s="93" t="s">
        <v>118</v>
      </c>
      <c r="C51" s="96"/>
      <c r="D51" s="97"/>
    </row>
    <row r="52" spans="1:4" x14ac:dyDescent="0.3">
      <c r="A52" s="92"/>
      <c r="B52" s="93" t="s">
        <v>119</v>
      </c>
      <c r="C52" s="96"/>
      <c r="D52" s="97"/>
    </row>
    <row r="53" spans="1:4" x14ac:dyDescent="0.3">
      <c r="A53" s="92"/>
      <c r="B53" s="93" t="s">
        <v>120</v>
      </c>
      <c r="C53" s="96"/>
      <c r="D53" s="97"/>
    </row>
    <row r="54" spans="1:4" x14ac:dyDescent="0.3">
      <c r="A54" s="92"/>
      <c r="B54" s="93" t="s">
        <v>121</v>
      </c>
      <c r="C54" s="94"/>
      <c r="D54" s="95"/>
    </row>
    <row r="55" spans="1:4" x14ac:dyDescent="0.3">
      <c r="A55" s="89" t="s">
        <v>122</v>
      </c>
      <c r="B55" s="90"/>
      <c r="C55" s="96">
        <f>SUM(C56)</f>
        <v>0</v>
      </c>
      <c r="D55" s="96">
        <f>SUM(D56)</f>
        <v>0</v>
      </c>
    </row>
    <row r="56" spans="1:4" x14ac:dyDescent="0.3">
      <c r="A56" s="92"/>
      <c r="B56" s="93" t="s">
        <v>123</v>
      </c>
      <c r="C56" s="94"/>
      <c r="D56" s="95"/>
    </row>
    <row r="57" spans="1:4" x14ac:dyDescent="0.3">
      <c r="A57" s="92"/>
      <c r="B57" s="103"/>
      <c r="C57" s="94"/>
      <c r="D57" s="95"/>
    </row>
    <row r="58" spans="1:4" x14ac:dyDescent="0.3">
      <c r="A58" s="89" t="s">
        <v>124</v>
      </c>
      <c r="B58" s="90"/>
      <c r="C58" s="91">
        <f>C30+C48</f>
        <v>23417417</v>
      </c>
      <c r="D58" s="101">
        <f>D30+D48</f>
        <v>25955664</v>
      </c>
    </row>
    <row r="59" spans="1:4" x14ac:dyDescent="0.3">
      <c r="A59" s="92"/>
      <c r="B59" s="103"/>
      <c r="C59" s="94"/>
      <c r="D59" s="95"/>
    </row>
    <row r="60" spans="1:4" x14ac:dyDescent="0.3">
      <c r="A60" s="89" t="s">
        <v>125</v>
      </c>
      <c r="B60" s="90"/>
      <c r="C60" s="98">
        <f>C27-C58</f>
        <v>4229068</v>
      </c>
      <c r="D60" s="102">
        <f>D27-D58</f>
        <v>-3702672</v>
      </c>
    </row>
    <row r="61" spans="1:4" ht="15" thickBot="1" x14ac:dyDescent="0.35">
      <c r="A61" s="104"/>
      <c r="B61" s="105"/>
      <c r="C61" s="106"/>
      <c r="D61" s="107"/>
    </row>
    <row r="62" spans="1:4" x14ac:dyDescent="0.3">
      <c r="A62" s="75" t="s">
        <v>65</v>
      </c>
    </row>
    <row r="63" spans="1:4" ht="18" x14ac:dyDescent="0.3">
      <c r="B63" s="109" t="s">
        <v>126</v>
      </c>
    </row>
    <row r="65" spans="2:4" x14ac:dyDescent="0.3">
      <c r="B65" s="78" t="s">
        <v>127</v>
      </c>
      <c r="C65" s="207" t="s">
        <v>69</v>
      </c>
      <c r="D65" s="207"/>
    </row>
    <row r="66" spans="2:4" x14ac:dyDescent="0.3">
      <c r="B66" s="80"/>
      <c r="C66" s="80"/>
    </row>
    <row r="67" spans="2:4" x14ac:dyDescent="0.3">
      <c r="B67" s="77"/>
      <c r="C67" s="77"/>
    </row>
    <row r="68" spans="2:4" x14ac:dyDescent="0.3">
      <c r="B68" s="78" t="s">
        <v>128</v>
      </c>
      <c r="C68" s="203" t="s">
        <v>72</v>
      </c>
      <c r="D68" s="203"/>
    </row>
    <row r="69" spans="2:4" x14ac:dyDescent="0.3">
      <c r="B69" s="78" t="s">
        <v>129</v>
      </c>
      <c r="C69" s="203" t="s">
        <v>75</v>
      </c>
      <c r="D69" s="203"/>
    </row>
    <row r="70" spans="2:4" x14ac:dyDescent="0.3">
      <c r="B70" s="110"/>
    </row>
  </sheetData>
  <mergeCells count="8">
    <mergeCell ref="C68:D68"/>
    <mergeCell ref="C69:D69"/>
    <mergeCell ref="A1:D1"/>
    <mergeCell ref="A2:D2"/>
    <mergeCell ref="A3:C3"/>
    <mergeCell ref="A4:D4"/>
    <mergeCell ref="A5:D5"/>
    <mergeCell ref="C65:D6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19" sqref="H19"/>
    </sheetView>
  </sheetViews>
  <sheetFormatPr baseColWidth="10" defaultColWidth="9.109375" defaultRowHeight="14.4" x14ac:dyDescent="0.3"/>
  <cols>
    <col min="1" max="1" width="53.44140625" customWidth="1"/>
    <col min="2" max="2" width="12.5546875" customWidth="1"/>
    <col min="3" max="3" width="11" customWidth="1"/>
    <col min="4" max="4" width="11.44140625"/>
    <col min="5" max="5" width="9.6640625" customWidth="1"/>
    <col min="6" max="6" width="11.109375" customWidth="1"/>
  </cols>
  <sheetData>
    <row r="1" spans="1:6" x14ac:dyDescent="0.3">
      <c r="A1" s="204" t="s">
        <v>0</v>
      </c>
      <c r="B1" s="204"/>
      <c r="C1" s="204"/>
      <c r="D1" s="204"/>
      <c r="E1" s="204"/>
      <c r="F1" s="204"/>
    </row>
    <row r="2" spans="1:6" x14ac:dyDescent="0.3">
      <c r="A2" s="205" t="s">
        <v>130</v>
      </c>
      <c r="B2" s="205"/>
      <c r="C2" s="205"/>
      <c r="D2" s="205"/>
      <c r="E2" s="205"/>
      <c r="F2" s="205"/>
    </row>
    <row r="3" spans="1:6" ht="15" x14ac:dyDescent="0.25">
      <c r="A3" s="205" t="s">
        <v>3</v>
      </c>
      <c r="B3" s="205"/>
      <c r="C3" s="205"/>
      <c r="D3" s="205"/>
      <c r="E3" s="205"/>
      <c r="F3" s="205"/>
    </row>
    <row r="4" spans="1:6" x14ac:dyDescent="0.3">
      <c r="A4" s="205" t="s">
        <v>131</v>
      </c>
      <c r="B4" s="205"/>
      <c r="C4" s="205"/>
      <c r="D4" s="205"/>
      <c r="E4" s="205"/>
      <c r="F4" s="205"/>
    </row>
    <row r="5" spans="1:6" ht="15" thickBot="1" x14ac:dyDescent="0.35">
      <c r="A5" s="206" t="s">
        <v>5</v>
      </c>
      <c r="B5" s="206"/>
      <c r="C5" s="206"/>
      <c r="D5" s="206"/>
      <c r="E5" s="206"/>
      <c r="F5" s="206"/>
    </row>
    <row r="6" spans="1:6" ht="72.599999999999994" thickBot="1" x14ac:dyDescent="0.35">
      <c r="A6" s="112" t="s">
        <v>132</v>
      </c>
      <c r="B6" s="113" t="s">
        <v>133</v>
      </c>
      <c r="C6" s="113" t="s">
        <v>134</v>
      </c>
      <c r="D6" s="113" t="s">
        <v>135</v>
      </c>
      <c r="E6" s="113" t="s">
        <v>136</v>
      </c>
      <c r="F6" s="113" t="s">
        <v>137</v>
      </c>
    </row>
    <row r="7" spans="1:6" x14ac:dyDescent="0.3">
      <c r="A7" s="114" t="s">
        <v>59</v>
      </c>
      <c r="B7" s="115"/>
      <c r="C7" s="115"/>
      <c r="D7" s="115"/>
      <c r="E7" s="115"/>
      <c r="F7" s="115"/>
    </row>
    <row r="8" spans="1:6" x14ac:dyDescent="0.3">
      <c r="A8" s="114"/>
      <c r="B8" s="116"/>
      <c r="C8" s="116"/>
      <c r="D8" s="116"/>
      <c r="E8" s="116"/>
      <c r="F8" s="116"/>
    </row>
    <row r="9" spans="1:6" x14ac:dyDescent="0.3">
      <c r="A9" s="114" t="s">
        <v>138</v>
      </c>
      <c r="B9" s="116">
        <f>SUM(B10:B12)</f>
        <v>4749918</v>
      </c>
      <c r="C9" s="116">
        <f t="shared" ref="C9:E9" si="0">SUM(C10:C12)</f>
        <v>-2169331</v>
      </c>
      <c r="D9" s="116">
        <f t="shared" si="0"/>
        <v>0</v>
      </c>
      <c r="E9" s="116">
        <f t="shared" si="0"/>
        <v>0</v>
      </c>
      <c r="F9" s="116">
        <f>SUM(B9:E9)</f>
        <v>2580587</v>
      </c>
    </row>
    <row r="10" spans="1:6" x14ac:dyDescent="0.3">
      <c r="A10" s="117" t="s">
        <v>51</v>
      </c>
      <c r="B10" s="118">
        <v>4749918</v>
      </c>
      <c r="C10" s="118">
        <v>0</v>
      </c>
      <c r="D10" s="118">
        <v>0</v>
      </c>
      <c r="E10" s="118">
        <v>0</v>
      </c>
      <c r="F10" s="116">
        <f t="shared" ref="F10:F27" si="1">SUM(B10:E10)</f>
        <v>4749918</v>
      </c>
    </row>
    <row r="11" spans="1:6" x14ac:dyDescent="0.3">
      <c r="A11" s="117" t="s">
        <v>52</v>
      </c>
      <c r="B11" s="118"/>
      <c r="C11" s="118"/>
      <c r="D11" s="118"/>
      <c r="E11" s="118"/>
      <c r="F11" s="116">
        <f t="shared" si="1"/>
        <v>0</v>
      </c>
    </row>
    <row r="12" spans="1:6" x14ac:dyDescent="0.3">
      <c r="A12" s="117" t="s">
        <v>53</v>
      </c>
      <c r="B12" s="118"/>
      <c r="C12" s="118">
        <v>-2169331</v>
      </c>
      <c r="D12" s="118"/>
      <c r="E12" s="118"/>
      <c r="F12" s="116">
        <f t="shared" si="1"/>
        <v>-2169331</v>
      </c>
    </row>
    <row r="13" spans="1:6" x14ac:dyDescent="0.3">
      <c r="A13" s="114" t="s">
        <v>139</v>
      </c>
      <c r="B13" s="116">
        <f>SUM(B14:B17)</f>
        <v>0</v>
      </c>
      <c r="C13" s="116">
        <f>SUM(C14:C17)</f>
        <v>37531150</v>
      </c>
      <c r="D13" s="116">
        <f t="shared" ref="D13:E13" si="2">SUM(D14:D17)</f>
        <v>120623</v>
      </c>
      <c r="E13" s="116">
        <f t="shared" si="2"/>
        <v>0</v>
      </c>
      <c r="F13" s="116">
        <f t="shared" si="1"/>
        <v>37651773</v>
      </c>
    </row>
    <row r="14" spans="1:6" x14ac:dyDescent="0.3">
      <c r="A14" s="117" t="s">
        <v>125</v>
      </c>
      <c r="B14" s="118">
        <v>0</v>
      </c>
      <c r="C14" s="118"/>
      <c r="D14" s="118">
        <v>120623</v>
      </c>
      <c r="E14" s="118">
        <v>0</v>
      </c>
      <c r="F14" s="116">
        <f t="shared" si="1"/>
        <v>120623</v>
      </c>
    </row>
    <row r="15" spans="1:6" x14ac:dyDescent="0.3">
      <c r="A15" s="117" t="s">
        <v>56</v>
      </c>
      <c r="B15" s="118"/>
      <c r="C15" s="118">
        <v>61779853</v>
      </c>
      <c r="D15" s="118"/>
      <c r="E15" s="118">
        <v>0</v>
      </c>
      <c r="F15" s="116">
        <f t="shared" si="1"/>
        <v>61779853</v>
      </c>
    </row>
    <row r="16" spans="1:6" x14ac:dyDescent="0.3">
      <c r="A16" s="117" t="s">
        <v>57</v>
      </c>
      <c r="B16" s="118">
        <v>0</v>
      </c>
      <c r="C16" s="118"/>
      <c r="D16" s="118"/>
      <c r="E16" s="118"/>
      <c r="F16" s="116">
        <f t="shared" si="1"/>
        <v>0</v>
      </c>
    </row>
    <row r="17" spans="1:6" ht="15" thickBot="1" x14ac:dyDescent="0.35">
      <c r="A17" s="117" t="s">
        <v>140</v>
      </c>
      <c r="B17" s="118"/>
      <c r="C17" s="118">
        <v>-24248703</v>
      </c>
      <c r="D17" s="118"/>
      <c r="E17" s="118"/>
      <c r="F17" s="116">
        <f t="shared" si="1"/>
        <v>-24248703</v>
      </c>
    </row>
    <row r="18" spans="1:6" ht="15" thickBot="1" x14ac:dyDescent="0.35">
      <c r="A18" s="119" t="s">
        <v>141</v>
      </c>
      <c r="B18" s="120">
        <f>B9+B13</f>
        <v>4749918</v>
      </c>
      <c r="C18" s="120">
        <f t="shared" ref="C18:F18" si="3">C9+C13</f>
        <v>35361819</v>
      </c>
      <c r="D18" s="120">
        <f t="shared" si="3"/>
        <v>120623</v>
      </c>
      <c r="E18" s="120">
        <f t="shared" si="3"/>
        <v>0</v>
      </c>
      <c r="F18" s="120">
        <f t="shared" si="3"/>
        <v>40232360</v>
      </c>
    </row>
    <row r="19" spans="1:6" ht="24" x14ac:dyDescent="0.3">
      <c r="A19" s="114" t="s">
        <v>142</v>
      </c>
      <c r="B19" s="116">
        <f>SUM(B20:B22)</f>
        <v>-4706875</v>
      </c>
      <c r="C19" s="116">
        <f t="shared" ref="C19:E19" si="4">SUM(C20:C22)</f>
        <v>4355736</v>
      </c>
      <c r="D19" s="116">
        <f t="shared" si="4"/>
        <v>0</v>
      </c>
      <c r="E19" s="116">
        <f t="shared" si="4"/>
        <v>0</v>
      </c>
      <c r="F19" s="116">
        <f t="shared" si="1"/>
        <v>-351139</v>
      </c>
    </row>
    <row r="20" spans="1:6" x14ac:dyDescent="0.3">
      <c r="A20" s="117" t="s">
        <v>51</v>
      </c>
      <c r="B20" s="118">
        <v>-4706875</v>
      </c>
      <c r="C20" s="118"/>
      <c r="D20" s="118"/>
      <c r="E20" s="118"/>
      <c r="F20" s="116">
        <f t="shared" si="1"/>
        <v>-4706875</v>
      </c>
    </row>
    <row r="21" spans="1:6" x14ac:dyDescent="0.3">
      <c r="A21" s="117" t="s">
        <v>52</v>
      </c>
      <c r="B21" s="118">
        <v>0</v>
      </c>
      <c r="C21" s="118"/>
      <c r="D21" s="118"/>
      <c r="E21" s="118"/>
      <c r="F21" s="116">
        <f t="shared" si="1"/>
        <v>0</v>
      </c>
    </row>
    <row r="22" spans="1:6" x14ac:dyDescent="0.3">
      <c r="A22" s="117" t="s">
        <v>53</v>
      </c>
      <c r="B22" s="118">
        <v>0</v>
      </c>
      <c r="C22" s="118">
        <v>4355736</v>
      </c>
      <c r="D22" s="118"/>
      <c r="E22" s="118"/>
      <c r="F22" s="116">
        <f t="shared" si="1"/>
        <v>4355736</v>
      </c>
    </row>
    <row r="23" spans="1:6" ht="24" x14ac:dyDescent="0.3">
      <c r="A23" s="114" t="s">
        <v>143</v>
      </c>
      <c r="B23" s="116">
        <f>SUM(B24:B27)</f>
        <v>0</v>
      </c>
      <c r="C23" s="116">
        <f t="shared" ref="C23:E23" si="5">SUM(C24:C27)</f>
        <v>120623</v>
      </c>
      <c r="D23" s="116">
        <f t="shared" si="5"/>
        <v>4108445</v>
      </c>
      <c r="E23" s="116">
        <f t="shared" si="5"/>
        <v>0</v>
      </c>
      <c r="F23" s="116">
        <f t="shared" si="1"/>
        <v>4229068</v>
      </c>
    </row>
    <row r="24" spans="1:6" x14ac:dyDescent="0.3">
      <c r="A24" s="117" t="s">
        <v>125</v>
      </c>
      <c r="B24" s="118">
        <v>0</v>
      </c>
      <c r="C24" s="118"/>
      <c r="D24" s="118">
        <v>4229068</v>
      </c>
      <c r="E24" s="118"/>
      <c r="F24" s="116">
        <f t="shared" si="1"/>
        <v>4229068</v>
      </c>
    </row>
    <row r="25" spans="1:6" x14ac:dyDescent="0.3">
      <c r="A25" s="117" t="s">
        <v>56</v>
      </c>
      <c r="B25" s="118">
        <v>0</v>
      </c>
      <c r="C25" s="118">
        <v>120623</v>
      </c>
      <c r="D25" s="118">
        <v>-120623</v>
      </c>
      <c r="E25" s="118"/>
      <c r="F25" s="116">
        <f t="shared" si="1"/>
        <v>0</v>
      </c>
    </row>
    <row r="26" spans="1:6" x14ac:dyDescent="0.3">
      <c r="A26" s="117" t="s">
        <v>57</v>
      </c>
      <c r="B26" s="118">
        <v>0</v>
      </c>
      <c r="C26" s="118"/>
      <c r="D26" s="118"/>
      <c r="E26" s="118"/>
      <c r="F26" s="116">
        <f t="shared" si="1"/>
        <v>0</v>
      </c>
    </row>
    <row r="27" spans="1:6" ht="15" thickBot="1" x14ac:dyDescent="0.35">
      <c r="A27" s="117" t="s">
        <v>140</v>
      </c>
      <c r="B27" s="118"/>
      <c r="C27" s="118">
        <v>0</v>
      </c>
      <c r="D27" s="118"/>
      <c r="E27" s="118"/>
      <c r="F27" s="116">
        <f t="shared" si="1"/>
        <v>0</v>
      </c>
    </row>
    <row r="28" spans="1:6" ht="15" thickBot="1" x14ac:dyDescent="0.35">
      <c r="A28" s="119" t="s">
        <v>144</v>
      </c>
      <c r="B28" s="120">
        <f>B18+B19</f>
        <v>43043</v>
      </c>
      <c r="C28" s="120">
        <f>C18+C19+C23</f>
        <v>39838178</v>
      </c>
      <c r="D28" s="120">
        <f>D18+D23</f>
        <v>4229068</v>
      </c>
      <c r="E28" s="120">
        <f t="shared" ref="E28" si="6">E18+E23</f>
        <v>0</v>
      </c>
      <c r="F28" s="120">
        <f>F18+F19+F23</f>
        <v>44110289</v>
      </c>
    </row>
    <row r="29" spans="1:6" ht="15" thickBot="1" x14ac:dyDescent="0.35">
      <c r="A29" s="121"/>
      <c r="B29" s="122"/>
      <c r="C29" s="122"/>
      <c r="D29" s="122"/>
      <c r="E29" s="122"/>
      <c r="F29" s="122"/>
    </row>
    <row r="30" spans="1:6" x14ac:dyDescent="0.3">
      <c r="A30" s="75" t="s">
        <v>65</v>
      </c>
      <c r="B30" s="123"/>
      <c r="C30" s="123"/>
      <c r="D30" s="123"/>
      <c r="E30" s="123"/>
      <c r="F30" s="123"/>
    </row>
    <row r="31" spans="1:6" x14ac:dyDescent="0.3">
      <c r="A31" s="75"/>
      <c r="B31" s="123"/>
      <c r="C31" s="123"/>
      <c r="D31" s="123"/>
      <c r="E31" s="123"/>
      <c r="F31" s="123"/>
    </row>
    <row r="32" spans="1:6" x14ac:dyDescent="0.3">
      <c r="A32" s="75"/>
      <c r="B32" s="123"/>
      <c r="C32" s="123"/>
      <c r="D32" s="123"/>
      <c r="E32" s="123"/>
      <c r="F32" s="123"/>
    </row>
    <row r="33" spans="1:6" x14ac:dyDescent="0.3">
      <c r="A33" s="76" t="s">
        <v>66</v>
      </c>
      <c r="B33" s="207" t="s">
        <v>67</v>
      </c>
      <c r="C33" s="207"/>
      <c r="E33" s="124" t="s">
        <v>69</v>
      </c>
      <c r="F33" s="124"/>
    </row>
    <row r="34" spans="1:6" x14ac:dyDescent="0.3">
      <c r="A34" s="80"/>
      <c r="B34" s="80"/>
      <c r="E34" s="80"/>
      <c r="F34" s="125"/>
    </row>
    <row r="35" spans="1:6" x14ac:dyDescent="0.3">
      <c r="A35" s="77"/>
      <c r="B35" s="77"/>
      <c r="E35" s="77"/>
      <c r="F35" s="125"/>
    </row>
    <row r="36" spans="1:6" x14ac:dyDescent="0.3">
      <c r="A36" s="76" t="s">
        <v>70</v>
      </c>
      <c r="B36" s="207" t="s">
        <v>71</v>
      </c>
      <c r="C36" s="207"/>
      <c r="D36" s="126"/>
      <c r="E36" s="111" t="s">
        <v>72</v>
      </c>
      <c r="F36" s="111"/>
    </row>
    <row r="37" spans="1:6" x14ac:dyDescent="0.3">
      <c r="A37" s="76" t="s">
        <v>73</v>
      </c>
      <c r="B37" s="207" t="s">
        <v>74</v>
      </c>
      <c r="C37" s="207"/>
      <c r="D37" s="126"/>
      <c r="E37" s="111" t="s">
        <v>75</v>
      </c>
      <c r="F37" s="111"/>
    </row>
    <row r="38" spans="1:6" x14ac:dyDescent="0.3">
      <c r="A38" s="110"/>
    </row>
  </sheetData>
  <mergeCells count="8">
    <mergeCell ref="B36:C36"/>
    <mergeCell ref="B37:C37"/>
    <mergeCell ref="A1:F1"/>
    <mergeCell ref="A2:F2"/>
    <mergeCell ref="A3:F3"/>
    <mergeCell ref="A4:F4"/>
    <mergeCell ref="A5:F5"/>
    <mergeCell ref="B33:C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tabSelected="1" workbookViewId="0">
      <selection activeCell="J92" sqref="J92"/>
    </sheetView>
  </sheetViews>
  <sheetFormatPr baseColWidth="10" defaultRowHeight="14.4" x14ac:dyDescent="0.3"/>
  <cols>
    <col min="2" max="2" width="26.5546875" customWidth="1"/>
  </cols>
  <sheetData>
    <row r="1" spans="1:9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127"/>
    </row>
    <row r="2" spans="1:9" ht="15.6" x14ac:dyDescent="0.3">
      <c r="A2" s="214" t="s">
        <v>145</v>
      </c>
      <c r="B2" s="214"/>
      <c r="C2" s="214"/>
      <c r="D2" s="214"/>
      <c r="E2" s="214"/>
      <c r="F2" s="214"/>
      <c r="G2" s="214"/>
      <c r="H2" s="214"/>
      <c r="I2" s="128"/>
    </row>
    <row r="3" spans="1:9" ht="15.6" x14ac:dyDescent="0.3">
      <c r="A3" s="214" t="s">
        <v>146</v>
      </c>
      <c r="B3" s="214"/>
      <c r="C3" s="214"/>
      <c r="D3" s="214"/>
      <c r="E3" s="214"/>
      <c r="F3" s="214"/>
      <c r="G3" s="214"/>
      <c r="H3" s="214"/>
      <c r="I3" s="128"/>
    </row>
    <row r="4" spans="1:9" ht="15.75" x14ac:dyDescent="0.25">
      <c r="A4" s="205" t="s">
        <v>3</v>
      </c>
      <c r="B4" s="205"/>
      <c r="C4" s="205"/>
      <c r="D4" s="205"/>
      <c r="E4" s="205"/>
      <c r="F4" s="205"/>
      <c r="G4" s="205"/>
      <c r="H4" s="205"/>
      <c r="I4" s="128"/>
    </row>
    <row r="5" spans="1:9" ht="15.75" x14ac:dyDescent="0.25">
      <c r="A5" s="214" t="str">
        <f>'[1]ETCA-II-11-D CONCIL. EGRESOS'!A4:D4</f>
        <v>del 1 de Enero al 30 de Junio de 2016</v>
      </c>
      <c r="B5" s="214"/>
      <c r="C5" s="214"/>
      <c r="D5" s="214"/>
      <c r="E5" s="214"/>
      <c r="F5" s="214"/>
      <c r="G5" s="214"/>
      <c r="H5" s="214"/>
      <c r="I5" s="128"/>
    </row>
    <row r="6" spans="1:9" ht="15.75" thickBot="1" x14ac:dyDescent="0.3">
      <c r="A6" s="215" t="s">
        <v>5</v>
      </c>
      <c r="B6" s="215"/>
      <c r="C6" s="215"/>
      <c r="D6" s="215"/>
      <c r="E6" s="215"/>
      <c r="F6" s="215"/>
      <c r="G6" s="215"/>
      <c r="H6" s="215"/>
      <c r="I6" s="129"/>
    </row>
    <row r="7" spans="1:9" ht="38.25" x14ac:dyDescent="0.25">
      <c r="A7" s="210" t="s">
        <v>147</v>
      </c>
      <c r="B7" s="211"/>
      <c r="C7" s="130" t="s">
        <v>148</v>
      </c>
      <c r="D7" s="131" t="s">
        <v>149</v>
      </c>
      <c r="E7" s="132" t="s">
        <v>150</v>
      </c>
      <c r="F7" s="132" t="s">
        <v>151</v>
      </c>
      <c r="G7" s="132" t="s">
        <v>152</v>
      </c>
      <c r="H7" s="130" t="s">
        <v>153</v>
      </c>
      <c r="I7" s="133" t="s">
        <v>154</v>
      </c>
    </row>
    <row r="8" spans="1:9" ht="15" thickBot="1" x14ac:dyDescent="0.35">
      <c r="A8" s="212" t="s">
        <v>155</v>
      </c>
      <c r="B8" s="213"/>
      <c r="C8" s="134" t="s">
        <v>156</v>
      </c>
      <c r="D8" s="135" t="s">
        <v>157</v>
      </c>
      <c r="E8" s="135" t="s">
        <v>158</v>
      </c>
      <c r="F8" s="135" t="s">
        <v>159</v>
      </c>
      <c r="G8" s="135" t="s">
        <v>160</v>
      </c>
      <c r="H8" s="135" t="s">
        <v>161</v>
      </c>
      <c r="I8" s="136" t="s">
        <v>162</v>
      </c>
    </row>
    <row r="9" spans="1:9" ht="15" x14ac:dyDescent="0.25">
      <c r="A9" s="137"/>
      <c r="B9" s="138"/>
      <c r="C9" s="139"/>
      <c r="D9" s="139"/>
      <c r="E9" s="139"/>
      <c r="F9" s="139"/>
      <c r="G9" s="139"/>
      <c r="H9" s="139"/>
      <c r="I9" s="140"/>
    </row>
    <row r="10" spans="1:9" ht="25.5" x14ac:dyDescent="0.25">
      <c r="A10" s="141">
        <v>1000</v>
      </c>
      <c r="B10" s="142" t="s">
        <v>163</v>
      </c>
      <c r="C10" s="143">
        <f>C11+C14+C22+C40</f>
        <v>25975565</v>
      </c>
      <c r="D10" s="143">
        <f>+D11+D14+D22+D40</f>
        <v>0</v>
      </c>
      <c r="E10" s="144">
        <f>C10+D10</f>
        <v>25975565</v>
      </c>
      <c r="F10" s="143">
        <f>+F11+F14+F22+F40</f>
        <v>19151581.549999997</v>
      </c>
      <c r="G10" s="143">
        <f>+G11+G14+G22+G40</f>
        <v>19151576.549999997</v>
      </c>
      <c r="H10" s="143">
        <f t="shared" ref="H10:H42" si="0">+E10-F10</f>
        <v>6823983.450000003</v>
      </c>
      <c r="I10" s="145">
        <f t="shared" ref="I10:I39" si="1">F10/E10</f>
        <v>0.73729220326872569</v>
      </c>
    </row>
    <row r="11" spans="1:9" ht="27.6" x14ac:dyDescent="0.3">
      <c r="A11" s="146">
        <v>1100</v>
      </c>
      <c r="B11" s="142" t="s">
        <v>164</v>
      </c>
      <c r="C11" s="147">
        <f t="shared" ref="C11:G12" si="2">C12</f>
        <v>16523870.08</v>
      </c>
      <c r="D11" s="147">
        <f t="shared" si="2"/>
        <v>0</v>
      </c>
      <c r="E11" s="144">
        <f t="shared" ref="E11:E42" si="3">C11+D11</f>
        <v>16523870.08</v>
      </c>
      <c r="F11" s="147">
        <f t="shared" si="2"/>
        <v>13349767</v>
      </c>
      <c r="G11" s="147">
        <f t="shared" si="2"/>
        <v>13349767</v>
      </c>
      <c r="H11" s="143">
        <f t="shared" si="0"/>
        <v>3174103.08</v>
      </c>
      <c r="I11" s="145">
        <f t="shared" si="1"/>
        <v>0.80790801037331805</v>
      </c>
    </row>
    <row r="12" spans="1:9" ht="38.25" x14ac:dyDescent="0.25">
      <c r="A12" s="148">
        <v>113</v>
      </c>
      <c r="B12" s="142" t="s">
        <v>165</v>
      </c>
      <c r="C12" s="144">
        <f t="shared" si="2"/>
        <v>16523870.08</v>
      </c>
      <c r="D12" s="144">
        <f t="shared" si="2"/>
        <v>0</v>
      </c>
      <c r="E12" s="144">
        <f t="shared" si="3"/>
        <v>16523870.08</v>
      </c>
      <c r="F12" s="144">
        <f t="shared" si="2"/>
        <v>13349767</v>
      </c>
      <c r="G12" s="144">
        <f t="shared" si="2"/>
        <v>13349767</v>
      </c>
      <c r="H12" s="143">
        <f t="shared" si="0"/>
        <v>3174103.08</v>
      </c>
      <c r="I12" s="145">
        <f t="shared" si="1"/>
        <v>0.80790801037331805</v>
      </c>
    </row>
    <row r="13" spans="1:9" ht="15" x14ac:dyDescent="0.25">
      <c r="A13" s="149">
        <v>11301</v>
      </c>
      <c r="B13" s="150" t="s">
        <v>166</v>
      </c>
      <c r="C13" s="151">
        <v>16523870.08</v>
      </c>
      <c r="D13" s="144">
        <v>0</v>
      </c>
      <c r="E13" s="144">
        <f t="shared" si="3"/>
        <v>16523870.08</v>
      </c>
      <c r="F13" s="144">
        <v>13349767</v>
      </c>
      <c r="G13" s="144">
        <v>13349767</v>
      </c>
      <c r="H13" s="143">
        <f t="shared" si="0"/>
        <v>3174103.08</v>
      </c>
      <c r="I13" s="145">
        <f t="shared" si="1"/>
        <v>0.80790801037331805</v>
      </c>
    </row>
    <row r="14" spans="1:9" ht="51" x14ac:dyDescent="0.25">
      <c r="A14" s="152">
        <v>1300</v>
      </c>
      <c r="B14" s="142" t="s">
        <v>167</v>
      </c>
      <c r="C14" s="143">
        <f t="shared" ref="C14:G14" si="4">C15+C20</f>
        <v>4079406.0100000007</v>
      </c>
      <c r="D14" s="143">
        <f t="shared" si="4"/>
        <v>0</v>
      </c>
      <c r="E14" s="144">
        <f t="shared" si="3"/>
        <v>4079406.0100000007</v>
      </c>
      <c r="F14" s="143">
        <f t="shared" si="4"/>
        <v>1218517.78</v>
      </c>
      <c r="G14" s="143">
        <f t="shared" si="4"/>
        <v>1218512.78</v>
      </c>
      <c r="H14" s="143">
        <f t="shared" si="0"/>
        <v>2860888.2300000004</v>
      </c>
      <c r="I14" s="145">
        <f t="shared" si="1"/>
        <v>0.29869980507284682</v>
      </c>
    </row>
    <row r="15" spans="1:9" ht="27.6" x14ac:dyDescent="0.3">
      <c r="A15" s="148">
        <v>132</v>
      </c>
      <c r="B15" s="142" t="s">
        <v>168</v>
      </c>
      <c r="C15" s="144">
        <f t="shared" ref="C15:G15" si="5">SUM(C16:C19)</f>
        <v>3109544.3100000005</v>
      </c>
      <c r="D15" s="144">
        <f t="shared" si="5"/>
        <v>0</v>
      </c>
      <c r="E15" s="144">
        <f t="shared" si="3"/>
        <v>3109544.3100000005</v>
      </c>
      <c r="F15" s="144">
        <f t="shared" si="5"/>
        <v>723267.78</v>
      </c>
      <c r="G15" s="144">
        <f t="shared" si="5"/>
        <v>723262.78</v>
      </c>
      <c r="H15" s="143">
        <f t="shared" si="0"/>
        <v>2386276.5300000003</v>
      </c>
      <c r="I15" s="145">
        <f t="shared" si="1"/>
        <v>0.23259606807146604</v>
      </c>
    </row>
    <row r="16" spans="1:9" ht="25.5" x14ac:dyDescent="0.25">
      <c r="A16" s="153">
        <v>13201</v>
      </c>
      <c r="B16" s="150" t="s">
        <v>169</v>
      </c>
      <c r="C16" s="151">
        <v>851827.85</v>
      </c>
      <c r="D16" s="144">
        <v>0</v>
      </c>
      <c r="E16" s="144">
        <f t="shared" si="3"/>
        <v>851827.85</v>
      </c>
      <c r="F16" s="144">
        <v>68999.64</v>
      </c>
      <c r="G16" s="144">
        <v>68994.64</v>
      </c>
      <c r="H16" s="143">
        <f t="shared" si="0"/>
        <v>782828.21</v>
      </c>
      <c r="I16" s="145">
        <f t="shared" si="1"/>
        <v>8.1001859706747087E-2</v>
      </c>
    </row>
    <row r="17" spans="1:9" x14ac:dyDescent="0.3">
      <c r="A17" s="153">
        <v>13202</v>
      </c>
      <c r="B17" s="150" t="s">
        <v>170</v>
      </c>
      <c r="C17" s="151">
        <v>1842469.1</v>
      </c>
      <c r="D17" s="144">
        <v>0</v>
      </c>
      <c r="E17" s="144">
        <f t="shared" si="3"/>
        <v>1842469.1</v>
      </c>
      <c r="F17" s="144">
        <v>654268.14</v>
      </c>
      <c r="G17" s="144">
        <v>654268.14</v>
      </c>
      <c r="H17" s="143">
        <f t="shared" si="0"/>
        <v>1188200.96</v>
      </c>
      <c r="I17" s="145">
        <f t="shared" si="1"/>
        <v>0.35510399604530679</v>
      </c>
    </row>
    <row r="18" spans="1:9" ht="27.6" x14ac:dyDescent="0.3">
      <c r="A18" s="153">
        <v>13203</v>
      </c>
      <c r="B18" s="150" t="s">
        <v>171</v>
      </c>
      <c r="C18" s="151">
        <v>207623.67999999999</v>
      </c>
      <c r="D18" s="144">
        <v>0</v>
      </c>
      <c r="E18" s="144">
        <f t="shared" si="3"/>
        <v>207623.67999999999</v>
      </c>
      <c r="F18" s="144">
        <v>0</v>
      </c>
      <c r="G18" s="144">
        <v>0</v>
      </c>
      <c r="H18" s="143">
        <f t="shared" si="0"/>
        <v>207623.67999999999</v>
      </c>
      <c r="I18" s="145">
        <f t="shared" si="1"/>
        <v>0</v>
      </c>
    </row>
    <row r="19" spans="1:9" x14ac:dyDescent="0.3">
      <c r="A19" s="153">
        <v>13204</v>
      </c>
      <c r="B19" s="150" t="s">
        <v>172</v>
      </c>
      <c r="C19" s="151">
        <v>207623.67999999999</v>
      </c>
      <c r="D19" s="144">
        <v>0</v>
      </c>
      <c r="E19" s="144">
        <f t="shared" si="3"/>
        <v>207623.67999999999</v>
      </c>
      <c r="F19" s="144">
        <v>0</v>
      </c>
      <c r="G19" s="144">
        <v>0</v>
      </c>
      <c r="H19" s="143">
        <f t="shared" si="0"/>
        <v>207623.67999999999</v>
      </c>
      <c r="I19" s="145">
        <f t="shared" si="1"/>
        <v>0</v>
      </c>
    </row>
    <row r="20" spans="1:9" ht="25.5" x14ac:dyDescent="0.25">
      <c r="A20" s="148">
        <v>134</v>
      </c>
      <c r="B20" s="142" t="s">
        <v>173</v>
      </c>
      <c r="C20" s="143">
        <f t="shared" ref="C20:G20" si="6">SUM(C21)</f>
        <v>969861.7</v>
      </c>
      <c r="D20" s="143">
        <f t="shared" si="6"/>
        <v>0</v>
      </c>
      <c r="E20" s="144">
        <f t="shared" si="3"/>
        <v>969861.7</v>
      </c>
      <c r="F20" s="143">
        <f t="shared" si="6"/>
        <v>495250</v>
      </c>
      <c r="G20" s="143">
        <f t="shared" si="6"/>
        <v>495250</v>
      </c>
      <c r="H20" s="143">
        <f t="shared" si="0"/>
        <v>474611.69999999995</v>
      </c>
      <c r="I20" s="145">
        <f t="shared" si="1"/>
        <v>0.51063981596551344</v>
      </c>
    </row>
    <row r="21" spans="1:9" x14ac:dyDescent="0.3">
      <c r="A21" s="153">
        <v>13403</v>
      </c>
      <c r="B21" s="150" t="s">
        <v>174</v>
      </c>
      <c r="C21" s="144">
        <v>969861.7</v>
      </c>
      <c r="D21" s="144">
        <v>0</v>
      </c>
      <c r="E21" s="144">
        <f t="shared" si="3"/>
        <v>969861.7</v>
      </c>
      <c r="F21" s="154">
        <v>495250</v>
      </c>
      <c r="G21" s="154">
        <v>495250</v>
      </c>
      <c r="H21" s="143">
        <f t="shared" si="0"/>
        <v>474611.69999999995</v>
      </c>
      <c r="I21" s="145">
        <f t="shared" si="1"/>
        <v>0.51063981596551344</v>
      </c>
    </row>
    <row r="22" spans="1:9" ht="25.5" x14ac:dyDescent="0.25">
      <c r="A22" s="152">
        <v>1400</v>
      </c>
      <c r="B22" s="142" t="s">
        <v>175</v>
      </c>
      <c r="C22" s="143">
        <f>C23+C32+C34+C36</f>
        <v>5372288.9100000001</v>
      </c>
      <c r="D22" s="143">
        <v>0</v>
      </c>
      <c r="E22" s="144">
        <f t="shared" si="3"/>
        <v>5372288.9100000001</v>
      </c>
      <c r="F22" s="143">
        <f>+F23+F32+F34+F36</f>
        <v>4338568.7699999996</v>
      </c>
      <c r="G22" s="143">
        <f>+G23+G32+G34+G36</f>
        <v>4338568.7699999996</v>
      </c>
      <c r="H22" s="143">
        <f t="shared" si="0"/>
        <v>1033720.1400000006</v>
      </c>
      <c r="I22" s="145">
        <f t="shared" si="1"/>
        <v>0.80758292092671524</v>
      </c>
    </row>
    <row r="23" spans="1:9" ht="38.25" x14ac:dyDescent="0.25">
      <c r="A23" s="148">
        <v>141</v>
      </c>
      <c r="B23" s="142" t="s">
        <v>176</v>
      </c>
      <c r="C23" s="144">
        <f>SUM(C24:C31)</f>
        <v>2142664.56</v>
      </c>
      <c r="D23" s="144">
        <f t="shared" ref="D23:G23" si="7">SUM(D24:D31)</f>
        <v>0</v>
      </c>
      <c r="E23" s="144">
        <f t="shared" si="3"/>
        <v>2142664.56</v>
      </c>
      <c r="F23" s="144">
        <f t="shared" si="7"/>
        <v>1734750.63</v>
      </c>
      <c r="G23" s="144">
        <f t="shared" si="7"/>
        <v>1734750.63</v>
      </c>
      <c r="H23" s="143">
        <f t="shared" si="0"/>
        <v>407913.93000000017</v>
      </c>
      <c r="I23" s="145">
        <f t="shared" si="1"/>
        <v>0.80962305644332855</v>
      </c>
    </row>
    <row r="24" spans="1:9" ht="51" x14ac:dyDescent="0.25">
      <c r="A24" s="153">
        <v>14102</v>
      </c>
      <c r="B24" s="150" t="s">
        <v>177</v>
      </c>
      <c r="C24" s="151">
        <v>158.9</v>
      </c>
      <c r="D24" s="144">
        <v>0</v>
      </c>
      <c r="E24" s="144">
        <f t="shared" si="3"/>
        <v>158.9</v>
      </c>
      <c r="F24" s="144">
        <v>120.4</v>
      </c>
      <c r="G24" s="144">
        <v>120.4</v>
      </c>
      <c r="H24" s="143">
        <f t="shared" si="0"/>
        <v>38.5</v>
      </c>
      <c r="I24" s="145">
        <f t="shared" si="1"/>
        <v>0.75770925110132159</v>
      </c>
    </row>
    <row r="25" spans="1:9" ht="51" x14ac:dyDescent="0.25">
      <c r="A25" s="153">
        <v>14103</v>
      </c>
      <c r="B25" s="150" t="s">
        <v>178</v>
      </c>
      <c r="C25" s="151">
        <v>2419.3000000000002</v>
      </c>
      <c r="D25" s="144">
        <v>0</v>
      </c>
      <c r="E25" s="144">
        <f t="shared" si="3"/>
        <v>2419.3000000000002</v>
      </c>
      <c r="F25" s="144">
        <v>1997.24</v>
      </c>
      <c r="G25" s="144">
        <v>1997.24</v>
      </c>
      <c r="H25" s="143">
        <f t="shared" si="0"/>
        <v>422.06000000000017</v>
      </c>
      <c r="I25" s="145">
        <f t="shared" si="1"/>
        <v>0.82554457901045752</v>
      </c>
    </row>
    <row r="26" spans="1:9" ht="38.25" x14ac:dyDescent="0.25">
      <c r="A26" s="153">
        <v>14104</v>
      </c>
      <c r="B26" s="150" t="s">
        <v>179</v>
      </c>
      <c r="C26" s="151">
        <v>76204.350000000006</v>
      </c>
      <c r="D26" s="144">
        <v>0</v>
      </c>
      <c r="E26" s="144">
        <f t="shared" si="3"/>
        <v>76204.350000000006</v>
      </c>
      <c r="F26" s="144">
        <v>61359.02</v>
      </c>
      <c r="G26" s="144">
        <v>61359.02</v>
      </c>
      <c r="H26" s="143">
        <f t="shared" si="0"/>
        <v>14845.330000000009</v>
      </c>
      <c r="I26" s="145">
        <f t="shared" si="1"/>
        <v>0.80519051733923319</v>
      </c>
    </row>
    <row r="27" spans="1:9" ht="51" x14ac:dyDescent="0.25">
      <c r="A27" s="153">
        <v>14106</v>
      </c>
      <c r="B27" s="150" t="s">
        <v>180</v>
      </c>
      <c r="C27" s="151">
        <v>442020.67</v>
      </c>
      <c r="D27" s="144">
        <v>0</v>
      </c>
      <c r="E27" s="144">
        <f t="shared" si="3"/>
        <v>442020.67</v>
      </c>
      <c r="F27" s="144">
        <v>355899.96</v>
      </c>
      <c r="G27" s="144">
        <v>355899.96</v>
      </c>
      <c r="H27" s="143">
        <f t="shared" si="0"/>
        <v>86120.709999999963</v>
      </c>
      <c r="I27" s="145">
        <f t="shared" si="1"/>
        <v>0.80516587606638401</v>
      </c>
    </row>
    <row r="28" spans="1:9" ht="25.5" x14ac:dyDescent="0.25">
      <c r="A28" s="153">
        <v>14107</v>
      </c>
      <c r="B28" s="150" t="s">
        <v>181</v>
      </c>
      <c r="C28" s="151">
        <v>152400.21</v>
      </c>
      <c r="D28" s="144">
        <v>0</v>
      </c>
      <c r="E28" s="144">
        <f t="shared" si="3"/>
        <v>152400.21</v>
      </c>
      <c r="F28" s="144">
        <v>122721.93</v>
      </c>
      <c r="G28" s="144">
        <v>122721.93</v>
      </c>
      <c r="H28" s="143">
        <f t="shared" si="0"/>
        <v>29678.28</v>
      </c>
      <c r="I28" s="145">
        <f t="shared" si="1"/>
        <v>0.80526089826254177</v>
      </c>
    </row>
    <row r="29" spans="1:9" ht="63.75" x14ac:dyDescent="0.25">
      <c r="A29" s="153">
        <v>14108</v>
      </c>
      <c r="B29" s="150" t="s">
        <v>182</v>
      </c>
      <c r="C29" s="151">
        <v>173858.64</v>
      </c>
      <c r="D29" s="144">
        <v>0</v>
      </c>
      <c r="E29" s="144">
        <f t="shared" si="3"/>
        <v>173858.64</v>
      </c>
      <c r="F29" s="144">
        <v>149476</v>
      </c>
      <c r="G29" s="144">
        <v>149476</v>
      </c>
      <c r="H29" s="143">
        <f t="shared" si="0"/>
        <v>24382.640000000014</v>
      </c>
      <c r="I29" s="145">
        <f t="shared" si="1"/>
        <v>0.85975594885592099</v>
      </c>
    </row>
    <row r="30" spans="1:9" ht="51" x14ac:dyDescent="0.25">
      <c r="A30" s="153">
        <v>14109</v>
      </c>
      <c r="B30" s="150" t="s">
        <v>183</v>
      </c>
      <c r="C30" s="151">
        <v>1219401.77</v>
      </c>
      <c r="D30" s="144">
        <v>0</v>
      </c>
      <c r="E30" s="144">
        <f t="shared" si="3"/>
        <v>1219401.77</v>
      </c>
      <c r="F30" s="154">
        <v>981816.83</v>
      </c>
      <c r="G30" s="154">
        <v>981816.83</v>
      </c>
      <c r="H30" s="143">
        <f t="shared" si="0"/>
        <v>237584.94000000006</v>
      </c>
      <c r="I30" s="145">
        <f t="shared" si="1"/>
        <v>0.80516270695588699</v>
      </c>
    </row>
    <row r="31" spans="1:9" ht="38.25" x14ac:dyDescent="0.25">
      <c r="A31" s="155">
        <v>14110</v>
      </c>
      <c r="B31" s="156" t="s">
        <v>184</v>
      </c>
      <c r="C31" s="151">
        <v>76200.72</v>
      </c>
      <c r="D31" s="157">
        <v>0</v>
      </c>
      <c r="E31" s="144">
        <f t="shared" si="3"/>
        <v>76200.72</v>
      </c>
      <c r="F31" s="157">
        <v>61359.25</v>
      </c>
      <c r="G31" s="157">
        <v>61359.25</v>
      </c>
      <c r="H31" s="143">
        <f t="shared" si="0"/>
        <v>14841.470000000001</v>
      </c>
      <c r="I31" s="145">
        <f t="shared" si="1"/>
        <v>0.80523189282201002</v>
      </c>
    </row>
    <row r="32" spans="1:9" ht="38.25" x14ac:dyDescent="0.25">
      <c r="A32" s="148">
        <v>142</v>
      </c>
      <c r="B32" s="142" t="s">
        <v>185</v>
      </c>
      <c r="C32" s="144">
        <f t="shared" ref="C32:G32" si="8">SUM(C33)</f>
        <v>609683.89</v>
      </c>
      <c r="D32" s="144">
        <f t="shared" si="8"/>
        <v>0</v>
      </c>
      <c r="E32" s="144">
        <f t="shared" si="3"/>
        <v>609683.89</v>
      </c>
      <c r="F32" s="144">
        <f t="shared" si="8"/>
        <v>490906.96</v>
      </c>
      <c r="G32" s="144">
        <f t="shared" si="8"/>
        <v>490906.96</v>
      </c>
      <c r="H32" s="143">
        <f t="shared" si="0"/>
        <v>118776.93</v>
      </c>
      <c r="I32" s="145">
        <f t="shared" si="1"/>
        <v>0.80518276446504111</v>
      </c>
    </row>
    <row r="33" spans="1:9" ht="38.25" x14ac:dyDescent="0.25">
      <c r="A33" s="153">
        <v>14201</v>
      </c>
      <c r="B33" s="150" t="s">
        <v>186</v>
      </c>
      <c r="C33" s="144">
        <v>609683.89</v>
      </c>
      <c r="D33" s="144">
        <v>0</v>
      </c>
      <c r="E33" s="144">
        <f t="shared" si="3"/>
        <v>609683.89</v>
      </c>
      <c r="F33" s="144">
        <v>490906.96</v>
      </c>
      <c r="G33" s="144">
        <v>490906.96</v>
      </c>
      <c r="H33" s="143">
        <f t="shared" si="0"/>
        <v>118776.93</v>
      </c>
      <c r="I33" s="145">
        <f t="shared" si="1"/>
        <v>0.80518276446504111</v>
      </c>
    </row>
    <row r="34" spans="1:9" ht="38.25" x14ac:dyDescent="0.25">
      <c r="A34" s="148">
        <v>143</v>
      </c>
      <c r="B34" s="142" t="s">
        <v>187</v>
      </c>
      <c r="C34" s="144">
        <f t="shared" ref="C34:G34" si="9">SUM(C35)</f>
        <v>2591182.54</v>
      </c>
      <c r="D34" s="144">
        <f t="shared" si="9"/>
        <v>0</v>
      </c>
      <c r="E34" s="144">
        <f t="shared" si="3"/>
        <v>2591182.54</v>
      </c>
      <c r="F34" s="144">
        <f t="shared" si="9"/>
        <v>2086373.35</v>
      </c>
      <c r="G34" s="144">
        <f t="shared" si="9"/>
        <v>2086373.35</v>
      </c>
      <c r="H34" s="143">
        <f t="shared" si="0"/>
        <v>504809.18999999994</v>
      </c>
      <c r="I34" s="145">
        <f t="shared" si="1"/>
        <v>0.80518192670439959</v>
      </c>
    </row>
    <row r="35" spans="1:9" ht="51" x14ac:dyDescent="0.25">
      <c r="A35" s="153">
        <v>14303</v>
      </c>
      <c r="B35" s="150" t="s">
        <v>188</v>
      </c>
      <c r="C35" s="144">
        <v>2591182.54</v>
      </c>
      <c r="D35" s="144">
        <v>0</v>
      </c>
      <c r="E35" s="144">
        <f t="shared" si="3"/>
        <v>2591182.54</v>
      </c>
      <c r="F35" s="144">
        <v>2086373.35</v>
      </c>
      <c r="G35" s="144">
        <v>2086373.35</v>
      </c>
      <c r="H35" s="143">
        <f t="shared" si="0"/>
        <v>504809.18999999994</v>
      </c>
      <c r="I35" s="145">
        <f t="shared" si="1"/>
        <v>0.80518192670439959</v>
      </c>
    </row>
    <row r="36" spans="1:9" ht="25.5" x14ac:dyDescent="0.25">
      <c r="A36" s="148">
        <v>144</v>
      </c>
      <c r="B36" s="142" t="s">
        <v>189</v>
      </c>
      <c r="C36" s="144">
        <f t="shared" ref="C36:G36" si="10">C39+C37+C38</f>
        <v>28757.919999999998</v>
      </c>
      <c r="D36" s="144">
        <f t="shared" si="10"/>
        <v>0</v>
      </c>
      <c r="E36" s="144">
        <f t="shared" si="3"/>
        <v>28757.919999999998</v>
      </c>
      <c r="F36" s="144">
        <f t="shared" si="10"/>
        <v>26537.83</v>
      </c>
      <c r="G36" s="144">
        <f t="shared" si="10"/>
        <v>26537.83</v>
      </c>
      <c r="H36" s="143">
        <f t="shared" si="0"/>
        <v>2220.0899999999965</v>
      </c>
      <c r="I36" s="145">
        <f t="shared" si="1"/>
        <v>0.92280074497738374</v>
      </c>
    </row>
    <row r="37" spans="1:9" ht="25.5" x14ac:dyDescent="0.25">
      <c r="A37" s="153">
        <v>14402</v>
      </c>
      <c r="B37" s="150" t="s">
        <v>190</v>
      </c>
      <c r="C37" s="144">
        <v>11116.16</v>
      </c>
      <c r="D37" s="144">
        <v>0</v>
      </c>
      <c r="E37" s="144">
        <f t="shared" si="3"/>
        <v>11116.16</v>
      </c>
      <c r="F37" s="144">
        <v>11638</v>
      </c>
      <c r="G37" s="144">
        <v>11638</v>
      </c>
      <c r="H37" s="143">
        <f t="shared" si="0"/>
        <v>-521.84000000000015</v>
      </c>
      <c r="I37" s="145">
        <f t="shared" si="1"/>
        <v>1.0469442685243826</v>
      </c>
    </row>
    <row r="38" spans="1:9" ht="38.25" x14ac:dyDescent="0.25">
      <c r="A38" s="153">
        <v>14403</v>
      </c>
      <c r="B38" s="150" t="s">
        <v>191</v>
      </c>
      <c r="C38" s="144">
        <v>15236.55</v>
      </c>
      <c r="D38" s="144">
        <v>0</v>
      </c>
      <c r="E38" s="144">
        <f t="shared" si="3"/>
        <v>15236.55</v>
      </c>
      <c r="F38" s="144">
        <v>12265.11</v>
      </c>
      <c r="G38" s="144">
        <v>12265.11</v>
      </c>
      <c r="H38" s="143">
        <f t="shared" si="0"/>
        <v>2971.4399999999987</v>
      </c>
      <c r="I38" s="145">
        <f t="shared" si="1"/>
        <v>0.80497947369975498</v>
      </c>
    </row>
    <row r="39" spans="1:9" ht="38.25" x14ac:dyDescent="0.25">
      <c r="A39" s="153">
        <v>14406</v>
      </c>
      <c r="B39" s="150" t="s">
        <v>192</v>
      </c>
      <c r="C39" s="144">
        <v>2405.21</v>
      </c>
      <c r="D39" s="144">
        <v>0</v>
      </c>
      <c r="E39" s="144">
        <f t="shared" si="3"/>
        <v>2405.21</v>
      </c>
      <c r="F39" s="144">
        <v>2634.72</v>
      </c>
      <c r="G39" s="144">
        <v>2634.72</v>
      </c>
      <c r="H39" s="143">
        <f t="shared" si="0"/>
        <v>-229.50999999999976</v>
      </c>
      <c r="I39" s="145">
        <f t="shared" si="1"/>
        <v>1.0954220213619599</v>
      </c>
    </row>
    <row r="40" spans="1:9" ht="27.6" x14ac:dyDescent="0.3">
      <c r="A40" s="152">
        <v>1500</v>
      </c>
      <c r="B40" s="158" t="s">
        <v>193</v>
      </c>
      <c r="C40" s="143">
        <f t="shared" ref="C40:G40" si="11">C41</f>
        <v>0</v>
      </c>
      <c r="D40" s="143">
        <f t="shared" si="11"/>
        <v>0</v>
      </c>
      <c r="E40" s="144">
        <f t="shared" si="3"/>
        <v>0</v>
      </c>
      <c r="F40" s="143">
        <f t="shared" si="11"/>
        <v>244728</v>
      </c>
      <c r="G40" s="143">
        <f t="shared" si="11"/>
        <v>244728</v>
      </c>
      <c r="H40" s="143">
        <f t="shared" si="0"/>
        <v>-244728</v>
      </c>
      <c r="I40" s="145">
        <v>0</v>
      </c>
    </row>
    <row r="41" spans="1:9" ht="25.5" x14ac:dyDescent="0.25">
      <c r="A41" s="148">
        <v>152</v>
      </c>
      <c r="B41" s="158" t="s">
        <v>194</v>
      </c>
      <c r="C41" s="144">
        <f t="shared" ref="C41:G41" si="12">SUM(C42)</f>
        <v>0</v>
      </c>
      <c r="D41" s="144">
        <f t="shared" si="12"/>
        <v>0</v>
      </c>
      <c r="E41" s="144">
        <f t="shared" si="3"/>
        <v>0</v>
      </c>
      <c r="F41" s="144">
        <f t="shared" si="12"/>
        <v>244728</v>
      </c>
      <c r="G41" s="144">
        <f t="shared" si="12"/>
        <v>244728</v>
      </c>
      <c r="H41" s="143">
        <f t="shared" si="0"/>
        <v>-244728</v>
      </c>
      <c r="I41" s="145">
        <v>0</v>
      </c>
    </row>
    <row r="42" spans="1:9" ht="26.25" thickBot="1" x14ac:dyDescent="0.3">
      <c r="A42" s="159">
        <v>15202</v>
      </c>
      <c r="B42" s="160" t="s">
        <v>195</v>
      </c>
      <c r="C42" s="161">
        <v>0</v>
      </c>
      <c r="D42" s="161">
        <v>0</v>
      </c>
      <c r="E42" s="161">
        <f t="shared" si="3"/>
        <v>0</v>
      </c>
      <c r="F42" s="161">
        <v>244728</v>
      </c>
      <c r="G42" s="161">
        <v>244728</v>
      </c>
      <c r="H42" s="162">
        <f t="shared" si="0"/>
        <v>-244728</v>
      </c>
      <c r="I42" s="163">
        <v>0</v>
      </c>
    </row>
    <row r="43" spans="1:9" ht="15" x14ac:dyDescent="0.25">
      <c r="A43" s="164">
        <v>2000</v>
      </c>
      <c r="B43" s="165" t="s">
        <v>101</v>
      </c>
      <c r="C43" s="166">
        <f>C44+C57+C63+C69+C75+C78+C81</f>
        <v>2072194.49</v>
      </c>
      <c r="D43" s="166">
        <f>D44+D57+D63+D69+D75+D78+D81</f>
        <v>0</v>
      </c>
      <c r="E43" s="167">
        <f>C43+D43</f>
        <v>2072194.49</v>
      </c>
      <c r="F43" s="166">
        <f>F44+F57+F63+F69+F75+F78+F81</f>
        <v>363617.07999999996</v>
      </c>
      <c r="G43" s="166">
        <f>G44+G57+G63+G69+G75+G78+G81</f>
        <v>318462.41000000003</v>
      </c>
      <c r="H43" s="167">
        <f t="shared" ref="H43:H106" si="13">E43-F43</f>
        <v>1708577.4100000001</v>
      </c>
      <c r="I43" s="140">
        <f t="shared" ref="I43:I106" si="14">F43/E43</f>
        <v>0.17547439767586678</v>
      </c>
    </row>
    <row r="44" spans="1:9" x14ac:dyDescent="0.3">
      <c r="A44" s="168">
        <v>2100</v>
      </c>
      <c r="B44" s="169" t="s">
        <v>196</v>
      </c>
      <c r="C44" s="143">
        <f>C45+C47+C49+C51+C53+C55</f>
        <v>1002193.77</v>
      </c>
      <c r="D44" s="143">
        <f>D45+D47+D49+D51+D53+D55</f>
        <v>0</v>
      </c>
      <c r="E44" s="144">
        <f t="shared" ref="E44:E91" si="15">C44+D44</f>
        <v>1002193.77</v>
      </c>
      <c r="F44" s="143">
        <f>F45+F47+F49+F51+F53+F55</f>
        <v>196985.66999999998</v>
      </c>
      <c r="G44" s="143">
        <f>G45+G47+G49+G51+G53+G55</f>
        <v>156547</v>
      </c>
      <c r="H44" s="144">
        <f t="shared" si="13"/>
        <v>805208.10000000009</v>
      </c>
      <c r="I44" s="145">
        <f t="shared" si="14"/>
        <v>0.19655447469005916</v>
      </c>
    </row>
    <row r="45" spans="1:9" x14ac:dyDescent="0.3">
      <c r="A45" s="170">
        <v>211</v>
      </c>
      <c r="B45" s="169" t="s">
        <v>197</v>
      </c>
      <c r="C45" s="144">
        <f>+C46</f>
        <v>453972.47</v>
      </c>
      <c r="D45" s="144">
        <f>D46</f>
        <v>-138332.71</v>
      </c>
      <c r="E45" s="144">
        <f t="shared" si="15"/>
        <v>315639.76</v>
      </c>
      <c r="F45" s="144">
        <f>F46</f>
        <v>48180.67</v>
      </c>
      <c r="G45" s="144">
        <f>+G46</f>
        <v>22523</v>
      </c>
      <c r="H45" s="144">
        <f t="shared" si="13"/>
        <v>267459.09000000003</v>
      </c>
      <c r="I45" s="145">
        <f t="shared" si="14"/>
        <v>0.15264448940146197</v>
      </c>
    </row>
    <row r="46" spans="1:9" ht="15" x14ac:dyDescent="0.25">
      <c r="A46" s="171">
        <v>21101</v>
      </c>
      <c r="B46" s="172" t="s">
        <v>198</v>
      </c>
      <c r="C46" s="144">
        <v>453972.47</v>
      </c>
      <c r="D46" s="144">
        <v>-138332.71</v>
      </c>
      <c r="E46" s="144">
        <f t="shared" si="15"/>
        <v>315639.76</v>
      </c>
      <c r="F46" s="144">
        <v>48180.67</v>
      </c>
      <c r="G46" s="144">
        <v>22523</v>
      </c>
      <c r="H46" s="144">
        <f t="shared" si="13"/>
        <v>267459.09000000003</v>
      </c>
      <c r="I46" s="145">
        <f t="shared" si="14"/>
        <v>0.15264448940146197</v>
      </c>
    </row>
    <row r="47" spans="1:9" x14ac:dyDescent="0.3">
      <c r="A47" s="173">
        <v>212</v>
      </c>
      <c r="B47" s="169" t="s">
        <v>199</v>
      </c>
      <c r="C47" s="144">
        <f>+C48</f>
        <v>0</v>
      </c>
      <c r="D47" s="144">
        <f>D48</f>
        <v>119729.71</v>
      </c>
      <c r="E47" s="144">
        <f t="shared" si="15"/>
        <v>119729.71</v>
      </c>
      <c r="F47" s="144">
        <f>F48</f>
        <v>41587</v>
      </c>
      <c r="G47" s="144">
        <f>+G48</f>
        <v>26806</v>
      </c>
      <c r="H47" s="144">
        <f t="shared" si="13"/>
        <v>78142.710000000006</v>
      </c>
      <c r="I47" s="145">
        <f t="shared" si="14"/>
        <v>0.34734068929090361</v>
      </c>
    </row>
    <row r="48" spans="1:9" x14ac:dyDescent="0.3">
      <c r="A48" s="171">
        <v>21201</v>
      </c>
      <c r="B48" s="172" t="s">
        <v>200</v>
      </c>
      <c r="C48" s="144">
        <v>0</v>
      </c>
      <c r="D48" s="144">
        <v>119729.71</v>
      </c>
      <c r="E48" s="144">
        <f t="shared" si="15"/>
        <v>119729.71</v>
      </c>
      <c r="F48" s="144">
        <v>41587</v>
      </c>
      <c r="G48" s="144">
        <v>26806</v>
      </c>
      <c r="H48" s="144">
        <f t="shared" si="13"/>
        <v>78142.710000000006</v>
      </c>
      <c r="I48" s="145">
        <f t="shared" si="14"/>
        <v>0.34734068929090361</v>
      </c>
    </row>
    <row r="49" spans="1:9" ht="15" x14ac:dyDescent="0.25">
      <c r="A49" s="173">
        <v>214</v>
      </c>
      <c r="B49" s="169" t="s">
        <v>201</v>
      </c>
      <c r="C49" s="144">
        <f t="shared" ref="C49:G49" si="16">C50</f>
        <v>400000.3</v>
      </c>
      <c r="D49" s="144">
        <f t="shared" si="16"/>
        <v>0</v>
      </c>
      <c r="E49" s="144">
        <f t="shared" si="15"/>
        <v>400000.3</v>
      </c>
      <c r="F49" s="144">
        <f t="shared" si="16"/>
        <v>65563.199999999997</v>
      </c>
      <c r="G49" s="144">
        <f t="shared" si="16"/>
        <v>65563.199999999997</v>
      </c>
      <c r="H49" s="144">
        <f t="shared" si="13"/>
        <v>334437.09999999998</v>
      </c>
      <c r="I49" s="145">
        <f t="shared" si="14"/>
        <v>0.16390787706909218</v>
      </c>
    </row>
    <row r="50" spans="1:9" ht="15" x14ac:dyDescent="0.25">
      <c r="A50" s="171">
        <v>21401</v>
      </c>
      <c r="B50" s="172" t="s">
        <v>202</v>
      </c>
      <c r="C50" s="144">
        <v>400000.3</v>
      </c>
      <c r="D50" s="144">
        <v>0</v>
      </c>
      <c r="E50" s="144">
        <f t="shared" si="15"/>
        <v>400000.3</v>
      </c>
      <c r="F50" s="144">
        <v>65563.199999999997</v>
      </c>
      <c r="G50" s="144">
        <v>65563.199999999997</v>
      </c>
      <c r="H50" s="144">
        <f t="shared" si="13"/>
        <v>334437.09999999998</v>
      </c>
      <c r="I50" s="145">
        <f t="shared" si="14"/>
        <v>0.16390787706909218</v>
      </c>
    </row>
    <row r="51" spans="1:9" x14ac:dyDescent="0.3">
      <c r="A51" s="173">
        <v>215</v>
      </c>
      <c r="B51" s="174" t="s">
        <v>203</v>
      </c>
      <c r="C51" s="144">
        <f t="shared" ref="C51:G51" si="17">+C52</f>
        <v>120390</v>
      </c>
      <c r="D51" s="144">
        <f t="shared" si="17"/>
        <v>0</v>
      </c>
      <c r="E51" s="144">
        <f t="shared" si="15"/>
        <v>120390</v>
      </c>
      <c r="F51" s="144">
        <f t="shared" si="17"/>
        <v>3880</v>
      </c>
      <c r="G51" s="144">
        <f t="shared" si="17"/>
        <v>3880</v>
      </c>
      <c r="H51" s="144">
        <f t="shared" si="13"/>
        <v>116510</v>
      </c>
      <c r="I51" s="145">
        <f t="shared" si="14"/>
        <v>3.2228590414486252E-2</v>
      </c>
    </row>
    <row r="52" spans="1:9" x14ac:dyDescent="0.3">
      <c r="A52" s="175">
        <v>21501</v>
      </c>
      <c r="B52" s="172" t="s">
        <v>204</v>
      </c>
      <c r="C52" s="144">
        <v>120390</v>
      </c>
      <c r="D52" s="144">
        <v>0</v>
      </c>
      <c r="E52" s="144">
        <f t="shared" si="15"/>
        <v>120390</v>
      </c>
      <c r="F52" s="144">
        <v>3880</v>
      </c>
      <c r="G52" s="144">
        <v>3880</v>
      </c>
      <c r="H52" s="144">
        <f t="shared" si="13"/>
        <v>116510</v>
      </c>
      <c r="I52" s="145">
        <f t="shared" si="14"/>
        <v>3.2228590414486252E-2</v>
      </c>
    </row>
    <row r="53" spans="1:9" ht="15" x14ac:dyDescent="0.25">
      <c r="A53" s="173">
        <v>216</v>
      </c>
      <c r="B53" s="174" t="s">
        <v>205</v>
      </c>
      <c r="C53" s="144">
        <f t="shared" ref="C53:G53" si="18">+C54</f>
        <v>7831</v>
      </c>
      <c r="D53" s="144">
        <f t="shared" si="18"/>
        <v>0</v>
      </c>
      <c r="E53" s="144">
        <f t="shared" si="15"/>
        <v>7831</v>
      </c>
      <c r="F53" s="144">
        <f t="shared" si="18"/>
        <v>569.79999999999995</v>
      </c>
      <c r="G53" s="144">
        <f t="shared" si="18"/>
        <v>569.79999999999995</v>
      </c>
      <c r="H53" s="144">
        <f t="shared" si="13"/>
        <v>7261.2</v>
      </c>
      <c r="I53" s="145">
        <f t="shared" si="14"/>
        <v>7.2762099348742171E-2</v>
      </c>
    </row>
    <row r="54" spans="1:9" ht="15" x14ac:dyDescent="0.25">
      <c r="A54" s="175">
        <v>21601</v>
      </c>
      <c r="B54" s="172" t="s">
        <v>205</v>
      </c>
      <c r="C54" s="144">
        <v>7831</v>
      </c>
      <c r="D54" s="144">
        <v>0</v>
      </c>
      <c r="E54" s="144">
        <f t="shared" si="15"/>
        <v>7831</v>
      </c>
      <c r="F54" s="144">
        <v>569.79999999999995</v>
      </c>
      <c r="G54" s="144">
        <v>569.79999999999995</v>
      </c>
      <c r="H54" s="144">
        <f t="shared" si="13"/>
        <v>7261.2</v>
      </c>
      <c r="I54" s="145">
        <f t="shared" si="14"/>
        <v>7.2762099348742171E-2</v>
      </c>
    </row>
    <row r="55" spans="1:9" ht="15" x14ac:dyDescent="0.25">
      <c r="A55" s="170">
        <v>218</v>
      </c>
      <c r="B55" s="169" t="s">
        <v>206</v>
      </c>
      <c r="C55" s="144">
        <f t="shared" ref="C55:G55" si="19">C56</f>
        <v>20000</v>
      </c>
      <c r="D55" s="144">
        <f t="shared" si="19"/>
        <v>18603</v>
      </c>
      <c r="E55" s="144">
        <f t="shared" si="15"/>
        <v>38603</v>
      </c>
      <c r="F55" s="144">
        <f t="shared" si="19"/>
        <v>37205</v>
      </c>
      <c r="G55" s="144">
        <f t="shared" si="19"/>
        <v>37205</v>
      </c>
      <c r="H55" s="144">
        <f t="shared" si="13"/>
        <v>1398</v>
      </c>
      <c r="I55" s="145">
        <f t="shared" si="14"/>
        <v>0.96378519804160301</v>
      </c>
    </row>
    <row r="56" spans="1:9" ht="15" x14ac:dyDescent="0.25">
      <c r="A56" s="176">
        <v>21801</v>
      </c>
      <c r="B56" s="172" t="s">
        <v>207</v>
      </c>
      <c r="C56" s="144">
        <v>20000</v>
      </c>
      <c r="D56" s="144">
        <v>18603</v>
      </c>
      <c r="E56" s="144">
        <f t="shared" si="15"/>
        <v>38603</v>
      </c>
      <c r="F56" s="144">
        <v>37205</v>
      </c>
      <c r="G56" s="144">
        <v>37205</v>
      </c>
      <c r="H56" s="144">
        <f t="shared" si="13"/>
        <v>1398</v>
      </c>
      <c r="I56" s="145">
        <f t="shared" si="14"/>
        <v>0.96378519804160301</v>
      </c>
    </row>
    <row r="57" spans="1:9" ht="15" x14ac:dyDescent="0.25">
      <c r="A57" s="168">
        <v>2200</v>
      </c>
      <c r="B57" s="169" t="s">
        <v>208</v>
      </c>
      <c r="C57" s="143">
        <f t="shared" ref="C57:G57" si="20">C58+C61</f>
        <v>128277</v>
      </c>
      <c r="D57" s="143">
        <f t="shared" si="20"/>
        <v>-1500</v>
      </c>
      <c r="E57" s="144">
        <f t="shared" si="15"/>
        <v>126777</v>
      </c>
      <c r="F57" s="143">
        <f t="shared" si="20"/>
        <v>32079.43</v>
      </c>
      <c r="G57" s="143">
        <f t="shared" si="20"/>
        <v>32079.43</v>
      </c>
      <c r="H57" s="144">
        <f t="shared" si="13"/>
        <v>94697.57</v>
      </c>
      <c r="I57" s="145">
        <f t="shared" si="14"/>
        <v>0.2530382482626975</v>
      </c>
    </row>
    <row r="58" spans="1:9" ht="15" x14ac:dyDescent="0.25">
      <c r="A58" s="148">
        <v>221</v>
      </c>
      <c r="B58" s="169" t="s">
        <v>208</v>
      </c>
      <c r="C58" s="144">
        <f t="shared" ref="C58:G58" si="21">+C59+C60</f>
        <v>117697</v>
      </c>
      <c r="D58" s="144">
        <f t="shared" si="21"/>
        <v>-1500</v>
      </c>
      <c r="E58" s="144">
        <f t="shared" si="15"/>
        <v>116197</v>
      </c>
      <c r="F58" s="144">
        <f t="shared" si="21"/>
        <v>31950.43</v>
      </c>
      <c r="G58" s="144">
        <f t="shared" si="21"/>
        <v>31950.43</v>
      </c>
      <c r="H58" s="144">
        <f t="shared" si="13"/>
        <v>84246.57</v>
      </c>
      <c r="I58" s="145">
        <f t="shared" si="14"/>
        <v>0.27496777025224406</v>
      </c>
    </row>
    <row r="59" spans="1:9" ht="15" x14ac:dyDescent="0.25">
      <c r="A59" s="153">
        <v>22101</v>
      </c>
      <c r="B59" s="172" t="s">
        <v>209</v>
      </c>
      <c r="C59" s="144">
        <v>116044</v>
      </c>
      <c r="D59" s="144">
        <v>-2145.65</v>
      </c>
      <c r="E59" s="144">
        <f t="shared" si="15"/>
        <v>113898.35</v>
      </c>
      <c r="F59" s="144">
        <v>31236</v>
      </c>
      <c r="G59" s="144">
        <v>31236</v>
      </c>
      <c r="H59" s="144">
        <f t="shared" si="13"/>
        <v>82662.350000000006</v>
      </c>
      <c r="I59" s="145">
        <f t="shared" si="14"/>
        <v>0.27424453471011651</v>
      </c>
    </row>
    <row r="60" spans="1:9" x14ac:dyDescent="0.3">
      <c r="A60" s="153">
        <v>22106</v>
      </c>
      <c r="B60" s="172" t="s">
        <v>210</v>
      </c>
      <c r="C60" s="144">
        <v>1653</v>
      </c>
      <c r="D60" s="144">
        <v>645.65</v>
      </c>
      <c r="E60" s="144">
        <f t="shared" si="15"/>
        <v>2298.65</v>
      </c>
      <c r="F60" s="144">
        <v>714.43</v>
      </c>
      <c r="G60" s="144">
        <v>714.43</v>
      </c>
      <c r="H60" s="144">
        <f t="shared" si="13"/>
        <v>1584.2200000000003</v>
      </c>
      <c r="I60" s="145">
        <f t="shared" si="14"/>
        <v>0.31080416766362862</v>
      </c>
    </row>
    <row r="61" spans="1:9" x14ac:dyDescent="0.3">
      <c r="A61" s="148">
        <v>223</v>
      </c>
      <c r="B61" s="169" t="s">
        <v>211</v>
      </c>
      <c r="C61" s="144">
        <f t="shared" ref="C61:G61" si="22">+C62</f>
        <v>10580</v>
      </c>
      <c r="D61" s="144">
        <f t="shared" si="22"/>
        <v>0</v>
      </c>
      <c r="E61" s="144">
        <f t="shared" si="15"/>
        <v>10580</v>
      </c>
      <c r="F61" s="144">
        <f t="shared" si="22"/>
        <v>129</v>
      </c>
      <c r="G61" s="144">
        <f t="shared" si="22"/>
        <v>129</v>
      </c>
      <c r="H61" s="144">
        <f t="shared" si="13"/>
        <v>10451</v>
      </c>
      <c r="I61" s="145">
        <f t="shared" si="14"/>
        <v>1.219281663516068E-2</v>
      </c>
    </row>
    <row r="62" spans="1:9" ht="15" x14ac:dyDescent="0.25">
      <c r="A62" s="153">
        <v>22301</v>
      </c>
      <c r="B62" s="172" t="s">
        <v>212</v>
      </c>
      <c r="C62" s="144">
        <v>10580</v>
      </c>
      <c r="D62" s="144">
        <v>0</v>
      </c>
      <c r="E62" s="144">
        <f t="shared" si="15"/>
        <v>10580</v>
      </c>
      <c r="F62" s="144">
        <v>129</v>
      </c>
      <c r="G62" s="144">
        <v>129</v>
      </c>
      <c r="H62" s="144">
        <f t="shared" si="13"/>
        <v>10451</v>
      </c>
      <c r="I62" s="145">
        <f t="shared" si="14"/>
        <v>1.219281663516068E-2</v>
      </c>
    </row>
    <row r="63" spans="1:9" ht="27.6" x14ac:dyDescent="0.3">
      <c r="A63" s="152">
        <v>2400</v>
      </c>
      <c r="B63" s="177" t="s">
        <v>213</v>
      </c>
      <c r="C63" s="143">
        <f t="shared" ref="C63:G63" si="23">+C64+C66</f>
        <v>66000.01999999999</v>
      </c>
      <c r="D63" s="143">
        <f t="shared" si="23"/>
        <v>1500</v>
      </c>
      <c r="E63" s="144">
        <f t="shared" si="15"/>
        <v>67500.01999999999</v>
      </c>
      <c r="F63" s="143">
        <f t="shared" si="23"/>
        <v>1976</v>
      </c>
      <c r="G63" s="143">
        <f t="shared" si="23"/>
        <v>1976</v>
      </c>
      <c r="H63" s="144">
        <f t="shared" si="13"/>
        <v>65524.01999999999</v>
      </c>
      <c r="I63" s="145">
        <f t="shared" si="14"/>
        <v>2.9274065400276925E-2</v>
      </c>
    </row>
    <row r="64" spans="1:9" x14ac:dyDescent="0.3">
      <c r="A64" s="148">
        <v>246</v>
      </c>
      <c r="B64" s="177" t="s">
        <v>214</v>
      </c>
      <c r="C64" s="144">
        <f t="shared" ref="C64:G64" si="24">C65</f>
        <v>41500.019999999997</v>
      </c>
      <c r="D64" s="144">
        <f t="shared" si="24"/>
        <v>0</v>
      </c>
      <c r="E64" s="144">
        <f t="shared" si="15"/>
        <v>41500.019999999997</v>
      </c>
      <c r="F64" s="144">
        <f t="shared" si="24"/>
        <v>876</v>
      </c>
      <c r="G64" s="144">
        <f t="shared" si="24"/>
        <v>876</v>
      </c>
      <c r="H64" s="144">
        <f t="shared" si="13"/>
        <v>40624.019999999997</v>
      </c>
      <c r="I64" s="145">
        <f t="shared" si="14"/>
        <v>2.1108423562205512E-2</v>
      </c>
    </row>
    <row r="65" spans="1:9" ht="15" x14ac:dyDescent="0.25">
      <c r="A65" s="153">
        <v>24601</v>
      </c>
      <c r="B65" s="172" t="s">
        <v>215</v>
      </c>
      <c r="C65" s="144">
        <v>41500.019999999997</v>
      </c>
      <c r="D65" s="144">
        <v>0</v>
      </c>
      <c r="E65" s="144">
        <f t="shared" si="15"/>
        <v>41500.019999999997</v>
      </c>
      <c r="F65" s="144">
        <v>876</v>
      </c>
      <c r="G65" s="144">
        <v>876</v>
      </c>
      <c r="H65" s="144">
        <f t="shared" si="13"/>
        <v>40624.019999999997</v>
      </c>
      <c r="I65" s="145">
        <f t="shared" si="14"/>
        <v>2.1108423562205512E-2</v>
      </c>
    </row>
    <row r="66" spans="1:9" ht="15" x14ac:dyDescent="0.25">
      <c r="A66" s="148">
        <v>248</v>
      </c>
      <c r="B66" s="169" t="s">
        <v>216</v>
      </c>
      <c r="C66" s="144">
        <f t="shared" ref="C66:G66" si="25">C67+C68</f>
        <v>24500</v>
      </c>
      <c r="D66" s="144">
        <f t="shared" si="25"/>
        <v>1500</v>
      </c>
      <c r="E66" s="144">
        <f t="shared" si="15"/>
        <v>26000</v>
      </c>
      <c r="F66" s="144">
        <f t="shared" si="25"/>
        <v>1100</v>
      </c>
      <c r="G66" s="144">
        <f t="shared" si="25"/>
        <v>1100</v>
      </c>
      <c r="H66" s="144">
        <f t="shared" si="13"/>
        <v>24900</v>
      </c>
      <c r="I66" s="145">
        <f t="shared" si="14"/>
        <v>4.230769230769231E-2</v>
      </c>
    </row>
    <row r="67" spans="1:9" ht="15" x14ac:dyDescent="0.25">
      <c r="A67" s="153">
        <v>24801</v>
      </c>
      <c r="B67" s="172" t="s">
        <v>217</v>
      </c>
      <c r="C67" s="144">
        <v>17800.009999999998</v>
      </c>
      <c r="D67" s="144">
        <v>1500</v>
      </c>
      <c r="E67" s="144">
        <f t="shared" si="15"/>
        <v>19300.009999999998</v>
      </c>
      <c r="F67" s="144">
        <v>1100</v>
      </c>
      <c r="G67" s="144">
        <v>1100</v>
      </c>
      <c r="H67" s="144">
        <f t="shared" si="13"/>
        <v>18200.009999999998</v>
      </c>
      <c r="I67" s="145">
        <f t="shared" si="14"/>
        <v>5.6994789121870927E-2</v>
      </c>
    </row>
    <row r="68" spans="1:9" ht="15" x14ac:dyDescent="0.25">
      <c r="A68" s="153">
        <v>24901</v>
      </c>
      <c r="B68" s="172" t="s">
        <v>218</v>
      </c>
      <c r="C68" s="144">
        <v>6699.99</v>
      </c>
      <c r="D68" s="144">
        <v>0</v>
      </c>
      <c r="E68" s="144">
        <f t="shared" si="15"/>
        <v>6699.99</v>
      </c>
      <c r="F68" s="144">
        <v>0</v>
      </c>
      <c r="G68" s="144">
        <v>0</v>
      </c>
      <c r="H68" s="144">
        <f t="shared" si="13"/>
        <v>6699.99</v>
      </c>
      <c r="I68" s="145">
        <f t="shared" si="14"/>
        <v>0</v>
      </c>
    </row>
    <row r="69" spans="1:9" ht="27.6" x14ac:dyDescent="0.3">
      <c r="A69" s="152">
        <v>2500</v>
      </c>
      <c r="B69" s="158" t="s">
        <v>219</v>
      </c>
      <c r="C69" s="143">
        <f t="shared" ref="C69:G69" si="26">C70+C73</f>
        <v>27609</v>
      </c>
      <c r="D69" s="143">
        <f t="shared" si="26"/>
        <v>0</v>
      </c>
      <c r="E69" s="144">
        <f t="shared" si="15"/>
        <v>27609</v>
      </c>
      <c r="F69" s="143">
        <f t="shared" si="26"/>
        <v>988.98</v>
      </c>
      <c r="G69" s="143">
        <f t="shared" si="26"/>
        <v>988.98</v>
      </c>
      <c r="H69" s="144">
        <f t="shared" si="13"/>
        <v>26620.02</v>
      </c>
      <c r="I69" s="145">
        <f t="shared" si="14"/>
        <v>3.5820927958274476E-2</v>
      </c>
    </row>
    <row r="70" spans="1:9" x14ac:dyDescent="0.3">
      <c r="A70" s="148">
        <v>253</v>
      </c>
      <c r="B70" s="169" t="s">
        <v>220</v>
      </c>
      <c r="C70" s="144">
        <f t="shared" ref="C70:G70" si="27">C71+C72</f>
        <v>7860</v>
      </c>
      <c r="D70" s="144">
        <f t="shared" si="27"/>
        <v>0</v>
      </c>
      <c r="E70" s="144">
        <f t="shared" si="15"/>
        <v>7860</v>
      </c>
      <c r="F70" s="144">
        <f t="shared" si="27"/>
        <v>988.98</v>
      </c>
      <c r="G70" s="144">
        <f t="shared" si="27"/>
        <v>988.98</v>
      </c>
      <c r="H70" s="144">
        <f t="shared" si="13"/>
        <v>6871.02</v>
      </c>
      <c r="I70" s="145">
        <f t="shared" si="14"/>
        <v>0.12582442748091605</v>
      </c>
    </row>
    <row r="71" spans="1:9" ht="15" x14ac:dyDescent="0.25">
      <c r="A71" s="153">
        <v>25201</v>
      </c>
      <c r="B71" s="172" t="s">
        <v>221</v>
      </c>
      <c r="C71" s="144">
        <v>4110</v>
      </c>
      <c r="D71" s="144">
        <v>0</v>
      </c>
      <c r="E71" s="144">
        <f t="shared" si="15"/>
        <v>4110</v>
      </c>
      <c r="F71" s="144">
        <v>0</v>
      </c>
      <c r="G71" s="144">
        <v>0</v>
      </c>
      <c r="H71" s="144">
        <f t="shared" si="13"/>
        <v>4110</v>
      </c>
      <c r="I71" s="145">
        <f t="shared" si="14"/>
        <v>0</v>
      </c>
    </row>
    <row r="72" spans="1:9" ht="15" x14ac:dyDescent="0.25">
      <c r="A72" s="153">
        <v>25301</v>
      </c>
      <c r="B72" s="172" t="s">
        <v>222</v>
      </c>
      <c r="C72" s="144">
        <v>3750</v>
      </c>
      <c r="D72" s="144">
        <v>0</v>
      </c>
      <c r="E72" s="144">
        <f t="shared" si="15"/>
        <v>3750</v>
      </c>
      <c r="F72" s="144">
        <v>988.98</v>
      </c>
      <c r="G72" s="144">
        <v>988.98</v>
      </c>
      <c r="H72" s="144">
        <f t="shared" si="13"/>
        <v>2761.02</v>
      </c>
      <c r="I72" s="145">
        <f t="shared" si="14"/>
        <v>0.26372800000000002</v>
      </c>
    </row>
    <row r="73" spans="1:9" ht="15" x14ac:dyDescent="0.25">
      <c r="A73" s="148">
        <v>254</v>
      </c>
      <c r="B73" s="169" t="s">
        <v>223</v>
      </c>
      <c r="C73" s="144">
        <f>C74</f>
        <v>19749</v>
      </c>
      <c r="D73" s="144">
        <f>D74</f>
        <v>0</v>
      </c>
      <c r="E73" s="144">
        <f t="shared" si="15"/>
        <v>19749</v>
      </c>
      <c r="F73" s="144">
        <v>0</v>
      </c>
      <c r="G73" s="144">
        <f>G74</f>
        <v>0</v>
      </c>
      <c r="H73" s="144">
        <f t="shared" si="13"/>
        <v>19749</v>
      </c>
      <c r="I73" s="145">
        <f t="shared" si="14"/>
        <v>0</v>
      </c>
    </row>
    <row r="74" spans="1:9" ht="15" x14ac:dyDescent="0.25">
      <c r="A74" s="153">
        <v>25401</v>
      </c>
      <c r="B74" s="172" t="s">
        <v>223</v>
      </c>
      <c r="C74" s="144">
        <v>19749</v>
      </c>
      <c r="D74" s="144">
        <v>0</v>
      </c>
      <c r="E74" s="144">
        <f t="shared" si="15"/>
        <v>19749</v>
      </c>
      <c r="F74" s="144">
        <v>0</v>
      </c>
      <c r="G74" s="144">
        <v>0</v>
      </c>
      <c r="H74" s="144">
        <f t="shared" si="13"/>
        <v>19749</v>
      </c>
      <c r="I74" s="145">
        <f t="shared" si="14"/>
        <v>0</v>
      </c>
    </row>
    <row r="75" spans="1:9" ht="15" x14ac:dyDescent="0.25">
      <c r="A75" s="152">
        <v>2600</v>
      </c>
      <c r="B75" s="169" t="s">
        <v>224</v>
      </c>
      <c r="C75" s="143">
        <f t="shared" ref="C75:G75" si="28">C76</f>
        <v>212640</v>
      </c>
      <c r="D75" s="143">
        <f t="shared" si="28"/>
        <v>0</v>
      </c>
      <c r="E75" s="144">
        <f t="shared" si="15"/>
        <v>212640</v>
      </c>
      <c r="F75" s="143">
        <f t="shared" si="28"/>
        <v>106507</v>
      </c>
      <c r="G75" s="143">
        <f t="shared" si="28"/>
        <v>101791</v>
      </c>
      <c r="H75" s="144">
        <f t="shared" si="13"/>
        <v>106133</v>
      </c>
      <c r="I75" s="145">
        <f t="shared" si="14"/>
        <v>0.5008794206170053</v>
      </c>
    </row>
    <row r="76" spans="1:9" ht="15" x14ac:dyDescent="0.25">
      <c r="A76" s="148">
        <v>261</v>
      </c>
      <c r="B76" s="169" t="s">
        <v>224</v>
      </c>
      <c r="C76" s="144">
        <f>C77</f>
        <v>212640</v>
      </c>
      <c r="D76" s="144">
        <f>D77</f>
        <v>0</v>
      </c>
      <c r="E76" s="144">
        <f t="shared" si="15"/>
        <v>212640</v>
      </c>
      <c r="F76" s="144">
        <f>+F77</f>
        <v>106507</v>
      </c>
      <c r="G76" s="144">
        <f>+G77</f>
        <v>101791</v>
      </c>
      <c r="H76" s="144">
        <f t="shared" si="13"/>
        <v>106133</v>
      </c>
      <c r="I76" s="145">
        <f t="shared" si="14"/>
        <v>0.5008794206170053</v>
      </c>
    </row>
    <row r="77" spans="1:9" ht="15" x14ac:dyDescent="0.25">
      <c r="A77" s="153">
        <v>26101</v>
      </c>
      <c r="B77" s="172" t="s">
        <v>225</v>
      </c>
      <c r="C77" s="144">
        <v>212640</v>
      </c>
      <c r="D77" s="144">
        <v>0</v>
      </c>
      <c r="E77" s="144">
        <f t="shared" si="15"/>
        <v>212640</v>
      </c>
      <c r="F77" s="144">
        <v>106507</v>
      </c>
      <c r="G77" s="144">
        <v>101791</v>
      </c>
      <c r="H77" s="144">
        <f t="shared" si="13"/>
        <v>106133</v>
      </c>
      <c r="I77" s="145">
        <f t="shared" si="14"/>
        <v>0.5008794206170053</v>
      </c>
    </row>
    <row r="78" spans="1:9" ht="15" x14ac:dyDescent="0.25">
      <c r="A78" s="152">
        <v>2700</v>
      </c>
      <c r="B78" s="169" t="s">
        <v>226</v>
      </c>
      <c r="C78" s="143">
        <f>+C79</f>
        <v>134999.70000000001</v>
      </c>
      <c r="D78" s="143">
        <f>+D79</f>
        <v>0</v>
      </c>
      <c r="E78" s="144">
        <f t="shared" si="15"/>
        <v>134999.70000000001</v>
      </c>
      <c r="F78" s="143">
        <f>+F79</f>
        <v>13600</v>
      </c>
      <c r="G78" s="143">
        <f>+G79</f>
        <v>13600</v>
      </c>
      <c r="H78" s="144">
        <f t="shared" si="13"/>
        <v>121399.70000000001</v>
      </c>
      <c r="I78" s="145">
        <f t="shared" si="14"/>
        <v>0.10074096460955098</v>
      </c>
    </row>
    <row r="79" spans="1:9" ht="15" x14ac:dyDescent="0.25">
      <c r="A79" s="148">
        <v>271</v>
      </c>
      <c r="B79" s="169" t="s">
        <v>227</v>
      </c>
      <c r="C79" s="144">
        <f t="shared" ref="C79:G79" si="29">C80</f>
        <v>134999.70000000001</v>
      </c>
      <c r="D79" s="144">
        <f t="shared" si="29"/>
        <v>0</v>
      </c>
      <c r="E79" s="144">
        <f t="shared" si="15"/>
        <v>134999.70000000001</v>
      </c>
      <c r="F79" s="144">
        <f t="shared" si="29"/>
        <v>13600</v>
      </c>
      <c r="G79" s="144">
        <f t="shared" si="29"/>
        <v>13600</v>
      </c>
      <c r="H79" s="144">
        <f t="shared" si="13"/>
        <v>121399.70000000001</v>
      </c>
      <c r="I79" s="145">
        <f t="shared" si="14"/>
        <v>0.10074096460955098</v>
      </c>
    </row>
    <row r="80" spans="1:9" ht="15" x14ac:dyDescent="0.25">
      <c r="A80" s="153">
        <v>27101</v>
      </c>
      <c r="B80" s="172" t="s">
        <v>227</v>
      </c>
      <c r="C80" s="144">
        <v>134999.70000000001</v>
      </c>
      <c r="D80" s="144">
        <v>0</v>
      </c>
      <c r="E80" s="144">
        <f t="shared" si="15"/>
        <v>134999.70000000001</v>
      </c>
      <c r="F80" s="144">
        <v>13600</v>
      </c>
      <c r="G80" s="144">
        <v>13600</v>
      </c>
      <c r="H80" s="144">
        <f t="shared" si="13"/>
        <v>121399.70000000001</v>
      </c>
      <c r="I80" s="145">
        <f t="shared" si="14"/>
        <v>0.10074096460955098</v>
      </c>
    </row>
    <row r="81" spans="1:9" ht="51" x14ac:dyDescent="0.25">
      <c r="A81" s="152">
        <v>2900</v>
      </c>
      <c r="B81" s="178" t="s">
        <v>228</v>
      </c>
      <c r="C81" s="143">
        <f t="shared" ref="C81:G81" si="30">C82+C84+C87+C89</f>
        <v>500475</v>
      </c>
      <c r="D81" s="143">
        <f t="shared" si="30"/>
        <v>0</v>
      </c>
      <c r="E81" s="144">
        <f t="shared" si="15"/>
        <v>500475</v>
      </c>
      <c r="F81" s="143">
        <f t="shared" si="30"/>
        <v>11480</v>
      </c>
      <c r="G81" s="143">
        <f t="shared" si="30"/>
        <v>11480</v>
      </c>
      <c r="H81" s="144">
        <f t="shared" si="13"/>
        <v>488995</v>
      </c>
      <c r="I81" s="145">
        <f t="shared" si="14"/>
        <v>2.2938208701733354E-2</v>
      </c>
    </row>
    <row r="82" spans="1:9" ht="15" x14ac:dyDescent="0.25">
      <c r="A82" s="148">
        <v>291</v>
      </c>
      <c r="B82" s="174" t="s">
        <v>229</v>
      </c>
      <c r="C82" s="144">
        <f t="shared" ref="C82:G82" si="31">+C83</f>
        <v>46228</v>
      </c>
      <c r="D82" s="144">
        <f t="shared" si="31"/>
        <v>0</v>
      </c>
      <c r="E82" s="144">
        <f t="shared" si="15"/>
        <v>46228</v>
      </c>
      <c r="F82" s="144">
        <f t="shared" si="31"/>
        <v>0</v>
      </c>
      <c r="G82" s="144">
        <f t="shared" si="31"/>
        <v>0</v>
      </c>
      <c r="H82" s="144">
        <f t="shared" si="13"/>
        <v>46228</v>
      </c>
      <c r="I82" s="145">
        <f t="shared" si="14"/>
        <v>0</v>
      </c>
    </row>
    <row r="83" spans="1:9" ht="15" x14ac:dyDescent="0.25">
      <c r="A83" s="153">
        <v>29101</v>
      </c>
      <c r="B83" s="172" t="s">
        <v>229</v>
      </c>
      <c r="C83" s="144">
        <v>46228</v>
      </c>
      <c r="D83" s="144">
        <v>0</v>
      </c>
      <c r="E83" s="144">
        <f t="shared" si="15"/>
        <v>46228</v>
      </c>
      <c r="F83" s="144">
        <v>0</v>
      </c>
      <c r="G83" s="144">
        <v>0</v>
      </c>
      <c r="H83" s="144">
        <f t="shared" si="13"/>
        <v>46228</v>
      </c>
      <c r="I83" s="145">
        <f t="shared" si="14"/>
        <v>0</v>
      </c>
    </row>
    <row r="84" spans="1:9" ht="15" x14ac:dyDescent="0.25">
      <c r="A84" s="148">
        <v>292</v>
      </c>
      <c r="B84" s="169" t="s">
        <v>230</v>
      </c>
      <c r="C84" s="144">
        <f t="shared" ref="C84:G84" si="32">C85+C86</f>
        <v>177910.01</v>
      </c>
      <c r="D84" s="144">
        <f t="shared" si="32"/>
        <v>0</v>
      </c>
      <c r="E84" s="144">
        <f t="shared" si="15"/>
        <v>177910.01</v>
      </c>
      <c r="F84" s="144">
        <f t="shared" si="32"/>
        <v>2436</v>
      </c>
      <c r="G84" s="144">
        <f t="shared" si="32"/>
        <v>2436</v>
      </c>
      <c r="H84" s="144">
        <f t="shared" si="13"/>
        <v>175474.01</v>
      </c>
      <c r="I84" s="145">
        <f t="shared" si="14"/>
        <v>1.3692315570101985E-2</v>
      </c>
    </row>
    <row r="85" spans="1:9" ht="15" x14ac:dyDescent="0.25">
      <c r="A85" s="153">
        <v>29201</v>
      </c>
      <c r="B85" s="172" t="s">
        <v>230</v>
      </c>
      <c r="C85" s="144">
        <v>77859.990000000005</v>
      </c>
      <c r="D85" s="144">
        <v>0</v>
      </c>
      <c r="E85" s="144">
        <f t="shared" si="15"/>
        <v>77859.990000000005</v>
      </c>
      <c r="F85" s="144">
        <v>2436</v>
      </c>
      <c r="G85" s="144">
        <v>2436</v>
      </c>
      <c r="H85" s="144">
        <f t="shared" si="13"/>
        <v>75423.990000000005</v>
      </c>
      <c r="I85" s="145">
        <f t="shared" si="14"/>
        <v>3.1286929268806739E-2</v>
      </c>
    </row>
    <row r="86" spans="1:9" ht="15" x14ac:dyDescent="0.25">
      <c r="A86" s="153">
        <v>29301</v>
      </c>
      <c r="B86" s="172" t="s">
        <v>231</v>
      </c>
      <c r="C86" s="144">
        <v>100050.02</v>
      </c>
      <c r="D86" s="144">
        <v>0</v>
      </c>
      <c r="E86" s="144">
        <f t="shared" si="15"/>
        <v>100050.02</v>
      </c>
      <c r="F86" s="144">
        <v>0</v>
      </c>
      <c r="G86" s="144">
        <v>0</v>
      </c>
      <c r="H86" s="144">
        <f t="shared" si="13"/>
        <v>100050.02</v>
      </c>
      <c r="I86" s="145">
        <f t="shared" si="14"/>
        <v>0</v>
      </c>
    </row>
    <row r="87" spans="1:9" ht="41.4" x14ac:dyDescent="0.3">
      <c r="A87" s="148">
        <v>294</v>
      </c>
      <c r="B87" s="158" t="s">
        <v>232</v>
      </c>
      <c r="C87" s="144">
        <f t="shared" ref="C87:G87" si="33">SUM(C88)</f>
        <v>177261</v>
      </c>
      <c r="D87" s="144">
        <f t="shared" si="33"/>
        <v>0</v>
      </c>
      <c r="E87" s="144">
        <f t="shared" si="15"/>
        <v>177261</v>
      </c>
      <c r="F87" s="144">
        <f t="shared" si="33"/>
        <v>0</v>
      </c>
      <c r="G87" s="144">
        <f t="shared" si="33"/>
        <v>0</v>
      </c>
      <c r="H87" s="144">
        <f t="shared" si="13"/>
        <v>177261</v>
      </c>
      <c r="I87" s="145">
        <f t="shared" si="14"/>
        <v>0</v>
      </c>
    </row>
    <row r="88" spans="1:9" ht="41.4" x14ac:dyDescent="0.3">
      <c r="A88" s="153">
        <v>29401</v>
      </c>
      <c r="B88" s="179" t="s">
        <v>232</v>
      </c>
      <c r="C88" s="144">
        <v>177261</v>
      </c>
      <c r="D88" s="144">
        <v>0</v>
      </c>
      <c r="E88" s="144">
        <f t="shared" si="15"/>
        <v>177261</v>
      </c>
      <c r="F88" s="144">
        <v>0</v>
      </c>
      <c r="G88" s="144">
        <v>0</v>
      </c>
      <c r="H88" s="144">
        <f t="shared" si="13"/>
        <v>177261</v>
      </c>
      <c r="I88" s="145">
        <f t="shared" si="14"/>
        <v>0</v>
      </c>
    </row>
    <row r="89" spans="1:9" ht="27.6" x14ac:dyDescent="0.3">
      <c r="A89" s="148">
        <v>296</v>
      </c>
      <c r="B89" s="158" t="s">
        <v>233</v>
      </c>
      <c r="C89" s="144">
        <f t="shared" ref="C89:G89" si="34">C90+C91</f>
        <v>99075.989999999991</v>
      </c>
      <c r="D89" s="144">
        <f t="shared" si="34"/>
        <v>0</v>
      </c>
      <c r="E89" s="144">
        <f t="shared" si="15"/>
        <v>99075.989999999991</v>
      </c>
      <c r="F89" s="144">
        <f t="shared" si="34"/>
        <v>9044</v>
      </c>
      <c r="G89" s="144">
        <f t="shared" si="34"/>
        <v>9044</v>
      </c>
      <c r="H89" s="144">
        <f t="shared" si="13"/>
        <v>90031.989999999991</v>
      </c>
      <c r="I89" s="145">
        <f t="shared" si="14"/>
        <v>9.1283468376142402E-2</v>
      </c>
    </row>
    <row r="90" spans="1:9" ht="27.6" x14ac:dyDescent="0.3">
      <c r="A90" s="153">
        <v>29601</v>
      </c>
      <c r="B90" s="179" t="s">
        <v>234</v>
      </c>
      <c r="C90" s="144">
        <v>65015</v>
      </c>
      <c r="D90" s="144"/>
      <c r="E90" s="144">
        <f t="shared" si="15"/>
        <v>65015</v>
      </c>
      <c r="F90" s="144">
        <v>9044</v>
      </c>
      <c r="G90" s="144">
        <v>9044</v>
      </c>
      <c r="H90" s="144">
        <f t="shared" si="13"/>
        <v>55971</v>
      </c>
      <c r="I90" s="145">
        <f t="shared" si="14"/>
        <v>0.13910636007075292</v>
      </c>
    </row>
    <row r="91" spans="1:9" ht="28.2" thickBot="1" x14ac:dyDescent="0.35">
      <c r="A91" s="159">
        <v>29901</v>
      </c>
      <c r="B91" s="160" t="s">
        <v>235</v>
      </c>
      <c r="C91" s="161">
        <v>34060.99</v>
      </c>
      <c r="D91" s="161">
        <v>0</v>
      </c>
      <c r="E91" s="161">
        <f t="shared" si="15"/>
        <v>34060.99</v>
      </c>
      <c r="F91" s="161">
        <v>0</v>
      </c>
      <c r="G91" s="161">
        <v>0</v>
      </c>
      <c r="H91" s="161">
        <f t="shared" si="13"/>
        <v>34060.99</v>
      </c>
      <c r="I91" s="163">
        <f t="shared" si="14"/>
        <v>0</v>
      </c>
    </row>
    <row r="92" spans="1:9" x14ac:dyDescent="0.3">
      <c r="A92" s="180">
        <v>3000</v>
      </c>
      <c r="B92" s="181" t="s">
        <v>102</v>
      </c>
      <c r="C92" s="166">
        <f t="shared" ref="C92:G92" si="35">+C93+C109+C117+C132+C137+C154+C166+C169</f>
        <v>14537765.02</v>
      </c>
      <c r="D92" s="166">
        <f>+D93+D109+D117+D132+D137+D154+D166+D169</f>
        <v>-3.637978807091713E-12</v>
      </c>
      <c r="E92" s="166">
        <f>C92+D92</f>
        <v>14537765.02</v>
      </c>
      <c r="F92" s="166">
        <f t="shared" si="35"/>
        <v>3884037.69</v>
      </c>
      <c r="G92" s="166">
        <f t="shared" si="35"/>
        <v>2550547</v>
      </c>
      <c r="H92" s="166">
        <f t="shared" si="13"/>
        <v>10653727.33</v>
      </c>
      <c r="I92" s="140">
        <f t="shared" si="14"/>
        <v>0.26716883129261088</v>
      </c>
    </row>
    <row r="93" spans="1:9" x14ac:dyDescent="0.3">
      <c r="A93" s="152">
        <v>3100</v>
      </c>
      <c r="B93" s="158" t="s">
        <v>236</v>
      </c>
      <c r="C93" s="143">
        <f t="shared" ref="C93:G93" si="36">+C94+C96+C98+C100+C102+C104+C106</f>
        <v>1295498.02</v>
      </c>
      <c r="D93" s="143">
        <f t="shared" si="36"/>
        <v>29813.339999999997</v>
      </c>
      <c r="E93" s="143">
        <f t="shared" ref="E93:E156" si="37">C93+D93</f>
        <v>1325311.3600000001</v>
      </c>
      <c r="F93" s="143">
        <f t="shared" si="36"/>
        <v>485040.69</v>
      </c>
      <c r="G93" s="143">
        <f t="shared" si="36"/>
        <v>413891</v>
      </c>
      <c r="H93" s="143">
        <f t="shared" si="13"/>
        <v>840270.67000000016</v>
      </c>
      <c r="I93" s="145">
        <f t="shared" si="14"/>
        <v>0.36598244355198162</v>
      </c>
    </row>
    <row r="94" spans="1:9" x14ac:dyDescent="0.3">
      <c r="A94" s="148">
        <v>311</v>
      </c>
      <c r="B94" s="158" t="s">
        <v>237</v>
      </c>
      <c r="C94" s="144">
        <f t="shared" ref="C94:G94" si="38">C95</f>
        <v>562500.01</v>
      </c>
      <c r="D94" s="144">
        <f>D95</f>
        <v>0</v>
      </c>
      <c r="E94" s="143">
        <f t="shared" si="37"/>
        <v>562500.01</v>
      </c>
      <c r="F94" s="144">
        <f t="shared" si="38"/>
        <v>207622</v>
      </c>
      <c r="G94" s="144">
        <f t="shared" si="38"/>
        <v>157932</v>
      </c>
      <c r="H94" s="143">
        <f t="shared" si="13"/>
        <v>354878.01</v>
      </c>
      <c r="I94" s="145">
        <f t="shared" si="14"/>
        <v>0.36910577121589738</v>
      </c>
    </row>
    <row r="95" spans="1:9" x14ac:dyDescent="0.3">
      <c r="A95" s="153">
        <v>31101</v>
      </c>
      <c r="B95" s="172" t="s">
        <v>238</v>
      </c>
      <c r="C95" s="144">
        <v>562500.01</v>
      </c>
      <c r="D95" s="144">
        <v>0</v>
      </c>
      <c r="E95" s="143">
        <f t="shared" si="37"/>
        <v>562500.01</v>
      </c>
      <c r="F95" s="144">
        <v>207622</v>
      </c>
      <c r="G95" s="144">
        <v>157932</v>
      </c>
      <c r="H95" s="143">
        <f t="shared" si="13"/>
        <v>354878.01</v>
      </c>
      <c r="I95" s="145">
        <f t="shared" si="14"/>
        <v>0.36910577121589738</v>
      </c>
    </row>
    <row r="96" spans="1:9" x14ac:dyDescent="0.3">
      <c r="A96" s="148">
        <v>313</v>
      </c>
      <c r="B96" s="169" t="s">
        <v>239</v>
      </c>
      <c r="C96" s="144">
        <f t="shared" ref="C96:G96" si="39">+C97</f>
        <v>41460</v>
      </c>
      <c r="D96" s="144">
        <f t="shared" si="39"/>
        <v>0</v>
      </c>
      <c r="E96" s="143">
        <f t="shared" si="37"/>
        <v>41460</v>
      </c>
      <c r="F96" s="144">
        <f t="shared" si="39"/>
        <v>28330</v>
      </c>
      <c r="G96" s="144">
        <f t="shared" si="39"/>
        <v>28330</v>
      </c>
      <c r="H96" s="143">
        <f t="shared" si="13"/>
        <v>13130</v>
      </c>
      <c r="I96" s="145">
        <f t="shared" si="14"/>
        <v>0.68330921369995179</v>
      </c>
    </row>
    <row r="97" spans="1:9" x14ac:dyDescent="0.3">
      <c r="A97" s="153">
        <v>31301</v>
      </c>
      <c r="B97" s="172" t="s">
        <v>239</v>
      </c>
      <c r="C97" s="144">
        <v>41460</v>
      </c>
      <c r="D97" s="144">
        <v>0</v>
      </c>
      <c r="E97" s="143">
        <f t="shared" si="37"/>
        <v>41460</v>
      </c>
      <c r="F97" s="144">
        <v>28330</v>
      </c>
      <c r="G97" s="144">
        <v>28330</v>
      </c>
      <c r="H97" s="143">
        <f t="shared" si="13"/>
        <v>13130</v>
      </c>
      <c r="I97" s="145">
        <f t="shared" si="14"/>
        <v>0.68330921369995179</v>
      </c>
    </row>
    <row r="98" spans="1:9" x14ac:dyDescent="0.3">
      <c r="A98" s="148">
        <v>314</v>
      </c>
      <c r="B98" s="169" t="s">
        <v>240</v>
      </c>
      <c r="C98" s="144">
        <f t="shared" ref="C98:G98" si="40">+C99</f>
        <v>242400.01</v>
      </c>
      <c r="D98" s="144">
        <f t="shared" si="40"/>
        <v>0</v>
      </c>
      <c r="E98" s="143">
        <f t="shared" si="37"/>
        <v>242400.01</v>
      </c>
      <c r="F98" s="144">
        <f t="shared" si="40"/>
        <v>78466</v>
      </c>
      <c r="G98" s="144">
        <f t="shared" si="40"/>
        <v>78466</v>
      </c>
      <c r="H98" s="143">
        <f t="shared" si="13"/>
        <v>163934.01</v>
      </c>
      <c r="I98" s="145">
        <f t="shared" si="14"/>
        <v>0.32370460710789573</v>
      </c>
    </row>
    <row r="99" spans="1:9" x14ac:dyDescent="0.3">
      <c r="A99" s="153">
        <v>31401</v>
      </c>
      <c r="B99" s="172" t="s">
        <v>240</v>
      </c>
      <c r="C99" s="144">
        <v>242400.01</v>
      </c>
      <c r="D99" s="144">
        <v>0</v>
      </c>
      <c r="E99" s="143">
        <f t="shared" si="37"/>
        <v>242400.01</v>
      </c>
      <c r="F99" s="144">
        <v>78466</v>
      </c>
      <c r="G99" s="144">
        <v>78466</v>
      </c>
      <c r="H99" s="143">
        <f t="shared" si="13"/>
        <v>163934.01</v>
      </c>
      <c r="I99" s="145">
        <f t="shared" si="14"/>
        <v>0.32370460710789573</v>
      </c>
    </row>
    <row r="100" spans="1:9" x14ac:dyDescent="0.3">
      <c r="A100" s="148">
        <v>315</v>
      </c>
      <c r="B100" s="169" t="s">
        <v>241</v>
      </c>
      <c r="C100" s="144">
        <f t="shared" ref="C100:G100" si="41">+C101</f>
        <v>49078</v>
      </c>
      <c r="D100" s="144">
        <f t="shared" si="41"/>
        <v>0</v>
      </c>
      <c r="E100" s="143">
        <f t="shared" si="37"/>
        <v>49078</v>
      </c>
      <c r="F100" s="144">
        <f t="shared" si="41"/>
        <v>40445</v>
      </c>
      <c r="G100" s="144">
        <f t="shared" si="41"/>
        <v>33782</v>
      </c>
      <c r="H100" s="143">
        <f t="shared" si="13"/>
        <v>8633</v>
      </c>
      <c r="I100" s="145">
        <f t="shared" si="14"/>
        <v>0.82409633644402791</v>
      </c>
    </row>
    <row r="101" spans="1:9" x14ac:dyDescent="0.3">
      <c r="A101" s="153">
        <v>31501</v>
      </c>
      <c r="B101" s="172" t="s">
        <v>241</v>
      </c>
      <c r="C101" s="144">
        <v>49078</v>
      </c>
      <c r="D101" s="144">
        <v>0</v>
      </c>
      <c r="E101" s="143">
        <f t="shared" si="37"/>
        <v>49078</v>
      </c>
      <c r="F101" s="144">
        <v>40445</v>
      </c>
      <c r="G101" s="144">
        <v>33782</v>
      </c>
      <c r="H101" s="143">
        <f t="shared" si="13"/>
        <v>8633</v>
      </c>
      <c r="I101" s="145">
        <f t="shared" si="14"/>
        <v>0.82409633644402791</v>
      </c>
    </row>
    <row r="102" spans="1:9" x14ac:dyDescent="0.3">
      <c r="A102" s="148">
        <v>316</v>
      </c>
      <c r="B102" s="169" t="s">
        <v>242</v>
      </c>
      <c r="C102" s="144">
        <f t="shared" ref="C102:G102" si="42">+C103</f>
        <v>65287</v>
      </c>
      <c r="D102" s="144">
        <f t="shared" si="42"/>
        <v>29813.339999999997</v>
      </c>
      <c r="E102" s="143">
        <f t="shared" si="37"/>
        <v>95100.34</v>
      </c>
      <c r="F102" s="144">
        <f t="shared" si="42"/>
        <v>55389.69</v>
      </c>
      <c r="G102" s="144">
        <f t="shared" si="42"/>
        <v>40593</v>
      </c>
      <c r="H102" s="143">
        <f t="shared" si="13"/>
        <v>39710.649999999994</v>
      </c>
      <c r="I102" s="145">
        <f t="shared" si="14"/>
        <v>0.58243419529309781</v>
      </c>
    </row>
    <row r="103" spans="1:9" x14ac:dyDescent="0.3">
      <c r="A103" s="153">
        <v>31601</v>
      </c>
      <c r="B103" s="172" t="s">
        <v>242</v>
      </c>
      <c r="C103" s="144">
        <v>65287</v>
      </c>
      <c r="D103" s="144">
        <f>41928.45-12115.11</f>
        <v>29813.339999999997</v>
      </c>
      <c r="E103" s="143">
        <f t="shared" si="37"/>
        <v>95100.34</v>
      </c>
      <c r="F103" s="144">
        <v>55389.69</v>
      </c>
      <c r="G103" s="144">
        <v>40593</v>
      </c>
      <c r="H103" s="143">
        <f t="shared" si="13"/>
        <v>39710.649999999994</v>
      </c>
      <c r="I103" s="145">
        <f t="shared" si="14"/>
        <v>0.58243419529309781</v>
      </c>
    </row>
    <row r="104" spans="1:9" ht="41.4" x14ac:dyDescent="0.3">
      <c r="A104" s="148">
        <v>317</v>
      </c>
      <c r="B104" s="158" t="s">
        <v>243</v>
      </c>
      <c r="C104" s="144">
        <f t="shared" ref="C104:G104" si="43">+C105</f>
        <v>10296</v>
      </c>
      <c r="D104" s="144">
        <f t="shared" si="43"/>
        <v>0</v>
      </c>
      <c r="E104" s="143">
        <f t="shared" si="37"/>
        <v>10296</v>
      </c>
      <c r="F104" s="144">
        <f t="shared" si="43"/>
        <v>4290</v>
      </c>
      <c r="G104" s="144">
        <f t="shared" si="43"/>
        <v>4290</v>
      </c>
      <c r="H104" s="143">
        <f t="shared" si="13"/>
        <v>6006</v>
      </c>
      <c r="I104" s="145">
        <f t="shared" si="14"/>
        <v>0.41666666666666669</v>
      </c>
    </row>
    <row r="105" spans="1:9" ht="41.4" x14ac:dyDescent="0.3">
      <c r="A105" s="153">
        <v>31701</v>
      </c>
      <c r="B105" s="179" t="s">
        <v>244</v>
      </c>
      <c r="C105" s="144">
        <v>10296</v>
      </c>
      <c r="D105" s="144">
        <v>0</v>
      </c>
      <c r="E105" s="143">
        <f t="shared" si="37"/>
        <v>10296</v>
      </c>
      <c r="F105" s="144">
        <v>4290</v>
      </c>
      <c r="G105" s="144">
        <v>4290</v>
      </c>
      <c r="H105" s="143">
        <f t="shared" si="13"/>
        <v>6006</v>
      </c>
      <c r="I105" s="145">
        <f t="shared" si="14"/>
        <v>0.41666666666666669</v>
      </c>
    </row>
    <row r="106" spans="1:9" x14ac:dyDescent="0.3">
      <c r="A106" s="148">
        <v>318</v>
      </c>
      <c r="B106" s="158" t="s">
        <v>245</v>
      </c>
      <c r="C106" s="144">
        <f t="shared" ref="C106:G106" si="44">C107+C108</f>
        <v>324477</v>
      </c>
      <c r="D106" s="144">
        <f t="shared" si="44"/>
        <v>0</v>
      </c>
      <c r="E106" s="143">
        <f t="shared" si="37"/>
        <v>324477</v>
      </c>
      <c r="F106" s="144">
        <f t="shared" si="44"/>
        <v>70498</v>
      </c>
      <c r="G106" s="144">
        <f t="shared" si="44"/>
        <v>70498</v>
      </c>
      <c r="H106" s="143">
        <f t="shared" si="13"/>
        <v>253979</v>
      </c>
      <c r="I106" s="145">
        <f t="shared" si="14"/>
        <v>0.21726655510251883</v>
      </c>
    </row>
    <row r="107" spans="1:9" x14ac:dyDescent="0.3">
      <c r="A107" s="153">
        <v>31801</v>
      </c>
      <c r="B107" s="172" t="s">
        <v>246</v>
      </c>
      <c r="C107" s="144">
        <v>324477</v>
      </c>
      <c r="D107" s="144">
        <f>10000-10000</f>
        <v>0</v>
      </c>
      <c r="E107" s="143">
        <f t="shared" si="37"/>
        <v>324477</v>
      </c>
      <c r="F107" s="144">
        <v>70498</v>
      </c>
      <c r="G107" s="144">
        <v>70498</v>
      </c>
      <c r="H107" s="143">
        <f t="shared" ref="H107:H170" si="45">E107-F107</f>
        <v>253979</v>
      </c>
      <c r="I107" s="145">
        <f t="shared" ref="I107" si="46">F107/E107</f>
        <v>0.21726655510251883</v>
      </c>
    </row>
    <row r="108" spans="1:9" x14ac:dyDescent="0.3">
      <c r="A108" s="153">
        <v>31901</v>
      </c>
      <c r="B108" s="172" t="s">
        <v>247</v>
      </c>
      <c r="C108" s="144"/>
      <c r="D108" s="144">
        <v>0</v>
      </c>
      <c r="E108" s="143">
        <f t="shared" si="37"/>
        <v>0</v>
      </c>
      <c r="F108" s="144">
        <v>0</v>
      </c>
      <c r="G108" s="144"/>
      <c r="H108" s="143">
        <f t="shared" si="45"/>
        <v>0</v>
      </c>
      <c r="I108" s="145">
        <v>0</v>
      </c>
    </row>
    <row r="109" spans="1:9" x14ac:dyDescent="0.3">
      <c r="A109" s="152">
        <v>3200</v>
      </c>
      <c r="B109" s="158" t="s">
        <v>248</v>
      </c>
      <c r="C109" s="143">
        <f t="shared" ref="C109:G109" si="47">+C110+C112+C115</f>
        <v>862043.01</v>
      </c>
      <c r="D109" s="143">
        <f t="shared" si="47"/>
        <v>0</v>
      </c>
      <c r="E109" s="143">
        <f t="shared" si="37"/>
        <v>862043.01</v>
      </c>
      <c r="F109" s="143">
        <f t="shared" si="47"/>
        <v>66524</v>
      </c>
      <c r="G109" s="143">
        <f t="shared" si="47"/>
        <v>58672</v>
      </c>
      <c r="H109" s="143">
        <f t="shared" si="45"/>
        <v>795519.01</v>
      </c>
      <c r="I109" s="145">
        <f>F109/E109</f>
        <v>7.7170163470149822E-2</v>
      </c>
    </row>
    <row r="110" spans="1:9" x14ac:dyDescent="0.3">
      <c r="A110" s="148">
        <v>322</v>
      </c>
      <c r="B110" s="158" t="s">
        <v>249</v>
      </c>
      <c r="C110" s="144">
        <f t="shared" ref="C110:G110" si="48">+C111</f>
        <v>0</v>
      </c>
      <c r="D110" s="144">
        <f t="shared" si="48"/>
        <v>0</v>
      </c>
      <c r="E110" s="143">
        <f t="shared" si="37"/>
        <v>0</v>
      </c>
      <c r="F110" s="144">
        <f t="shared" si="48"/>
        <v>0</v>
      </c>
      <c r="G110" s="144">
        <f t="shared" si="48"/>
        <v>0</v>
      </c>
      <c r="H110" s="143">
        <f t="shared" si="45"/>
        <v>0</v>
      </c>
      <c r="I110" s="145">
        <v>0</v>
      </c>
    </row>
    <row r="111" spans="1:9" x14ac:dyDescent="0.3">
      <c r="A111" s="153">
        <v>32201</v>
      </c>
      <c r="B111" s="172" t="s">
        <v>250</v>
      </c>
      <c r="C111" s="144">
        <v>0</v>
      </c>
      <c r="D111" s="144"/>
      <c r="E111" s="143">
        <f t="shared" si="37"/>
        <v>0</v>
      </c>
      <c r="F111" s="144"/>
      <c r="G111" s="144"/>
      <c r="H111" s="143">
        <f t="shared" si="45"/>
        <v>0</v>
      </c>
      <c r="I111" s="145">
        <v>0</v>
      </c>
    </row>
    <row r="112" spans="1:9" ht="41.4" x14ac:dyDescent="0.3">
      <c r="A112" s="148">
        <v>323</v>
      </c>
      <c r="B112" s="158" t="s">
        <v>251</v>
      </c>
      <c r="C112" s="144">
        <f t="shared" ref="C112:G112" si="49">C113+C114</f>
        <v>862043.01</v>
      </c>
      <c r="D112" s="144">
        <f t="shared" si="49"/>
        <v>0</v>
      </c>
      <c r="E112" s="143">
        <f t="shared" si="37"/>
        <v>862043.01</v>
      </c>
      <c r="F112" s="144">
        <f t="shared" si="49"/>
        <v>66524</v>
      </c>
      <c r="G112" s="144">
        <f t="shared" si="49"/>
        <v>58672</v>
      </c>
      <c r="H112" s="143">
        <f t="shared" si="45"/>
        <v>795519.01</v>
      </c>
      <c r="I112" s="145">
        <f>F112/E112</f>
        <v>7.7170163470149822E-2</v>
      </c>
    </row>
    <row r="113" spans="1:9" ht="27.6" x14ac:dyDescent="0.3">
      <c r="A113" s="153">
        <v>32301</v>
      </c>
      <c r="B113" s="179" t="s">
        <v>252</v>
      </c>
      <c r="C113" s="144">
        <v>198996.01</v>
      </c>
      <c r="D113" s="144">
        <v>0</v>
      </c>
      <c r="E113" s="143">
        <f t="shared" si="37"/>
        <v>198996.01</v>
      </c>
      <c r="F113" s="144">
        <v>51360</v>
      </c>
      <c r="G113" s="144">
        <v>43508</v>
      </c>
      <c r="H113" s="143">
        <f t="shared" si="45"/>
        <v>147636.01</v>
      </c>
      <c r="I113" s="145">
        <f>F113/E113</f>
        <v>0.25809562714347889</v>
      </c>
    </row>
    <row r="114" spans="1:9" x14ac:dyDescent="0.3">
      <c r="A114" s="153">
        <v>32701</v>
      </c>
      <c r="B114" s="179" t="s">
        <v>253</v>
      </c>
      <c r="C114" s="144">
        <v>663047</v>
      </c>
      <c r="D114" s="144">
        <v>0</v>
      </c>
      <c r="E114" s="143">
        <f t="shared" si="37"/>
        <v>663047</v>
      </c>
      <c r="F114" s="144">
        <v>15164</v>
      </c>
      <c r="G114" s="144">
        <v>15164</v>
      </c>
      <c r="H114" s="143">
        <f t="shared" si="45"/>
        <v>647883</v>
      </c>
      <c r="I114" s="145">
        <f>F114/E114</f>
        <v>2.2870173607602479E-2</v>
      </c>
    </row>
    <row r="115" spans="1:9" x14ac:dyDescent="0.3">
      <c r="A115" s="148">
        <v>325</v>
      </c>
      <c r="B115" s="169" t="s">
        <v>254</v>
      </c>
      <c r="C115" s="144">
        <f t="shared" ref="C115:G115" si="50">+C116</f>
        <v>0</v>
      </c>
      <c r="D115" s="144">
        <f t="shared" si="50"/>
        <v>0</v>
      </c>
      <c r="E115" s="143">
        <f t="shared" si="37"/>
        <v>0</v>
      </c>
      <c r="F115" s="144">
        <f t="shared" si="50"/>
        <v>0</v>
      </c>
      <c r="G115" s="144">
        <f t="shared" si="50"/>
        <v>0</v>
      </c>
      <c r="H115" s="143">
        <f t="shared" si="45"/>
        <v>0</v>
      </c>
      <c r="I115" s="145">
        <v>0</v>
      </c>
    </row>
    <row r="116" spans="1:9" x14ac:dyDescent="0.3">
      <c r="A116" s="153">
        <v>32501</v>
      </c>
      <c r="B116" s="172" t="s">
        <v>254</v>
      </c>
      <c r="C116" s="144">
        <v>0</v>
      </c>
      <c r="D116" s="144">
        <v>0</v>
      </c>
      <c r="E116" s="143">
        <f t="shared" si="37"/>
        <v>0</v>
      </c>
      <c r="F116" s="144">
        <v>0</v>
      </c>
      <c r="G116" s="144">
        <v>0</v>
      </c>
      <c r="H116" s="143">
        <f t="shared" si="45"/>
        <v>0</v>
      </c>
      <c r="I116" s="145">
        <v>0</v>
      </c>
    </row>
    <row r="117" spans="1:9" ht="41.4" x14ac:dyDescent="0.3">
      <c r="A117" s="152">
        <v>3300</v>
      </c>
      <c r="B117" s="158" t="s">
        <v>255</v>
      </c>
      <c r="C117" s="143">
        <f t="shared" ref="C117:G117" si="51">C118+C120+C122+C125+C130+C127</f>
        <v>1544153</v>
      </c>
      <c r="D117" s="143">
        <f t="shared" si="51"/>
        <v>-29813.34</v>
      </c>
      <c r="E117" s="143">
        <f t="shared" si="37"/>
        <v>1514339.66</v>
      </c>
      <c r="F117" s="143">
        <f t="shared" si="51"/>
        <v>247097</v>
      </c>
      <c r="G117" s="143">
        <f t="shared" si="51"/>
        <v>174757</v>
      </c>
      <c r="H117" s="143">
        <f t="shared" si="45"/>
        <v>1267242.6599999999</v>
      </c>
      <c r="I117" s="145">
        <f>F117/E117</f>
        <v>0.16317145124496046</v>
      </c>
    </row>
    <row r="118" spans="1:9" ht="41.4" x14ac:dyDescent="0.3">
      <c r="A118" s="148">
        <v>331</v>
      </c>
      <c r="B118" s="158" t="s">
        <v>256</v>
      </c>
      <c r="C118" s="144">
        <f t="shared" ref="C118:G118" si="52">+C119</f>
        <v>513760</v>
      </c>
      <c r="D118" s="144">
        <f t="shared" si="52"/>
        <v>0</v>
      </c>
      <c r="E118" s="143">
        <f t="shared" si="37"/>
        <v>513760</v>
      </c>
      <c r="F118" s="144">
        <f t="shared" si="52"/>
        <v>25561</v>
      </c>
      <c r="G118" s="144">
        <f t="shared" si="52"/>
        <v>25561</v>
      </c>
      <c r="H118" s="143">
        <f t="shared" si="45"/>
        <v>488199</v>
      </c>
      <c r="I118" s="145">
        <f>F118/E118</f>
        <v>4.975280286515104E-2</v>
      </c>
    </row>
    <row r="119" spans="1:9" ht="41.4" x14ac:dyDescent="0.3">
      <c r="A119" s="153">
        <v>33101</v>
      </c>
      <c r="B119" s="179" t="s">
        <v>257</v>
      </c>
      <c r="C119" s="144">
        <v>513760</v>
      </c>
      <c r="D119" s="144">
        <v>0</v>
      </c>
      <c r="E119" s="143">
        <f t="shared" si="37"/>
        <v>513760</v>
      </c>
      <c r="F119" s="144">
        <v>25561</v>
      </c>
      <c r="G119" s="144">
        <v>25561</v>
      </c>
      <c r="H119" s="143">
        <f t="shared" si="45"/>
        <v>488199</v>
      </c>
      <c r="I119" s="145">
        <f>F119/E119</f>
        <v>4.975280286515104E-2</v>
      </c>
    </row>
    <row r="120" spans="1:9" ht="27.6" x14ac:dyDescent="0.3">
      <c r="A120" s="148">
        <v>332</v>
      </c>
      <c r="B120" s="158" t="s">
        <v>258</v>
      </c>
      <c r="C120" s="144">
        <f t="shared" ref="C120:G120" si="53">+C121</f>
        <v>0</v>
      </c>
      <c r="D120" s="144">
        <f t="shared" si="53"/>
        <v>0</v>
      </c>
      <c r="E120" s="143">
        <f t="shared" si="37"/>
        <v>0</v>
      </c>
      <c r="F120" s="144">
        <f t="shared" si="53"/>
        <v>0</v>
      </c>
      <c r="G120" s="144">
        <f t="shared" si="53"/>
        <v>0</v>
      </c>
      <c r="H120" s="143">
        <f t="shared" si="45"/>
        <v>0</v>
      </c>
      <c r="I120" s="145">
        <v>0</v>
      </c>
    </row>
    <row r="121" spans="1:9" x14ac:dyDescent="0.3">
      <c r="A121" s="153">
        <v>33201</v>
      </c>
      <c r="B121" s="172" t="s">
        <v>259</v>
      </c>
      <c r="C121" s="144">
        <v>0</v>
      </c>
      <c r="D121" s="144">
        <v>0</v>
      </c>
      <c r="E121" s="143">
        <f t="shared" si="37"/>
        <v>0</v>
      </c>
      <c r="F121" s="144">
        <v>0</v>
      </c>
      <c r="G121" s="144">
        <v>0</v>
      </c>
      <c r="H121" s="143">
        <f t="shared" si="45"/>
        <v>0</v>
      </c>
      <c r="I121" s="145">
        <v>0</v>
      </c>
    </row>
    <row r="122" spans="1:9" ht="27.6" x14ac:dyDescent="0.3">
      <c r="A122" s="148">
        <v>333</v>
      </c>
      <c r="B122" s="158" t="s">
        <v>260</v>
      </c>
      <c r="C122" s="144">
        <f t="shared" ref="C122:G122" si="54">C123+C124</f>
        <v>59890</v>
      </c>
      <c r="D122" s="144">
        <f t="shared" si="54"/>
        <v>0</v>
      </c>
      <c r="E122" s="143">
        <f t="shared" si="37"/>
        <v>59890</v>
      </c>
      <c r="F122" s="144">
        <f t="shared" si="54"/>
        <v>2900</v>
      </c>
      <c r="G122" s="144">
        <f t="shared" si="54"/>
        <v>2900</v>
      </c>
      <c r="H122" s="143">
        <f t="shared" si="45"/>
        <v>56990</v>
      </c>
      <c r="I122" s="145">
        <f>F122/E122</f>
        <v>4.8422107196526967E-2</v>
      </c>
    </row>
    <row r="123" spans="1:9" x14ac:dyDescent="0.3">
      <c r="A123" s="153">
        <v>33301</v>
      </c>
      <c r="B123" s="179" t="s">
        <v>261</v>
      </c>
      <c r="C123" s="144">
        <v>59890</v>
      </c>
      <c r="D123" s="144">
        <v>0</v>
      </c>
      <c r="E123" s="143">
        <f t="shared" si="37"/>
        <v>59890</v>
      </c>
      <c r="F123" s="144">
        <v>2900</v>
      </c>
      <c r="G123" s="144">
        <v>2900</v>
      </c>
      <c r="H123" s="143">
        <f t="shared" si="45"/>
        <v>56990</v>
      </c>
      <c r="I123" s="145">
        <f>F123/E123</f>
        <v>4.8422107196526967E-2</v>
      </c>
    </row>
    <row r="124" spans="1:9" x14ac:dyDescent="0.3">
      <c r="A124" s="153">
        <v>33302</v>
      </c>
      <c r="B124" s="179" t="s">
        <v>262</v>
      </c>
      <c r="C124" s="144">
        <v>0</v>
      </c>
      <c r="D124" s="144">
        <v>0</v>
      </c>
      <c r="E124" s="143">
        <f t="shared" si="37"/>
        <v>0</v>
      </c>
      <c r="F124" s="144">
        <v>0</v>
      </c>
      <c r="G124" s="144">
        <v>0</v>
      </c>
      <c r="H124" s="143">
        <f t="shared" si="45"/>
        <v>0</v>
      </c>
      <c r="I124" s="145">
        <v>0</v>
      </c>
    </row>
    <row r="125" spans="1:9" x14ac:dyDescent="0.3">
      <c r="A125" s="148">
        <v>334</v>
      </c>
      <c r="B125" s="169" t="s">
        <v>263</v>
      </c>
      <c r="C125" s="144">
        <f t="shared" ref="C125:G125" si="55">C126</f>
        <v>450495</v>
      </c>
      <c r="D125" s="144">
        <f t="shared" si="55"/>
        <v>-29813.34</v>
      </c>
      <c r="E125" s="143">
        <f t="shared" si="37"/>
        <v>420681.66</v>
      </c>
      <c r="F125" s="144">
        <f t="shared" si="55"/>
        <v>2610</v>
      </c>
      <c r="G125" s="144">
        <f t="shared" si="55"/>
        <v>0</v>
      </c>
      <c r="H125" s="143">
        <f t="shared" si="45"/>
        <v>418071.66</v>
      </c>
      <c r="I125" s="145">
        <f>F125/E125</f>
        <v>6.2042162712774313E-3</v>
      </c>
    </row>
    <row r="126" spans="1:9" x14ac:dyDescent="0.3">
      <c r="A126" s="153">
        <v>33401</v>
      </c>
      <c r="B126" s="172" t="s">
        <v>263</v>
      </c>
      <c r="C126" s="144">
        <v>450495</v>
      </c>
      <c r="D126" s="144">
        <v>-29813.34</v>
      </c>
      <c r="E126" s="143">
        <f t="shared" si="37"/>
        <v>420681.66</v>
      </c>
      <c r="F126" s="144">
        <v>2610</v>
      </c>
      <c r="G126" s="144">
        <v>0</v>
      </c>
      <c r="H126" s="143">
        <f t="shared" si="45"/>
        <v>418071.66</v>
      </c>
      <c r="I126" s="145">
        <f>F126/E126</f>
        <v>6.2042162712774313E-3</v>
      </c>
    </row>
    <row r="127" spans="1:9" ht="41.4" x14ac:dyDescent="0.3">
      <c r="A127" s="148">
        <v>336</v>
      </c>
      <c r="B127" s="158" t="s">
        <v>264</v>
      </c>
      <c r="C127" s="144">
        <f t="shared" ref="C127:G127" si="56">+C128+C129</f>
        <v>9000.01</v>
      </c>
      <c r="D127" s="144">
        <f t="shared" si="56"/>
        <v>0</v>
      </c>
      <c r="E127" s="143">
        <f t="shared" si="37"/>
        <v>9000.01</v>
      </c>
      <c r="F127" s="144">
        <f t="shared" si="56"/>
        <v>6959</v>
      </c>
      <c r="G127" s="144">
        <f t="shared" si="56"/>
        <v>6959</v>
      </c>
      <c r="H127" s="143">
        <f t="shared" si="45"/>
        <v>2041.0100000000002</v>
      </c>
      <c r="I127" s="145">
        <f>F127/E127</f>
        <v>0.77322136308737432</v>
      </c>
    </row>
    <row r="128" spans="1:9" ht="27.6" x14ac:dyDescent="0.3">
      <c r="A128" s="155">
        <v>33603</v>
      </c>
      <c r="B128" s="179" t="s">
        <v>265</v>
      </c>
      <c r="C128" s="157">
        <v>0</v>
      </c>
      <c r="D128" s="157"/>
      <c r="E128" s="143">
        <f t="shared" si="37"/>
        <v>0</v>
      </c>
      <c r="F128" s="157">
        <v>0</v>
      </c>
      <c r="G128" s="157">
        <v>0</v>
      </c>
      <c r="H128" s="143">
        <f t="shared" si="45"/>
        <v>0</v>
      </c>
      <c r="I128" s="145">
        <v>0</v>
      </c>
    </row>
    <row r="129" spans="1:9" x14ac:dyDescent="0.3">
      <c r="A129" s="153">
        <v>33605</v>
      </c>
      <c r="B129" s="172" t="s">
        <v>266</v>
      </c>
      <c r="C129" s="144">
        <v>9000.01</v>
      </c>
      <c r="D129" s="144">
        <f>7979.39-7979.39</f>
        <v>0</v>
      </c>
      <c r="E129" s="143">
        <f t="shared" si="37"/>
        <v>9000.01</v>
      </c>
      <c r="F129" s="144">
        <v>6959</v>
      </c>
      <c r="G129" s="144">
        <v>6959</v>
      </c>
      <c r="H129" s="143">
        <f t="shared" si="45"/>
        <v>2041.0100000000002</v>
      </c>
      <c r="I129" s="145">
        <f t="shared" ref="I129:I142" si="57">F129/E129</f>
        <v>0.77322136308737432</v>
      </c>
    </row>
    <row r="130" spans="1:9" x14ac:dyDescent="0.3">
      <c r="A130" s="148">
        <v>338</v>
      </c>
      <c r="B130" s="158" t="s">
        <v>267</v>
      </c>
      <c r="C130" s="144">
        <f t="shared" ref="C130:G130" si="58">C131</f>
        <v>511007.99</v>
      </c>
      <c r="D130" s="144">
        <f t="shared" si="58"/>
        <v>0</v>
      </c>
      <c r="E130" s="143">
        <f t="shared" si="37"/>
        <v>511007.99</v>
      </c>
      <c r="F130" s="144">
        <f t="shared" si="58"/>
        <v>209067</v>
      </c>
      <c r="G130" s="144">
        <f t="shared" si="58"/>
        <v>139337</v>
      </c>
      <c r="H130" s="143">
        <f t="shared" si="45"/>
        <v>301940.99</v>
      </c>
      <c r="I130" s="145">
        <f t="shared" si="57"/>
        <v>0.40912667529914748</v>
      </c>
    </row>
    <row r="131" spans="1:9" x14ac:dyDescent="0.3">
      <c r="A131" s="153">
        <v>33801</v>
      </c>
      <c r="B131" s="172" t="s">
        <v>268</v>
      </c>
      <c r="C131" s="144">
        <v>511007.99</v>
      </c>
      <c r="D131" s="144">
        <v>0</v>
      </c>
      <c r="E131" s="143">
        <f t="shared" si="37"/>
        <v>511007.99</v>
      </c>
      <c r="F131" s="144">
        <v>209067</v>
      </c>
      <c r="G131" s="144">
        <v>139337</v>
      </c>
      <c r="H131" s="143">
        <f t="shared" si="45"/>
        <v>301940.99</v>
      </c>
      <c r="I131" s="145">
        <f t="shared" si="57"/>
        <v>0.40912667529914748</v>
      </c>
    </row>
    <row r="132" spans="1:9" ht="27.6" x14ac:dyDescent="0.3">
      <c r="A132" s="152">
        <v>3400</v>
      </c>
      <c r="B132" s="158" t="s">
        <v>269</v>
      </c>
      <c r="C132" s="143">
        <f t="shared" ref="C132:G132" si="59">C133+C135</f>
        <v>220275</v>
      </c>
      <c r="D132" s="143">
        <f t="shared" si="59"/>
        <v>0</v>
      </c>
      <c r="E132" s="143">
        <f t="shared" si="37"/>
        <v>220275</v>
      </c>
      <c r="F132" s="143">
        <f t="shared" si="59"/>
        <v>113681</v>
      </c>
      <c r="G132" s="143">
        <f t="shared" si="59"/>
        <v>113681</v>
      </c>
      <c r="H132" s="143">
        <f t="shared" si="45"/>
        <v>106594</v>
      </c>
      <c r="I132" s="145">
        <f t="shared" si="57"/>
        <v>0.51608670979457494</v>
      </c>
    </row>
    <row r="133" spans="1:9" ht="27.6" x14ac:dyDescent="0.3">
      <c r="A133" s="148">
        <v>341</v>
      </c>
      <c r="B133" s="158" t="s">
        <v>270</v>
      </c>
      <c r="C133" s="144">
        <f t="shared" ref="C133:G133" si="60">C134</f>
        <v>29597</v>
      </c>
      <c r="D133" s="144">
        <f t="shared" si="60"/>
        <v>0</v>
      </c>
      <c r="E133" s="143">
        <f t="shared" si="37"/>
        <v>29597</v>
      </c>
      <c r="F133" s="144">
        <f t="shared" si="60"/>
        <v>14463</v>
      </c>
      <c r="G133" s="144">
        <f t="shared" si="60"/>
        <v>14463</v>
      </c>
      <c r="H133" s="143">
        <f t="shared" si="45"/>
        <v>15134</v>
      </c>
      <c r="I133" s="145">
        <f t="shared" si="57"/>
        <v>0.48866439166131703</v>
      </c>
    </row>
    <row r="134" spans="1:9" x14ac:dyDescent="0.3">
      <c r="A134" s="153">
        <v>34101</v>
      </c>
      <c r="B134" s="172" t="s">
        <v>270</v>
      </c>
      <c r="C134" s="144">
        <v>29597</v>
      </c>
      <c r="D134" s="144">
        <v>0</v>
      </c>
      <c r="E134" s="143">
        <f t="shared" si="37"/>
        <v>29597</v>
      </c>
      <c r="F134" s="144">
        <v>14463</v>
      </c>
      <c r="G134" s="144">
        <v>14463</v>
      </c>
      <c r="H134" s="143">
        <f t="shared" si="45"/>
        <v>15134</v>
      </c>
      <c r="I134" s="145">
        <f t="shared" si="57"/>
        <v>0.48866439166131703</v>
      </c>
    </row>
    <row r="135" spans="1:9" x14ac:dyDescent="0.3">
      <c r="A135" s="148">
        <v>345</v>
      </c>
      <c r="B135" s="158" t="s">
        <v>271</v>
      </c>
      <c r="C135" s="144">
        <f t="shared" ref="C135:G135" si="61">+C136</f>
        <v>190678</v>
      </c>
      <c r="D135" s="144">
        <f t="shared" si="61"/>
        <v>0</v>
      </c>
      <c r="E135" s="143">
        <f t="shared" si="37"/>
        <v>190678</v>
      </c>
      <c r="F135" s="144">
        <f t="shared" si="61"/>
        <v>99218</v>
      </c>
      <c r="G135" s="144">
        <f t="shared" si="61"/>
        <v>99218</v>
      </c>
      <c r="H135" s="143">
        <f t="shared" si="45"/>
        <v>91460</v>
      </c>
      <c r="I135" s="145">
        <f t="shared" si="57"/>
        <v>0.52034319638343174</v>
      </c>
    </row>
    <row r="136" spans="1:9" x14ac:dyDescent="0.3">
      <c r="A136" s="153">
        <v>34501</v>
      </c>
      <c r="B136" s="172" t="s">
        <v>271</v>
      </c>
      <c r="C136" s="144">
        <v>190678</v>
      </c>
      <c r="D136" s="144">
        <f>31154.75-31154.75</f>
        <v>0</v>
      </c>
      <c r="E136" s="143">
        <f t="shared" si="37"/>
        <v>190678</v>
      </c>
      <c r="F136" s="144">
        <v>99218</v>
      </c>
      <c r="G136" s="144">
        <v>99218</v>
      </c>
      <c r="H136" s="143">
        <f t="shared" si="45"/>
        <v>91460</v>
      </c>
      <c r="I136" s="145">
        <f t="shared" si="57"/>
        <v>0.52034319638343174</v>
      </c>
    </row>
    <row r="137" spans="1:9" ht="27.6" x14ac:dyDescent="0.3">
      <c r="A137" s="152">
        <v>3500</v>
      </c>
      <c r="B137" s="158" t="s">
        <v>272</v>
      </c>
      <c r="C137" s="143">
        <f t="shared" ref="C137:G137" si="62">C138+C140+C142+C145+C147+C150+C152</f>
        <v>2196955.02</v>
      </c>
      <c r="D137" s="143">
        <f t="shared" si="62"/>
        <v>0</v>
      </c>
      <c r="E137" s="143">
        <f t="shared" si="37"/>
        <v>2196955.02</v>
      </c>
      <c r="F137" s="143">
        <f t="shared" si="62"/>
        <v>682190</v>
      </c>
      <c r="G137" s="143">
        <f t="shared" si="62"/>
        <v>557664</v>
      </c>
      <c r="H137" s="143">
        <f t="shared" si="45"/>
        <v>1514765.02</v>
      </c>
      <c r="I137" s="145">
        <f t="shared" si="57"/>
        <v>0.31051614338467431</v>
      </c>
    </row>
    <row r="138" spans="1:9" ht="27.6" x14ac:dyDescent="0.3">
      <c r="A138" s="148">
        <v>351</v>
      </c>
      <c r="B138" s="158" t="s">
        <v>273</v>
      </c>
      <c r="C138" s="144">
        <f t="shared" ref="C138:G138" si="63">+C139</f>
        <v>417949.02</v>
      </c>
      <c r="D138" s="144">
        <f t="shared" si="63"/>
        <v>0</v>
      </c>
      <c r="E138" s="143">
        <f t="shared" si="37"/>
        <v>417949.02</v>
      </c>
      <c r="F138" s="144">
        <f t="shared" si="63"/>
        <v>74887</v>
      </c>
      <c r="G138" s="144">
        <f t="shared" si="63"/>
        <v>74887</v>
      </c>
      <c r="H138" s="143">
        <f t="shared" si="45"/>
        <v>343062.02</v>
      </c>
      <c r="I138" s="145">
        <f t="shared" si="57"/>
        <v>0.17917735517121203</v>
      </c>
    </row>
    <row r="139" spans="1:9" x14ac:dyDescent="0.3">
      <c r="A139" s="153">
        <v>35101</v>
      </c>
      <c r="B139" s="172" t="s">
        <v>274</v>
      </c>
      <c r="C139" s="144">
        <v>417949.02</v>
      </c>
      <c r="D139" s="144">
        <v>0</v>
      </c>
      <c r="E139" s="143">
        <f t="shared" si="37"/>
        <v>417949.02</v>
      </c>
      <c r="F139" s="144">
        <v>74887</v>
      </c>
      <c r="G139" s="144">
        <v>74887</v>
      </c>
      <c r="H139" s="143">
        <f t="shared" si="45"/>
        <v>343062.02</v>
      </c>
      <c r="I139" s="145">
        <f t="shared" si="57"/>
        <v>0.17917735517121203</v>
      </c>
    </row>
    <row r="140" spans="1:9" ht="55.2" x14ac:dyDescent="0.3">
      <c r="A140" s="148">
        <v>352</v>
      </c>
      <c r="B140" s="158" t="s">
        <v>275</v>
      </c>
      <c r="C140" s="144">
        <f>+C141</f>
        <v>127802</v>
      </c>
      <c r="D140" s="144">
        <f>+D141</f>
        <v>0</v>
      </c>
      <c r="E140" s="143">
        <f t="shared" si="37"/>
        <v>127802</v>
      </c>
      <c r="F140" s="144">
        <f t="shared" ref="F140:G140" si="64">+F141</f>
        <v>6329</v>
      </c>
      <c r="G140" s="144">
        <f t="shared" si="64"/>
        <v>6329</v>
      </c>
      <c r="H140" s="143">
        <f t="shared" si="45"/>
        <v>121473</v>
      </c>
      <c r="I140" s="145">
        <f t="shared" si="57"/>
        <v>4.9521916714918388E-2</v>
      </c>
    </row>
    <row r="141" spans="1:9" x14ac:dyDescent="0.3">
      <c r="A141" s="153">
        <v>35201</v>
      </c>
      <c r="B141" s="172" t="s">
        <v>276</v>
      </c>
      <c r="C141" s="144">
        <v>127802</v>
      </c>
      <c r="D141" s="144">
        <v>0</v>
      </c>
      <c r="E141" s="143">
        <f t="shared" si="37"/>
        <v>127802</v>
      </c>
      <c r="F141" s="144">
        <v>6329</v>
      </c>
      <c r="G141" s="144">
        <v>6329</v>
      </c>
      <c r="H141" s="143">
        <f t="shared" si="45"/>
        <v>121473</v>
      </c>
      <c r="I141" s="145">
        <f t="shared" si="57"/>
        <v>4.9521916714918388E-2</v>
      </c>
    </row>
    <row r="142" spans="1:9" ht="55.2" x14ac:dyDescent="0.3">
      <c r="A142" s="148">
        <v>353</v>
      </c>
      <c r="B142" s="158" t="s">
        <v>277</v>
      </c>
      <c r="C142" s="144">
        <f t="shared" ref="C142:G142" si="65">+C143+C144</f>
        <v>471958</v>
      </c>
      <c r="D142" s="144">
        <f t="shared" si="65"/>
        <v>0</v>
      </c>
      <c r="E142" s="143">
        <f t="shared" si="37"/>
        <v>471958</v>
      </c>
      <c r="F142" s="144">
        <f t="shared" si="65"/>
        <v>80782</v>
      </c>
      <c r="G142" s="144">
        <f t="shared" si="65"/>
        <v>80782</v>
      </c>
      <c r="H142" s="143">
        <f t="shared" si="45"/>
        <v>391176</v>
      </c>
      <c r="I142" s="145">
        <f t="shared" si="57"/>
        <v>0.17116353573834961</v>
      </c>
    </row>
    <row r="143" spans="1:9" x14ac:dyDescent="0.3">
      <c r="A143" s="153">
        <v>35301</v>
      </c>
      <c r="B143" s="172" t="s">
        <v>278</v>
      </c>
      <c r="C143" s="144">
        <v>0</v>
      </c>
      <c r="D143" s="144">
        <v>0</v>
      </c>
      <c r="E143" s="143">
        <f t="shared" si="37"/>
        <v>0</v>
      </c>
      <c r="F143" s="144">
        <v>0</v>
      </c>
      <c r="G143" s="144">
        <v>0</v>
      </c>
      <c r="H143" s="143">
        <f t="shared" si="45"/>
        <v>0</v>
      </c>
      <c r="I143" s="145">
        <v>0</v>
      </c>
    </row>
    <row r="144" spans="1:9" ht="27.6" x14ac:dyDescent="0.3">
      <c r="A144" s="153">
        <v>35302</v>
      </c>
      <c r="B144" s="179" t="s">
        <v>279</v>
      </c>
      <c r="C144" s="144">
        <v>471958</v>
      </c>
      <c r="D144" s="144">
        <v>0</v>
      </c>
      <c r="E144" s="143">
        <f t="shared" si="37"/>
        <v>471958</v>
      </c>
      <c r="F144" s="144">
        <v>80782</v>
      </c>
      <c r="G144" s="144">
        <v>80782</v>
      </c>
      <c r="H144" s="143">
        <f t="shared" si="45"/>
        <v>391176</v>
      </c>
      <c r="I144" s="145">
        <f t="shared" ref="I144:I151" si="66">F144/E144</f>
        <v>0.17116353573834961</v>
      </c>
    </row>
    <row r="145" spans="1:9" ht="27.6" x14ac:dyDescent="0.3">
      <c r="A145" s="148">
        <v>355</v>
      </c>
      <c r="B145" s="158" t="s">
        <v>280</v>
      </c>
      <c r="C145" s="144">
        <f t="shared" ref="C145:G145" si="67">+C146</f>
        <v>187929</v>
      </c>
      <c r="D145" s="144">
        <f t="shared" si="67"/>
        <v>0</v>
      </c>
      <c r="E145" s="143">
        <f t="shared" si="37"/>
        <v>187929</v>
      </c>
      <c r="F145" s="144">
        <f t="shared" si="67"/>
        <v>29666</v>
      </c>
      <c r="G145" s="144">
        <f t="shared" si="67"/>
        <v>29666</v>
      </c>
      <c r="H145" s="143">
        <f t="shared" si="45"/>
        <v>158263</v>
      </c>
      <c r="I145" s="145">
        <f t="shared" si="66"/>
        <v>0.15785748873244682</v>
      </c>
    </row>
    <row r="146" spans="1:9" ht="27.6" x14ac:dyDescent="0.3">
      <c r="A146" s="153">
        <v>35501</v>
      </c>
      <c r="B146" s="179" t="s">
        <v>281</v>
      </c>
      <c r="C146" s="144">
        <v>187929</v>
      </c>
      <c r="D146" s="144">
        <v>0</v>
      </c>
      <c r="E146" s="143">
        <f t="shared" si="37"/>
        <v>187929</v>
      </c>
      <c r="F146" s="144">
        <v>29666</v>
      </c>
      <c r="G146" s="144">
        <v>29666</v>
      </c>
      <c r="H146" s="143">
        <f t="shared" si="45"/>
        <v>158263</v>
      </c>
      <c r="I146" s="145">
        <f t="shared" si="66"/>
        <v>0.15785748873244682</v>
      </c>
    </row>
    <row r="147" spans="1:9" ht="41.4" x14ac:dyDescent="0.3">
      <c r="A147" s="148">
        <v>357</v>
      </c>
      <c r="B147" s="158" t="s">
        <v>282</v>
      </c>
      <c r="C147" s="144">
        <f>C148+C149</f>
        <v>259814.99</v>
      </c>
      <c r="D147" s="144">
        <f t="shared" ref="D147" si="68">D148+D149</f>
        <v>0</v>
      </c>
      <c r="E147" s="143">
        <f t="shared" si="37"/>
        <v>259814.99</v>
      </c>
      <c r="F147" s="144">
        <f>+F148+F149</f>
        <v>116948</v>
      </c>
      <c r="G147" s="144">
        <f>+G148+G149</f>
        <v>116948</v>
      </c>
      <c r="H147" s="143">
        <f t="shared" si="45"/>
        <v>142866.99</v>
      </c>
      <c r="I147" s="145">
        <f t="shared" si="66"/>
        <v>0.45012029521468333</v>
      </c>
    </row>
    <row r="148" spans="1:9" x14ac:dyDescent="0.3">
      <c r="A148" s="153">
        <v>35701</v>
      </c>
      <c r="B148" s="172" t="s">
        <v>283</v>
      </c>
      <c r="C148" s="144">
        <v>214088.99</v>
      </c>
      <c r="D148" s="144">
        <v>0</v>
      </c>
      <c r="E148" s="143">
        <f t="shared" si="37"/>
        <v>214088.99</v>
      </c>
      <c r="F148" s="144">
        <v>116948</v>
      </c>
      <c r="G148" s="144">
        <v>116948</v>
      </c>
      <c r="H148" s="143">
        <f t="shared" si="45"/>
        <v>97140.989999999991</v>
      </c>
      <c r="I148" s="145">
        <f t="shared" si="66"/>
        <v>0.54625882442623508</v>
      </c>
    </row>
    <row r="149" spans="1:9" x14ac:dyDescent="0.3">
      <c r="A149" s="153">
        <v>35702</v>
      </c>
      <c r="B149" s="172" t="s">
        <v>284</v>
      </c>
      <c r="C149" s="144">
        <v>45726</v>
      </c>
      <c r="D149" s="144">
        <v>0</v>
      </c>
      <c r="E149" s="143">
        <f t="shared" si="37"/>
        <v>45726</v>
      </c>
      <c r="F149" s="144">
        <v>0</v>
      </c>
      <c r="G149" s="144">
        <v>0</v>
      </c>
      <c r="H149" s="143">
        <f t="shared" si="45"/>
        <v>45726</v>
      </c>
      <c r="I149" s="145">
        <f t="shared" si="66"/>
        <v>0</v>
      </c>
    </row>
    <row r="150" spans="1:9" ht="27.6" x14ac:dyDescent="0.3">
      <c r="A150" s="148">
        <v>358</v>
      </c>
      <c r="B150" s="158" t="s">
        <v>285</v>
      </c>
      <c r="C150" s="144">
        <f t="shared" ref="C150:G150" si="69">+C151</f>
        <v>731502.01</v>
      </c>
      <c r="D150" s="144">
        <f t="shared" si="69"/>
        <v>0</v>
      </c>
      <c r="E150" s="143">
        <f t="shared" si="37"/>
        <v>731502.01</v>
      </c>
      <c r="F150" s="144">
        <f t="shared" si="69"/>
        <v>373578</v>
      </c>
      <c r="G150" s="144">
        <f t="shared" si="69"/>
        <v>249052</v>
      </c>
      <c r="H150" s="143">
        <f t="shared" si="45"/>
        <v>357924.01</v>
      </c>
      <c r="I150" s="145">
        <f t="shared" si="66"/>
        <v>0.51069989541108707</v>
      </c>
    </row>
    <row r="151" spans="1:9" x14ac:dyDescent="0.3">
      <c r="A151" s="153">
        <v>35801</v>
      </c>
      <c r="B151" s="172" t="s">
        <v>285</v>
      </c>
      <c r="C151" s="144">
        <v>731502.01</v>
      </c>
      <c r="D151" s="144">
        <v>0</v>
      </c>
      <c r="E151" s="143">
        <f t="shared" si="37"/>
        <v>731502.01</v>
      </c>
      <c r="F151" s="144">
        <v>373578</v>
      </c>
      <c r="G151" s="144">
        <v>249052</v>
      </c>
      <c r="H151" s="143">
        <f t="shared" si="45"/>
        <v>357924.01</v>
      </c>
      <c r="I151" s="145">
        <f t="shared" si="66"/>
        <v>0.51069989541108707</v>
      </c>
    </row>
    <row r="152" spans="1:9" ht="27.6" x14ac:dyDescent="0.3">
      <c r="A152" s="148">
        <v>359</v>
      </c>
      <c r="B152" s="158" t="s">
        <v>286</v>
      </c>
      <c r="C152" s="144">
        <f t="shared" ref="C152:G152" si="70">+C153</f>
        <v>0</v>
      </c>
      <c r="D152" s="144">
        <f t="shared" si="70"/>
        <v>0</v>
      </c>
      <c r="E152" s="143">
        <f t="shared" si="37"/>
        <v>0</v>
      </c>
      <c r="F152" s="144">
        <f t="shared" si="70"/>
        <v>0</v>
      </c>
      <c r="G152" s="144">
        <f t="shared" si="70"/>
        <v>0</v>
      </c>
      <c r="H152" s="143">
        <f t="shared" si="45"/>
        <v>0</v>
      </c>
      <c r="I152" s="145">
        <v>0</v>
      </c>
    </row>
    <row r="153" spans="1:9" x14ac:dyDescent="0.3">
      <c r="A153" s="153">
        <v>35901</v>
      </c>
      <c r="B153" s="172" t="s">
        <v>287</v>
      </c>
      <c r="C153" s="144">
        <v>0</v>
      </c>
      <c r="D153" s="144">
        <v>0</v>
      </c>
      <c r="E153" s="143">
        <f t="shared" si="37"/>
        <v>0</v>
      </c>
      <c r="F153" s="144">
        <v>0</v>
      </c>
      <c r="G153" s="144">
        <v>0</v>
      </c>
      <c r="H153" s="143">
        <f t="shared" si="45"/>
        <v>0</v>
      </c>
      <c r="I153" s="145">
        <v>0</v>
      </c>
    </row>
    <row r="154" spans="1:9" x14ac:dyDescent="0.3">
      <c r="A154" s="152">
        <v>3700</v>
      </c>
      <c r="B154" s="158" t="s">
        <v>288</v>
      </c>
      <c r="C154" s="143">
        <f t="shared" ref="C154:G154" si="71">+C155+C157+C159+C162+C164</f>
        <v>1151925.96</v>
      </c>
      <c r="D154" s="143">
        <f t="shared" si="71"/>
        <v>0</v>
      </c>
      <c r="E154" s="143">
        <f t="shared" si="37"/>
        <v>1151925.96</v>
      </c>
      <c r="F154" s="143">
        <f t="shared" si="71"/>
        <v>248323</v>
      </c>
      <c r="G154" s="143">
        <f t="shared" si="71"/>
        <v>248323</v>
      </c>
      <c r="H154" s="143">
        <f t="shared" si="45"/>
        <v>903602.96</v>
      </c>
      <c r="I154" s="145">
        <f>F154/E154</f>
        <v>0.21557201471525134</v>
      </c>
    </row>
    <row r="155" spans="1:9" x14ac:dyDescent="0.3">
      <c r="A155" s="148">
        <v>371</v>
      </c>
      <c r="B155" s="158" t="s">
        <v>289</v>
      </c>
      <c r="C155" s="144">
        <f t="shared" ref="C155:G155" si="72">C156</f>
        <v>553008.99</v>
      </c>
      <c r="D155" s="144">
        <f t="shared" si="72"/>
        <v>0</v>
      </c>
      <c r="E155" s="143">
        <f t="shared" si="37"/>
        <v>553008.99</v>
      </c>
      <c r="F155" s="144">
        <f t="shared" si="72"/>
        <v>106823</v>
      </c>
      <c r="G155" s="144">
        <f t="shared" si="72"/>
        <v>106823</v>
      </c>
      <c r="H155" s="143">
        <f t="shared" si="45"/>
        <v>446185.99</v>
      </c>
      <c r="I155" s="145">
        <f>F155/E155</f>
        <v>0.19316684164573888</v>
      </c>
    </row>
    <row r="156" spans="1:9" x14ac:dyDescent="0.3">
      <c r="A156" s="153">
        <v>37101</v>
      </c>
      <c r="B156" s="172" t="s">
        <v>290</v>
      </c>
      <c r="C156" s="144">
        <v>553008.99</v>
      </c>
      <c r="D156" s="144">
        <v>0</v>
      </c>
      <c r="E156" s="143">
        <f t="shared" si="37"/>
        <v>553008.99</v>
      </c>
      <c r="F156" s="144">
        <v>106823</v>
      </c>
      <c r="G156" s="144">
        <v>106823</v>
      </c>
      <c r="H156" s="143">
        <f t="shared" si="45"/>
        <v>446185.99</v>
      </c>
      <c r="I156" s="145">
        <f>F156/E156</f>
        <v>0.19316684164573888</v>
      </c>
    </row>
    <row r="157" spans="1:9" x14ac:dyDescent="0.3">
      <c r="A157" s="148">
        <v>372</v>
      </c>
      <c r="B157" s="158" t="s">
        <v>291</v>
      </c>
      <c r="C157" s="144">
        <f t="shared" ref="C157:G157" si="73">+C158</f>
        <v>0</v>
      </c>
      <c r="D157" s="144">
        <f t="shared" si="73"/>
        <v>0</v>
      </c>
      <c r="E157" s="143">
        <f t="shared" ref="E157:E171" si="74">C157+D157</f>
        <v>0</v>
      </c>
      <c r="F157" s="144">
        <f t="shared" si="73"/>
        <v>0</v>
      </c>
      <c r="G157" s="144">
        <f t="shared" si="73"/>
        <v>0</v>
      </c>
      <c r="H157" s="143">
        <f t="shared" si="45"/>
        <v>0</v>
      </c>
      <c r="I157" s="145">
        <v>0</v>
      </c>
    </row>
    <row r="158" spans="1:9" x14ac:dyDescent="0.3">
      <c r="A158" s="153">
        <v>37201</v>
      </c>
      <c r="B158" s="172" t="s">
        <v>291</v>
      </c>
      <c r="C158" s="144">
        <v>0</v>
      </c>
      <c r="D158" s="144">
        <v>0</v>
      </c>
      <c r="E158" s="143">
        <f t="shared" si="74"/>
        <v>0</v>
      </c>
      <c r="F158" s="144">
        <v>0</v>
      </c>
      <c r="G158" s="144">
        <v>0</v>
      </c>
      <c r="H158" s="143">
        <f t="shared" si="45"/>
        <v>0</v>
      </c>
      <c r="I158" s="145">
        <v>0</v>
      </c>
    </row>
    <row r="159" spans="1:9" x14ac:dyDescent="0.3">
      <c r="A159" s="148">
        <v>375</v>
      </c>
      <c r="B159" s="158" t="s">
        <v>292</v>
      </c>
      <c r="C159" s="144">
        <f t="shared" ref="C159:G159" si="75">+C160+C161</f>
        <v>581774.97</v>
      </c>
      <c r="D159" s="144">
        <f t="shared" si="75"/>
        <v>0</v>
      </c>
      <c r="E159" s="143">
        <f t="shared" si="74"/>
        <v>581774.97</v>
      </c>
      <c r="F159" s="144">
        <f t="shared" si="75"/>
        <v>141500</v>
      </c>
      <c r="G159" s="144">
        <f t="shared" si="75"/>
        <v>141500</v>
      </c>
      <c r="H159" s="143">
        <f t="shared" si="45"/>
        <v>440274.97</v>
      </c>
      <c r="I159" s="145">
        <f>F159/E159</f>
        <v>0.24322118911372212</v>
      </c>
    </row>
    <row r="160" spans="1:9" x14ac:dyDescent="0.3">
      <c r="A160" s="153">
        <v>37501</v>
      </c>
      <c r="B160" s="172" t="s">
        <v>293</v>
      </c>
      <c r="C160" s="144">
        <v>555114.97</v>
      </c>
      <c r="D160" s="144">
        <v>0</v>
      </c>
      <c r="E160" s="143">
        <f t="shared" si="74"/>
        <v>555114.97</v>
      </c>
      <c r="F160" s="144">
        <v>137900</v>
      </c>
      <c r="G160" s="144">
        <v>137900</v>
      </c>
      <c r="H160" s="143">
        <f t="shared" si="45"/>
        <v>417214.97</v>
      </c>
      <c r="I160" s="145">
        <f>F160/E160</f>
        <v>0.24841700810194328</v>
      </c>
    </row>
    <row r="161" spans="1:9" x14ac:dyDescent="0.3">
      <c r="A161" s="153">
        <v>37502</v>
      </c>
      <c r="B161" s="172" t="s">
        <v>294</v>
      </c>
      <c r="C161" s="144">
        <v>26660</v>
      </c>
      <c r="D161" s="144">
        <v>0</v>
      </c>
      <c r="E161" s="143">
        <f t="shared" si="74"/>
        <v>26660</v>
      </c>
      <c r="F161" s="144">
        <v>3600</v>
      </c>
      <c r="G161" s="144">
        <v>3600</v>
      </c>
      <c r="H161" s="143">
        <f t="shared" si="45"/>
        <v>23060</v>
      </c>
      <c r="I161" s="145">
        <f>F161/E161</f>
        <v>0.13503375843960991</v>
      </c>
    </row>
    <row r="162" spans="1:9" x14ac:dyDescent="0.3">
      <c r="A162" s="148">
        <v>376</v>
      </c>
      <c r="B162" s="158" t="s">
        <v>295</v>
      </c>
      <c r="C162" s="144">
        <v>0</v>
      </c>
      <c r="D162" s="144">
        <v>0</v>
      </c>
      <c r="E162" s="143">
        <f t="shared" si="74"/>
        <v>0</v>
      </c>
      <c r="F162" s="144">
        <f>+F163</f>
        <v>0</v>
      </c>
      <c r="G162" s="144">
        <f>+G163</f>
        <v>0</v>
      </c>
      <c r="H162" s="143">
        <f t="shared" si="45"/>
        <v>0</v>
      </c>
      <c r="I162" s="145">
        <v>0</v>
      </c>
    </row>
    <row r="163" spans="1:9" x14ac:dyDescent="0.3">
      <c r="A163" s="153">
        <v>37601</v>
      </c>
      <c r="B163" s="172" t="s">
        <v>295</v>
      </c>
      <c r="C163" s="144">
        <v>0</v>
      </c>
      <c r="D163" s="144">
        <v>0</v>
      </c>
      <c r="E163" s="143">
        <f t="shared" si="74"/>
        <v>0</v>
      </c>
      <c r="F163" s="144">
        <v>0</v>
      </c>
      <c r="G163" s="144">
        <v>0</v>
      </c>
      <c r="H163" s="143">
        <f t="shared" si="45"/>
        <v>0</v>
      </c>
      <c r="I163" s="145">
        <v>0</v>
      </c>
    </row>
    <row r="164" spans="1:9" ht="27.6" x14ac:dyDescent="0.3">
      <c r="A164" s="148">
        <v>379</v>
      </c>
      <c r="B164" s="158" t="s">
        <v>296</v>
      </c>
      <c r="C164" s="144">
        <f t="shared" ref="C164:G164" si="76">+C165</f>
        <v>17142</v>
      </c>
      <c r="D164" s="144">
        <f t="shared" si="76"/>
        <v>0</v>
      </c>
      <c r="E164" s="143">
        <f t="shared" si="74"/>
        <v>17142</v>
      </c>
      <c r="F164" s="144">
        <f t="shared" si="76"/>
        <v>0</v>
      </c>
      <c r="G164" s="144">
        <f t="shared" si="76"/>
        <v>0</v>
      </c>
      <c r="H164" s="143">
        <f t="shared" si="45"/>
        <v>17142</v>
      </c>
      <c r="I164" s="145">
        <f>F164/E164</f>
        <v>0</v>
      </c>
    </row>
    <row r="165" spans="1:9" x14ac:dyDescent="0.3">
      <c r="A165" s="153">
        <v>37901</v>
      </c>
      <c r="B165" s="172" t="s">
        <v>297</v>
      </c>
      <c r="C165" s="144">
        <v>17142</v>
      </c>
      <c r="D165" s="144">
        <v>0</v>
      </c>
      <c r="E165" s="143">
        <f t="shared" si="74"/>
        <v>17142</v>
      </c>
      <c r="F165" s="144">
        <v>0</v>
      </c>
      <c r="G165" s="144">
        <v>0</v>
      </c>
      <c r="H165" s="143">
        <f t="shared" si="45"/>
        <v>17142</v>
      </c>
      <c r="I165" s="145">
        <f>F165/E165</f>
        <v>0</v>
      </c>
    </row>
    <row r="166" spans="1:9" x14ac:dyDescent="0.3">
      <c r="A166" s="152">
        <v>3800</v>
      </c>
      <c r="B166" s="158" t="s">
        <v>298</v>
      </c>
      <c r="C166" s="143">
        <f t="shared" ref="C166:G166" si="77">C167</f>
        <v>0</v>
      </c>
      <c r="D166" s="143">
        <f t="shared" si="77"/>
        <v>0</v>
      </c>
      <c r="E166" s="143">
        <f t="shared" si="74"/>
        <v>0</v>
      </c>
      <c r="F166" s="143">
        <f t="shared" si="77"/>
        <v>0</v>
      </c>
      <c r="G166" s="143">
        <f t="shared" si="77"/>
        <v>0</v>
      </c>
      <c r="H166" s="143">
        <f t="shared" si="45"/>
        <v>0</v>
      </c>
      <c r="I166" s="145">
        <v>0</v>
      </c>
    </row>
    <row r="167" spans="1:9" x14ac:dyDescent="0.3">
      <c r="A167" s="148">
        <v>383</v>
      </c>
      <c r="B167" s="158" t="s">
        <v>299</v>
      </c>
      <c r="C167" s="144">
        <f t="shared" ref="C167:G167" si="78">+C168</f>
        <v>0</v>
      </c>
      <c r="D167" s="144">
        <f t="shared" si="78"/>
        <v>0</v>
      </c>
      <c r="E167" s="143">
        <f t="shared" si="74"/>
        <v>0</v>
      </c>
      <c r="F167" s="144">
        <f t="shared" si="78"/>
        <v>0</v>
      </c>
      <c r="G167" s="144">
        <f t="shared" si="78"/>
        <v>0</v>
      </c>
      <c r="H167" s="143">
        <f t="shared" si="45"/>
        <v>0</v>
      </c>
      <c r="I167" s="145">
        <v>0</v>
      </c>
    </row>
    <row r="168" spans="1:9" x14ac:dyDescent="0.3">
      <c r="A168" s="153">
        <v>38301</v>
      </c>
      <c r="B168" s="172" t="s">
        <v>299</v>
      </c>
      <c r="C168" s="144">
        <v>0</v>
      </c>
      <c r="D168" s="144">
        <v>0</v>
      </c>
      <c r="E168" s="143">
        <f t="shared" si="74"/>
        <v>0</v>
      </c>
      <c r="F168" s="144">
        <v>0</v>
      </c>
      <c r="G168" s="144">
        <v>0</v>
      </c>
      <c r="H168" s="143">
        <f t="shared" si="45"/>
        <v>0</v>
      </c>
      <c r="I168" s="145">
        <v>0</v>
      </c>
    </row>
    <row r="169" spans="1:9" x14ac:dyDescent="0.3">
      <c r="A169" s="152">
        <v>3900</v>
      </c>
      <c r="B169" s="158" t="s">
        <v>300</v>
      </c>
      <c r="C169" s="143">
        <f t="shared" ref="C169:G170" si="79">+C170</f>
        <v>7266915.0099999998</v>
      </c>
      <c r="D169" s="143">
        <f t="shared" si="79"/>
        <v>0</v>
      </c>
      <c r="E169" s="143">
        <f t="shared" si="74"/>
        <v>7266915.0099999998</v>
      </c>
      <c r="F169" s="143">
        <f t="shared" si="79"/>
        <v>2041182</v>
      </c>
      <c r="G169" s="143">
        <f t="shared" si="79"/>
        <v>983559</v>
      </c>
      <c r="H169" s="143">
        <f t="shared" si="45"/>
        <v>5225733.01</v>
      </c>
      <c r="I169" s="145">
        <f t="shared" ref="I169:I184" si="80">F169/E169</f>
        <v>0.2808870059978863</v>
      </c>
    </row>
    <row r="170" spans="1:9" x14ac:dyDescent="0.3">
      <c r="A170" s="148">
        <v>399</v>
      </c>
      <c r="B170" s="158" t="s">
        <v>301</v>
      </c>
      <c r="C170" s="144">
        <f t="shared" si="79"/>
        <v>7266915.0099999998</v>
      </c>
      <c r="D170" s="144">
        <f t="shared" si="79"/>
        <v>0</v>
      </c>
      <c r="E170" s="143">
        <f t="shared" si="74"/>
        <v>7266915.0099999998</v>
      </c>
      <c r="F170" s="144">
        <f t="shared" si="79"/>
        <v>2041182</v>
      </c>
      <c r="G170" s="144">
        <f t="shared" si="79"/>
        <v>983559</v>
      </c>
      <c r="H170" s="143">
        <f t="shared" si="45"/>
        <v>5225733.01</v>
      </c>
      <c r="I170" s="145">
        <f t="shared" si="80"/>
        <v>0.2808870059978863</v>
      </c>
    </row>
    <row r="171" spans="1:9" ht="15" thickBot="1" x14ac:dyDescent="0.35">
      <c r="A171" s="159">
        <v>39903</v>
      </c>
      <c r="B171" s="182" t="s">
        <v>302</v>
      </c>
      <c r="C171" s="161">
        <v>7266915.0099999998</v>
      </c>
      <c r="D171" s="161">
        <v>0</v>
      </c>
      <c r="E171" s="162">
        <f t="shared" si="74"/>
        <v>7266915.0099999998</v>
      </c>
      <c r="F171" s="161">
        <v>2041182</v>
      </c>
      <c r="G171" s="161">
        <v>983559</v>
      </c>
      <c r="H171" s="162">
        <f t="shared" ref="H171:H187" si="81">E171-F171</f>
        <v>5225733.01</v>
      </c>
      <c r="I171" s="163">
        <f t="shared" si="80"/>
        <v>0.2808870059978863</v>
      </c>
    </row>
    <row r="172" spans="1:9" ht="27.6" x14ac:dyDescent="0.3">
      <c r="A172" s="180">
        <v>5000</v>
      </c>
      <c r="B172" s="183" t="s">
        <v>303</v>
      </c>
      <c r="C172" s="166">
        <f>C173+C180+C187+C192</f>
        <v>3910040.4899999998</v>
      </c>
      <c r="D172" s="166">
        <f>D173+D180+D187+D192</f>
        <v>3761047.86</v>
      </c>
      <c r="E172" s="166">
        <f>C172+D172</f>
        <v>7671088.3499999996</v>
      </c>
      <c r="F172" s="166">
        <f>F173+F180+F187+F192</f>
        <v>3999</v>
      </c>
      <c r="G172" s="166">
        <f>G173+G180+G187+G192</f>
        <v>3999</v>
      </c>
      <c r="H172" s="166">
        <f t="shared" si="81"/>
        <v>7667089.3499999996</v>
      </c>
      <c r="I172" s="140">
        <f t="shared" si="80"/>
        <v>5.2130803577565366E-4</v>
      </c>
    </row>
    <row r="173" spans="1:9" ht="27.6" x14ac:dyDescent="0.3">
      <c r="A173" s="152">
        <v>5100</v>
      </c>
      <c r="B173" s="158" t="s">
        <v>304</v>
      </c>
      <c r="C173" s="143">
        <f t="shared" ref="C173:G173" si="82">C174+C176+C178</f>
        <v>2072406.4700000002</v>
      </c>
      <c r="D173" s="143">
        <f t="shared" si="82"/>
        <v>1931768.8399999999</v>
      </c>
      <c r="E173" s="143">
        <f t="shared" ref="E173:E194" si="83">C173+D173</f>
        <v>4004175.31</v>
      </c>
      <c r="F173" s="143">
        <f t="shared" si="82"/>
        <v>0</v>
      </c>
      <c r="G173" s="143">
        <f t="shared" si="82"/>
        <v>0</v>
      </c>
      <c r="H173" s="143">
        <f t="shared" si="81"/>
        <v>4004175.31</v>
      </c>
      <c r="I173" s="145">
        <f t="shared" si="80"/>
        <v>0</v>
      </c>
    </row>
    <row r="174" spans="1:9" x14ac:dyDescent="0.3">
      <c r="A174" s="148">
        <v>511</v>
      </c>
      <c r="B174" s="158" t="s">
        <v>305</v>
      </c>
      <c r="C174" s="144">
        <f t="shared" ref="C174:G174" si="84">C175</f>
        <v>150000</v>
      </c>
      <c r="D174" s="144">
        <f t="shared" si="84"/>
        <v>0</v>
      </c>
      <c r="E174" s="143">
        <f t="shared" si="83"/>
        <v>150000</v>
      </c>
      <c r="F174" s="144">
        <f t="shared" si="84"/>
        <v>0</v>
      </c>
      <c r="G174" s="144">
        <f t="shared" si="84"/>
        <v>0</v>
      </c>
      <c r="H174" s="143">
        <f t="shared" si="81"/>
        <v>150000</v>
      </c>
      <c r="I174" s="145">
        <f t="shared" si="80"/>
        <v>0</v>
      </c>
    </row>
    <row r="175" spans="1:9" x14ac:dyDescent="0.3">
      <c r="A175" s="153">
        <v>51101</v>
      </c>
      <c r="B175" s="172" t="s">
        <v>306</v>
      </c>
      <c r="C175" s="144">
        <v>150000</v>
      </c>
      <c r="D175" s="144">
        <v>0</v>
      </c>
      <c r="E175" s="143">
        <f t="shared" si="83"/>
        <v>150000</v>
      </c>
      <c r="F175" s="144">
        <v>0</v>
      </c>
      <c r="G175" s="144">
        <v>0</v>
      </c>
      <c r="H175" s="143">
        <f t="shared" si="81"/>
        <v>150000</v>
      </c>
      <c r="I175" s="145">
        <f t="shared" si="80"/>
        <v>0</v>
      </c>
    </row>
    <row r="176" spans="1:9" ht="27.6" x14ac:dyDescent="0.3">
      <c r="A176" s="148">
        <v>515</v>
      </c>
      <c r="B176" s="158" t="s">
        <v>307</v>
      </c>
      <c r="C176" s="144">
        <f t="shared" ref="C176:G176" si="85">C177</f>
        <v>1018728.12</v>
      </c>
      <c r="D176" s="144">
        <f t="shared" si="85"/>
        <v>1019735.49</v>
      </c>
      <c r="E176" s="143">
        <f t="shared" si="83"/>
        <v>2038463.6099999999</v>
      </c>
      <c r="F176" s="144">
        <f t="shared" si="85"/>
        <v>0</v>
      </c>
      <c r="G176" s="144">
        <f t="shared" si="85"/>
        <v>0</v>
      </c>
      <c r="H176" s="143">
        <f t="shared" si="81"/>
        <v>2038463.6099999999</v>
      </c>
      <c r="I176" s="145">
        <f t="shared" si="80"/>
        <v>0</v>
      </c>
    </row>
    <row r="177" spans="1:9" x14ac:dyDescent="0.3">
      <c r="A177" s="153">
        <v>51501</v>
      </c>
      <c r="B177" s="179" t="s">
        <v>308</v>
      </c>
      <c r="C177" s="144">
        <v>1018728.12</v>
      </c>
      <c r="D177" s="144">
        <v>1019735.49</v>
      </c>
      <c r="E177" s="143">
        <f t="shared" si="83"/>
        <v>2038463.6099999999</v>
      </c>
      <c r="F177" s="144">
        <v>0</v>
      </c>
      <c r="G177" s="144">
        <v>0</v>
      </c>
      <c r="H177" s="143">
        <f t="shared" si="81"/>
        <v>2038463.6099999999</v>
      </c>
      <c r="I177" s="145">
        <f t="shared" si="80"/>
        <v>0</v>
      </c>
    </row>
    <row r="178" spans="1:9" ht="27.6" x14ac:dyDescent="0.3">
      <c r="A178" s="148">
        <v>519</v>
      </c>
      <c r="B178" s="158" t="s">
        <v>309</v>
      </c>
      <c r="C178" s="144">
        <f t="shared" ref="C178:G178" si="86">C179</f>
        <v>903678.35</v>
      </c>
      <c r="D178" s="144">
        <f>D179</f>
        <v>912033.35</v>
      </c>
      <c r="E178" s="143">
        <f t="shared" si="83"/>
        <v>1815711.7</v>
      </c>
      <c r="F178" s="144">
        <f t="shared" si="86"/>
        <v>0</v>
      </c>
      <c r="G178" s="144">
        <f t="shared" si="86"/>
        <v>0</v>
      </c>
      <c r="H178" s="143">
        <f t="shared" si="81"/>
        <v>1815711.7</v>
      </c>
      <c r="I178" s="145">
        <f t="shared" si="80"/>
        <v>0</v>
      </c>
    </row>
    <row r="179" spans="1:9" x14ac:dyDescent="0.3">
      <c r="A179" s="153">
        <v>51901</v>
      </c>
      <c r="B179" s="172" t="s">
        <v>310</v>
      </c>
      <c r="C179" s="144">
        <v>903678.35</v>
      </c>
      <c r="D179" s="144">
        <f>916032.35-3999</f>
        <v>912033.35</v>
      </c>
      <c r="E179" s="143">
        <f t="shared" si="83"/>
        <v>1815711.7</v>
      </c>
      <c r="F179" s="144">
        <v>0</v>
      </c>
      <c r="G179" s="144">
        <v>0</v>
      </c>
      <c r="H179" s="143">
        <f t="shared" si="81"/>
        <v>1815711.7</v>
      </c>
      <c r="I179" s="145">
        <f t="shared" si="80"/>
        <v>0</v>
      </c>
    </row>
    <row r="180" spans="1:9" x14ac:dyDescent="0.3">
      <c r="A180" s="152">
        <v>5200</v>
      </c>
      <c r="B180" s="169" t="s">
        <v>311</v>
      </c>
      <c r="C180" s="143">
        <f t="shared" ref="C180:G180" si="87">C181+C183+C185</f>
        <v>1440891.45</v>
      </c>
      <c r="D180" s="143">
        <f t="shared" si="87"/>
        <v>1428537.45</v>
      </c>
      <c r="E180" s="143">
        <f t="shared" si="83"/>
        <v>2869428.9</v>
      </c>
      <c r="F180" s="143">
        <f t="shared" si="87"/>
        <v>0</v>
      </c>
      <c r="G180" s="143">
        <f t="shared" si="87"/>
        <v>0</v>
      </c>
      <c r="H180" s="143">
        <f t="shared" si="81"/>
        <v>2869428.9</v>
      </c>
      <c r="I180" s="145">
        <f t="shared" si="80"/>
        <v>0</v>
      </c>
    </row>
    <row r="181" spans="1:9" x14ac:dyDescent="0.3">
      <c r="A181" s="184">
        <v>521</v>
      </c>
      <c r="B181" s="169" t="s">
        <v>312</v>
      </c>
      <c r="C181" s="144">
        <f t="shared" ref="C181:G181" si="88">C182</f>
        <v>1366718.27</v>
      </c>
      <c r="D181" s="144">
        <f t="shared" si="88"/>
        <v>1366718.27</v>
      </c>
      <c r="E181" s="143">
        <f t="shared" si="83"/>
        <v>2733436.54</v>
      </c>
      <c r="F181" s="144">
        <f t="shared" si="88"/>
        <v>0</v>
      </c>
      <c r="G181" s="144">
        <f t="shared" si="88"/>
        <v>0</v>
      </c>
      <c r="H181" s="143">
        <f t="shared" si="81"/>
        <v>2733436.54</v>
      </c>
      <c r="I181" s="145">
        <f t="shared" si="80"/>
        <v>0</v>
      </c>
    </row>
    <row r="182" spans="1:9" x14ac:dyDescent="0.3">
      <c r="A182" s="185">
        <v>52101</v>
      </c>
      <c r="B182" s="172" t="s">
        <v>312</v>
      </c>
      <c r="C182" s="144">
        <v>1366718.27</v>
      </c>
      <c r="D182" s="144">
        <v>1366718.27</v>
      </c>
      <c r="E182" s="143">
        <f t="shared" si="83"/>
        <v>2733436.54</v>
      </c>
      <c r="F182" s="144">
        <v>0</v>
      </c>
      <c r="G182" s="144">
        <v>0</v>
      </c>
      <c r="H182" s="143">
        <f t="shared" si="81"/>
        <v>2733436.54</v>
      </c>
      <c r="I182" s="145">
        <f t="shared" si="80"/>
        <v>0</v>
      </c>
    </row>
    <row r="183" spans="1:9" x14ac:dyDescent="0.3">
      <c r="A183" s="184">
        <v>522</v>
      </c>
      <c r="B183" s="169" t="s">
        <v>313</v>
      </c>
      <c r="C183" s="144">
        <f t="shared" ref="C183:G183" si="89">C184</f>
        <v>74173.179999999993</v>
      </c>
      <c r="D183" s="144">
        <f t="shared" si="89"/>
        <v>61819.18</v>
      </c>
      <c r="E183" s="143">
        <f t="shared" si="83"/>
        <v>135992.35999999999</v>
      </c>
      <c r="F183" s="144">
        <f t="shared" si="89"/>
        <v>0</v>
      </c>
      <c r="G183" s="144">
        <f t="shared" si="89"/>
        <v>0</v>
      </c>
      <c r="H183" s="143">
        <f t="shared" si="81"/>
        <v>135992.35999999999</v>
      </c>
      <c r="I183" s="145">
        <f t="shared" si="80"/>
        <v>0</v>
      </c>
    </row>
    <row r="184" spans="1:9" x14ac:dyDescent="0.3">
      <c r="A184" s="186">
        <v>52301</v>
      </c>
      <c r="B184" s="172" t="s">
        <v>313</v>
      </c>
      <c r="C184" s="144">
        <v>74173.179999999993</v>
      </c>
      <c r="D184" s="144">
        <v>61819.18</v>
      </c>
      <c r="E184" s="143">
        <f t="shared" si="83"/>
        <v>135992.35999999999</v>
      </c>
      <c r="F184" s="144">
        <v>0</v>
      </c>
      <c r="G184" s="144">
        <v>0</v>
      </c>
      <c r="H184" s="143">
        <f t="shared" si="81"/>
        <v>135992.35999999999</v>
      </c>
      <c r="I184" s="145">
        <f t="shared" si="80"/>
        <v>0</v>
      </c>
    </row>
    <row r="185" spans="1:9" x14ac:dyDescent="0.3">
      <c r="A185" s="184">
        <v>523</v>
      </c>
      <c r="B185" s="169" t="s">
        <v>314</v>
      </c>
      <c r="C185" s="144">
        <f t="shared" ref="C185:G185" si="90">C186</f>
        <v>0</v>
      </c>
      <c r="D185" s="144">
        <f t="shared" si="90"/>
        <v>0</v>
      </c>
      <c r="E185" s="143">
        <f t="shared" si="83"/>
        <v>0</v>
      </c>
      <c r="F185" s="144">
        <f t="shared" si="90"/>
        <v>0</v>
      </c>
      <c r="G185" s="144">
        <f t="shared" si="90"/>
        <v>0</v>
      </c>
      <c r="H185" s="143">
        <f t="shared" si="81"/>
        <v>0</v>
      </c>
      <c r="I185" s="145">
        <v>0</v>
      </c>
    </row>
    <row r="186" spans="1:9" x14ac:dyDescent="0.3">
      <c r="A186" s="187">
        <v>53201</v>
      </c>
      <c r="B186" s="172" t="s">
        <v>314</v>
      </c>
      <c r="C186" s="144">
        <v>0</v>
      </c>
      <c r="D186" s="144">
        <v>0</v>
      </c>
      <c r="E186" s="143">
        <f t="shared" si="83"/>
        <v>0</v>
      </c>
      <c r="F186" s="144">
        <v>0</v>
      </c>
      <c r="G186" s="144">
        <v>0</v>
      </c>
      <c r="H186" s="143">
        <f t="shared" si="81"/>
        <v>0</v>
      </c>
      <c r="I186" s="145">
        <v>0</v>
      </c>
    </row>
    <row r="187" spans="1:9" x14ac:dyDescent="0.3">
      <c r="A187" s="188">
        <v>5600</v>
      </c>
      <c r="B187" s="169" t="s">
        <v>315</v>
      </c>
      <c r="C187" s="143">
        <f>C190+C188</f>
        <v>0</v>
      </c>
      <c r="D187" s="143">
        <f>D190+D188</f>
        <v>3999</v>
      </c>
      <c r="E187" s="143">
        <f t="shared" si="83"/>
        <v>3999</v>
      </c>
      <c r="F187" s="143">
        <f>F190+F188</f>
        <v>3999</v>
      </c>
      <c r="G187" s="143">
        <f>G190+G188</f>
        <v>3999</v>
      </c>
      <c r="H187" s="143">
        <f t="shared" si="81"/>
        <v>0</v>
      </c>
      <c r="I187" s="145">
        <f>F187/E187</f>
        <v>1</v>
      </c>
    </row>
    <row r="188" spans="1:9" x14ac:dyDescent="0.3">
      <c r="A188" s="187">
        <v>564</v>
      </c>
      <c r="B188" s="172" t="s">
        <v>316</v>
      </c>
      <c r="C188" s="144">
        <f>C189</f>
        <v>0</v>
      </c>
      <c r="D188" s="144">
        <f t="shared" ref="D188:G188" si="91">D189</f>
        <v>3999</v>
      </c>
      <c r="E188" s="144">
        <f t="shared" si="91"/>
        <v>3999</v>
      </c>
      <c r="F188" s="144">
        <f t="shared" si="91"/>
        <v>3999</v>
      </c>
      <c r="G188" s="144">
        <f t="shared" si="91"/>
        <v>3999</v>
      </c>
      <c r="H188" s="143"/>
      <c r="I188" s="145">
        <f>F188/E188</f>
        <v>1</v>
      </c>
    </row>
    <row r="189" spans="1:9" x14ac:dyDescent="0.3">
      <c r="A189" s="187">
        <v>56401</v>
      </c>
      <c r="B189" s="172" t="s">
        <v>316</v>
      </c>
      <c r="C189" s="143">
        <v>0</v>
      </c>
      <c r="D189" s="143">
        <v>3999</v>
      </c>
      <c r="E189" s="143">
        <f>C189+D189</f>
        <v>3999</v>
      </c>
      <c r="F189" s="144">
        <v>3999</v>
      </c>
      <c r="G189" s="144">
        <v>3999</v>
      </c>
      <c r="H189" s="143"/>
      <c r="I189" s="145">
        <f>F189/E189</f>
        <v>1</v>
      </c>
    </row>
    <row r="190" spans="1:9" x14ac:dyDescent="0.3">
      <c r="A190" s="184">
        <v>565</v>
      </c>
      <c r="B190" s="169" t="s">
        <v>317</v>
      </c>
      <c r="C190" s="144">
        <f t="shared" ref="C190:G190" si="92">C191</f>
        <v>0</v>
      </c>
      <c r="D190" s="144">
        <f t="shared" si="92"/>
        <v>0</v>
      </c>
      <c r="E190" s="143">
        <f t="shared" si="83"/>
        <v>0</v>
      </c>
      <c r="F190" s="144">
        <f t="shared" si="92"/>
        <v>0</v>
      </c>
      <c r="G190" s="144">
        <f t="shared" si="92"/>
        <v>0</v>
      </c>
      <c r="H190" s="143">
        <f t="shared" ref="H190:H194" si="93">E190-F190</f>
        <v>0</v>
      </c>
      <c r="I190" s="145">
        <v>0</v>
      </c>
    </row>
    <row r="191" spans="1:9" x14ac:dyDescent="0.3">
      <c r="A191" s="187">
        <v>56501</v>
      </c>
      <c r="B191" s="172" t="s">
        <v>317</v>
      </c>
      <c r="C191" s="144">
        <v>0</v>
      </c>
      <c r="D191" s="144">
        <v>0</v>
      </c>
      <c r="E191" s="143">
        <f t="shared" si="83"/>
        <v>0</v>
      </c>
      <c r="F191" s="144">
        <v>0</v>
      </c>
      <c r="G191" s="144">
        <v>0</v>
      </c>
      <c r="H191" s="143">
        <f t="shared" si="93"/>
        <v>0</v>
      </c>
      <c r="I191" s="145">
        <v>0</v>
      </c>
    </row>
    <row r="192" spans="1:9" x14ac:dyDescent="0.3">
      <c r="A192" s="189">
        <v>5900</v>
      </c>
      <c r="B192" s="169" t="s">
        <v>39</v>
      </c>
      <c r="C192" s="143">
        <f>C193+C195</f>
        <v>396742.57</v>
      </c>
      <c r="D192" s="143">
        <f t="shared" ref="D192:H192" si="94">D193+D195</f>
        <v>396742.57</v>
      </c>
      <c r="E192" s="143">
        <f t="shared" si="94"/>
        <v>793485.14</v>
      </c>
      <c r="F192" s="143">
        <f t="shared" si="94"/>
        <v>0</v>
      </c>
      <c r="G192" s="143">
        <f t="shared" si="94"/>
        <v>0</v>
      </c>
      <c r="H192" s="143">
        <f t="shared" si="94"/>
        <v>793485.14</v>
      </c>
      <c r="I192" s="145">
        <f>F192/E192</f>
        <v>0</v>
      </c>
    </row>
    <row r="193" spans="1:9" x14ac:dyDescent="0.3">
      <c r="A193" s="184">
        <v>591</v>
      </c>
      <c r="B193" s="169" t="s">
        <v>318</v>
      </c>
      <c r="C193" s="144">
        <f t="shared" ref="C193:G193" si="95">C194</f>
        <v>396742.57</v>
      </c>
      <c r="D193" s="144">
        <f t="shared" si="95"/>
        <v>0</v>
      </c>
      <c r="E193" s="143">
        <f t="shared" si="83"/>
        <v>396742.57</v>
      </c>
      <c r="F193" s="144">
        <f t="shared" si="95"/>
        <v>0</v>
      </c>
      <c r="G193" s="144">
        <f t="shared" si="95"/>
        <v>0</v>
      </c>
      <c r="H193" s="143">
        <f t="shared" si="93"/>
        <v>396742.57</v>
      </c>
      <c r="I193" s="145">
        <f>F193/E193</f>
        <v>0</v>
      </c>
    </row>
    <row r="194" spans="1:9" x14ac:dyDescent="0.3">
      <c r="A194" s="185">
        <v>59101</v>
      </c>
      <c r="B194" s="172" t="s">
        <v>318</v>
      </c>
      <c r="C194" s="144">
        <v>396742.57</v>
      </c>
      <c r="D194" s="144">
        <v>0</v>
      </c>
      <c r="E194" s="143">
        <f t="shared" si="83"/>
        <v>396742.57</v>
      </c>
      <c r="F194" s="144">
        <v>0</v>
      </c>
      <c r="G194" s="144">
        <v>0</v>
      </c>
      <c r="H194" s="143">
        <f t="shared" si="93"/>
        <v>396742.57</v>
      </c>
      <c r="I194" s="145">
        <f>F194/E194</f>
        <v>0</v>
      </c>
    </row>
    <row r="195" spans="1:9" x14ac:dyDescent="0.3">
      <c r="A195" s="184">
        <v>597</v>
      </c>
      <c r="B195" s="172" t="s">
        <v>319</v>
      </c>
      <c r="C195" s="144">
        <f>C196</f>
        <v>0</v>
      </c>
      <c r="D195" s="144">
        <f t="shared" ref="D195:H195" si="96">D196</f>
        <v>396742.57</v>
      </c>
      <c r="E195" s="144">
        <f t="shared" si="96"/>
        <v>396742.57</v>
      </c>
      <c r="F195" s="144">
        <f t="shared" si="96"/>
        <v>0</v>
      </c>
      <c r="G195" s="144">
        <f t="shared" si="96"/>
        <v>0</v>
      </c>
      <c r="H195" s="144">
        <f t="shared" si="96"/>
        <v>396742.57</v>
      </c>
      <c r="I195" s="145">
        <f>F195/E195</f>
        <v>0</v>
      </c>
    </row>
    <row r="196" spans="1:9" x14ac:dyDescent="0.3">
      <c r="A196" s="185">
        <v>59701</v>
      </c>
      <c r="B196" s="172" t="s">
        <v>319</v>
      </c>
      <c r="C196" s="144">
        <v>0</v>
      </c>
      <c r="D196" s="144">
        <v>396742.57</v>
      </c>
      <c r="E196" s="143">
        <f>C196+D196</f>
        <v>396742.57</v>
      </c>
      <c r="F196" s="144">
        <v>0</v>
      </c>
      <c r="G196" s="144">
        <v>0</v>
      </c>
      <c r="H196" s="143">
        <f>E196-F196</f>
        <v>396742.57</v>
      </c>
      <c r="I196" s="145">
        <f>F196/E196</f>
        <v>0</v>
      </c>
    </row>
    <row r="197" spans="1:9" ht="15" thickBot="1" x14ac:dyDescent="0.35">
      <c r="A197" s="190"/>
      <c r="B197" s="191"/>
      <c r="C197" s="161"/>
      <c r="D197" s="161"/>
      <c r="E197" s="162"/>
      <c r="F197" s="161"/>
      <c r="G197" s="161"/>
      <c r="H197" s="162"/>
      <c r="I197" s="163"/>
    </row>
    <row r="198" spans="1:9" ht="15" thickBot="1" x14ac:dyDescent="0.35">
      <c r="A198" s="192"/>
      <c r="B198" s="193" t="s">
        <v>320</v>
      </c>
      <c r="C198" s="194">
        <f>+C10+C43+C92+C172</f>
        <v>46495565</v>
      </c>
      <c r="D198" s="162">
        <f>+D10+D43+D92+D172</f>
        <v>3761047.86</v>
      </c>
      <c r="E198" s="162">
        <f>+E10+E43+E92+E172</f>
        <v>50256612.859999999</v>
      </c>
      <c r="F198" s="162">
        <f>+F10+F43+F92+F172</f>
        <v>23403235.319999997</v>
      </c>
      <c r="G198" s="162">
        <f>+G10+G43+G92+G172</f>
        <v>22024584.959999997</v>
      </c>
      <c r="H198" s="194">
        <f>+E198-F198</f>
        <v>26853377.540000003</v>
      </c>
      <c r="I198" s="163">
        <f>F198/E198</f>
        <v>0.4656747438430533</v>
      </c>
    </row>
    <row r="199" spans="1:9" x14ac:dyDescent="0.3">
      <c r="A199" s="75"/>
      <c r="B199" s="80"/>
      <c r="C199" s="80"/>
      <c r="D199" s="80"/>
      <c r="E199" s="80"/>
      <c r="F199" s="80"/>
      <c r="G199" s="80"/>
      <c r="H199" s="80"/>
      <c r="I199" s="195"/>
    </row>
    <row r="200" spans="1:9" x14ac:dyDescent="0.3">
      <c r="A200" s="75"/>
      <c r="B200" s="80"/>
      <c r="C200" s="80"/>
      <c r="D200" s="80"/>
      <c r="E200" s="80"/>
      <c r="F200" s="80"/>
      <c r="G200" s="80"/>
      <c r="H200" s="80"/>
      <c r="I200" s="195"/>
    </row>
    <row r="201" spans="1:9" x14ac:dyDescent="0.3">
      <c r="A201" s="75"/>
      <c r="B201" s="80"/>
      <c r="C201" s="80"/>
      <c r="D201" s="80"/>
      <c r="E201" s="80"/>
      <c r="F201" s="80"/>
      <c r="G201" s="80"/>
      <c r="H201" s="80"/>
      <c r="I201" s="195"/>
    </row>
    <row r="202" spans="1:9" x14ac:dyDescent="0.3">
      <c r="A202" s="75"/>
      <c r="B202" s="80"/>
      <c r="C202" s="80"/>
      <c r="D202" s="80"/>
      <c r="E202" s="80"/>
      <c r="F202" s="80"/>
      <c r="G202" s="80"/>
      <c r="H202" s="80"/>
      <c r="I202" s="195"/>
    </row>
    <row r="203" spans="1:9" x14ac:dyDescent="0.3">
      <c r="A203" s="75"/>
      <c r="B203" s="80"/>
      <c r="C203" s="80"/>
      <c r="D203" s="80"/>
      <c r="E203" s="80"/>
      <c r="F203" s="80"/>
      <c r="G203" s="80"/>
      <c r="H203" s="80"/>
      <c r="I203" s="195"/>
    </row>
    <row r="204" spans="1:9" x14ac:dyDescent="0.3">
      <c r="A204" s="75"/>
      <c r="B204" s="80"/>
      <c r="C204" s="80"/>
      <c r="D204" s="80"/>
      <c r="E204" s="80"/>
      <c r="F204" s="80"/>
      <c r="G204" s="80"/>
      <c r="H204" s="80"/>
      <c r="I204" s="195"/>
    </row>
    <row r="205" spans="1:9" x14ac:dyDescent="0.3">
      <c r="A205" s="75"/>
      <c r="B205" s="80"/>
      <c r="C205" s="80"/>
      <c r="D205" s="80"/>
      <c r="E205" s="80"/>
      <c r="F205" s="80"/>
      <c r="G205" s="80"/>
      <c r="H205" s="80"/>
      <c r="I205" s="195"/>
    </row>
    <row r="206" spans="1:9" x14ac:dyDescent="0.3">
      <c r="A206" s="75"/>
      <c r="B206" s="80"/>
      <c r="C206" s="80"/>
      <c r="D206" s="80"/>
      <c r="E206" s="80"/>
      <c r="F206" s="80"/>
      <c r="G206" s="80"/>
      <c r="H206" s="80"/>
      <c r="I206" s="195"/>
    </row>
    <row r="207" spans="1:9" x14ac:dyDescent="0.3">
      <c r="A207" s="196"/>
      <c r="B207" s="80"/>
      <c r="C207" s="80"/>
      <c r="D207" s="80"/>
      <c r="E207" s="80"/>
      <c r="F207" s="80"/>
      <c r="G207" s="80"/>
      <c r="H207" s="197"/>
      <c r="I207" s="195"/>
    </row>
    <row r="208" spans="1:9" x14ac:dyDescent="0.3">
      <c r="A208" s="196"/>
      <c r="B208" s="198" t="s">
        <v>66</v>
      </c>
      <c r="C208" s="208" t="s">
        <v>67</v>
      </c>
      <c r="D208" s="208"/>
      <c r="E208" s="208"/>
      <c r="F208" s="199"/>
      <c r="G208" s="207" t="s">
        <v>69</v>
      </c>
      <c r="H208" s="207"/>
      <c r="I208" s="207"/>
    </row>
    <row r="209" spans="1:9" x14ac:dyDescent="0.3">
      <c r="A209" s="196"/>
      <c r="B209" s="80"/>
      <c r="C209" s="80"/>
      <c r="D209" s="200"/>
      <c r="E209" s="200"/>
      <c r="F209" s="80"/>
      <c r="G209" s="201"/>
      <c r="H209" s="80"/>
      <c r="I209" s="195"/>
    </row>
    <row r="210" spans="1:9" x14ac:dyDescent="0.3">
      <c r="A210" s="196"/>
      <c r="B210" s="80"/>
      <c r="C210" s="80"/>
      <c r="D210" s="202"/>
      <c r="E210" s="202"/>
      <c r="F210" s="80"/>
      <c r="G210" s="201"/>
      <c r="H210" s="80"/>
      <c r="I210" s="195"/>
    </row>
    <row r="211" spans="1:9" x14ac:dyDescent="0.3">
      <c r="A211" s="196"/>
      <c r="B211" s="198" t="s">
        <v>70</v>
      </c>
      <c r="C211" s="208" t="s">
        <v>71</v>
      </c>
      <c r="D211" s="208"/>
      <c r="E211" s="208"/>
      <c r="F211" s="80"/>
      <c r="G211" s="209" t="s">
        <v>72</v>
      </c>
      <c r="H211" s="209"/>
      <c r="I211" s="209"/>
    </row>
    <row r="212" spans="1:9" x14ac:dyDescent="0.3">
      <c r="A212" s="196"/>
      <c r="B212" s="198" t="s">
        <v>321</v>
      </c>
      <c r="C212" s="208" t="s">
        <v>74</v>
      </c>
      <c r="D212" s="208"/>
      <c r="E212" s="208"/>
      <c r="F212" s="80"/>
      <c r="G212" s="209" t="s">
        <v>75</v>
      </c>
      <c r="H212" s="209"/>
      <c r="I212" s="209"/>
    </row>
    <row r="213" spans="1:9" x14ac:dyDescent="0.3">
      <c r="A213" s="196"/>
      <c r="B213" s="80"/>
      <c r="C213" s="80"/>
      <c r="D213" s="80"/>
      <c r="E213" s="80"/>
      <c r="F213" s="80"/>
      <c r="G213" s="80"/>
      <c r="H213" s="80"/>
      <c r="I213" s="195"/>
    </row>
  </sheetData>
  <mergeCells count="14">
    <mergeCell ref="A6:H6"/>
    <mergeCell ref="A1:H1"/>
    <mergeCell ref="A2:H2"/>
    <mergeCell ref="A3:H3"/>
    <mergeCell ref="A4:H4"/>
    <mergeCell ref="A5:H5"/>
    <mergeCell ref="C212:E212"/>
    <mergeCell ref="G212:I212"/>
    <mergeCell ref="A7:B7"/>
    <mergeCell ref="A8:B8"/>
    <mergeCell ref="C208:E208"/>
    <mergeCell ref="G208:I208"/>
    <mergeCell ref="C211:E211"/>
    <mergeCell ref="G211:I2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</vt:lpstr>
      <vt:lpstr>ESTADO DE RESULTADO</vt:lpstr>
      <vt:lpstr>EDO DE VARIACION</vt:lpstr>
      <vt:lpstr>AVANCE PRESPUESTAL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2016-09-08T18:38:23Z</dcterms:modified>
</cp:coreProperties>
</file>