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6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\Documents\Información Contable\Sistema Estatal de Evalaución\2020\PRIMER TRIMESTRE\"/>
    </mc:Choice>
  </mc:AlternateContent>
  <bookViews>
    <workbookView xWindow="0" yWindow="0" windowWidth="28800" windowHeight="12435" tabRatio="898" firstSheet="12" activeTab="1"/>
  </bookViews>
  <sheets>
    <sheet name="Lista  FORMATOS  " sheetId="68" r:id="rId1"/>
    <sheet name="ETCA-I-01" sheetId="2" r:id="rId2"/>
    <sheet name="ETCA-I-02" sheetId="91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92" r:id="rId10"/>
    <sheet name="ETCA-I-10" sheetId="93" r:id="rId11"/>
    <sheet name="ETCA-I-11" sheetId="26" r:id="rId12"/>
    <sheet name="ETCA-I-12 (NOTAS)" sheetId="99" r:id="rId13"/>
    <sheet name="ETCA-II-01" sheetId="102" r:id="rId14"/>
    <sheet name="ETCA-II-02" sheetId="94" r:id="rId15"/>
    <sheet name="ETCA-II-03" sheetId="103" r:id="rId16"/>
    <sheet name="ETCA II-04" sheetId="70" r:id="rId17"/>
    <sheet name="ETCA-II-05" sheetId="95" r:id="rId18"/>
    <sheet name="ETCA-II-06" sheetId="37" r:id="rId19"/>
    <sheet name="ETCA-II-07" sheetId="38" r:id="rId20"/>
    <sheet name="ETCA-II-08" sheetId="89" r:id="rId21"/>
    <sheet name="ETCA-II-09" sheetId="44" r:id="rId22"/>
    <sheet name="ETCA-II-10" sheetId="45" r:id="rId23"/>
    <sheet name="ETCA-II-11" sheetId="72" r:id="rId24"/>
    <sheet name="ETCA-II-12" sheetId="96" r:id="rId25"/>
    <sheet name="ETCA-II-13" sheetId="50" r:id="rId26"/>
    <sheet name="ETCA-II-14" sheetId="97" r:id="rId27"/>
    <sheet name="ETCA-II-15" sheetId="24" r:id="rId28"/>
    <sheet name="ETCA-II-16" sheetId="16" r:id="rId29"/>
    <sheet name="ETCA-II-17" sheetId="19" r:id="rId30"/>
    <sheet name="ETCA-III-01" sheetId="42" r:id="rId31"/>
    <sheet name="ETCA-III-03" sheetId="32" r:id="rId32"/>
    <sheet name="ETCA-III-04" sheetId="87" r:id="rId33"/>
    <sheet name="ETCA-III-05" sheetId="90" r:id="rId34"/>
    <sheet name="ETCA-IV-01" sheetId="20" r:id="rId35"/>
    <sheet name="ETCA-IV-02" sheetId="98" r:id="rId36"/>
    <sheet name="ETCA-IV-03" sheetId="27" r:id="rId37"/>
    <sheet name="ETCA-IV-04" sheetId="100" r:id="rId38"/>
    <sheet name="ANEXO A" sheetId="86" r:id="rId39"/>
    <sheet name="ANEXO B" sheetId="85" r:id="rId40"/>
    <sheet name="ANEXO C" sheetId="84" r:id="rId41"/>
  </sheets>
  <externalReferences>
    <externalReference r:id="rId42"/>
    <externalReference r:id="rId43"/>
    <externalReference r:id="rId44"/>
    <externalReference r:id="rId45"/>
    <externalReference r:id="rId46"/>
  </externalReferences>
  <definedNames>
    <definedName name="_xlnm._FilterDatabase" localSheetId="1" hidden="1">'ETCA-I-01'!#REF!</definedName>
    <definedName name="_xlnm._FilterDatabase" localSheetId="37" hidden="1">'ETCA-IV-04'!$B$1:$B$2902</definedName>
    <definedName name="_ftn1" localSheetId="3">'ETCA-I-03'!#REF!</definedName>
    <definedName name="_ftnref1" localSheetId="3">'ETCA-I-03'!#REF!</definedName>
    <definedName name="_Toc478717399" localSheetId="0">'Lista  FORMATOS  '!#REF!</definedName>
    <definedName name="_xlnm.Print_Area" localSheetId="39">'ANEXO B'!$A$1:$E$80</definedName>
    <definedName name="_xlnm.Print_Area" localSheetId="1">'ETCA-I-01'!$A$1:$G$57</definedName>
    <definedName name="_xlnm.Print_Area" localSheetId="3">'ETCA-I-03'!$A$1:$D$69</definedName>
    <definedName name="_xlnm.Print_Area" localSheetId="4">'ETCA-I-04'!$A$1:$F$46</definedName>
    <definedName name="_xlnm.Print_Area" localSheetId="6">'ETCA-I-06'!$A$1:$D$70</definedName>
    <definedName name="_xlnm.Print_Area" localSheetId="7">'ETCA-I-07'!$A$1:$G$33</definedName>
    <definedName name="_xlnm.Print_Area" localSheetId="8">'ETCA-I-08'!$A$1:$F$47</definedName>
    <definedName name="_xlnm.Print_Area" localSheetId="11">'ETCA-I-11'!$A$1:$I$50</definedName>
    <definedName name="_xlnm.Print_Area" localSheetId="13">'ETCA-II-01'!$A$1:$H$52</definedName>
    <definedName name="_xlnm.Print_Area" localSheetId="15">'ETCA-II-03'!$A$1:$D$34</definedName>
    <definedName name="_xlnm.Print_Area" localSheetId="18">'ETCA-II-06'!$A$1:$G$25</definedName>
    <definedName name="_xlnm.Print_Area" localSheetId="19">'ETCA-II-07'!$A$1:$G$38</definedName>
    <definedName name="_xlnm.Print_Area" localSheetId="21">'ETCA-II-09'!$A$1:$G$20</definedName>
    <definedName name="_xlnm.Print_Area" localSheetId="22">'ETCA-II-10'!$A$1:$G$26</definedName>
    <definedName name="_xlnm.Print_Area" localSheetId="23">'ETCA-II-11'!$A$1:$G$47</definedName>
    <definedName name="_xlnm.Print_Area" localSheetId="25">'ETCA-II-13'!$A$1:$I$102</definedName>
    <definedName name="_xlnm.Print_Area" localSheetId="27">'ETCA-II-15'!$A$1:$C$46</definedName>
    <definedName name="_xlnm.Print_Area" localSheetId="28">'ETCA-II-16'!$A$1:$E$36</definedName>
    <definedName name="_xlnm.Print_Area" localSheetId="29">'ETCA-II-17'!$A$1:$D$37</definedName>
    <definedName name="_xlnm.Print_Area" localSheetId="30">'ETCA-III-01'!$A$1:$G$44</definedName>
    <definedName name="_xlnm.Print_Area" localSheetId="31">'ETCA-III-03'!$A$1:$E$43</definedName>
    <definedName name="_xlnm.Print_Area" localSheetId="33">'ETCA-III-05'!$A$1:$M$17</definedName>
    <definedName name="_xlnm.Print_Area" localSheetId="34">'ETCA-IV-01'!$A$1:$E$31</definedName>
    <definedName name="_xlnm.Print_Area" localSheetId="36">'ETCA-IV-03'!$A$1:$D$26</definedName>
    <definedName name="_xlnm.Print_Area" localSheetId="0">'Lista  FORMATOS  '!$A$1:$C$58</definedName>
    <definedName name="_xlnm.Database" localSheetId="39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OLE_LINK1" localSheetId="38">'ANEXO A'!#REF!</definedName>
    <definedName name="ppto" localSheetId="37">[1]Hoja2!$B$3:$M$95</definedName>
    <definedName name="ppto">[2]Hoja2!$B$3:$M$95</definedName>
    <definedName name="qw" localSheetId="39">#REF!</definedName>
    <definedName name="qw" localSheetId="13">#REF!</definedName>
    <definedName name="qw" localSheetId="15">#REF!</definedName>
    <definedName name="qw" localSheetId="25">#REF!</definedName>
    <definedName name="qw">#REF!</definedName>
    <definedName name="_xlnm.Print_Titles" localSheetId="2">'ETCA-I-02'!$2:$5</definedName>
    <definedName name="_xlnm.Print_Titles" localSheetId="3">'ETCA-I-03'!$2:$4</definedName>
    <definedName name="_xlnm.Print_Titles" localSheetId="13">'ETCA-II-01'!$1:$4</definedName>
    <definedName name="_xlnm.Print_Titles" localSheetId="14">'ETCA-II-02'!$2:$8</definedName>
    <definedName name="_xlnm.Print_Titles" localSheetId="17">'ETCA-II-05'!$2:$9</definedName>
    <definedName name="_xlnm.Print_Titles" localSheetId="24">'ETCA-II-12'!$2:$9</definedName>
    <definedName name="_xlnm.Print_Titles" localSheetId="25">'ETCA-II-13'!$6:$7</definedName>
    <definedName name="_xlnm.Print_Titles" localSheetId="32">'ETCA-III-04'!$1:$10</definedName>
    <definedName name="_xlnm.Print_Titles" localSheetId="33">'ETCA-III-05'!$8:$9</definedName>
  </definedNames>
  <calcPr calcId="152511"/>
</workbook>
</file>

<file path=xl/calcChain.xml><?xml version="1.0" encoding="utf-8"?>
<calcChain xmlns="http://schemas.openxmlformats.org/spreadsheetml/2006/main">
  <c r="A1" i="103" l="1"/>
  <c r="A3" i="103"/>
  <c r="D5" i="103"/>
  <c r="D8" i="103"/>
  <c r="E9" i="103"/>
  <c r="E11" i="103"/>
  <c r="E12" i="103"/>
  <c r="D17" i="103"/>
  <c r="D22" i="103" l="1"/>
  <c r="E22" i="103" s="1"/>
  <c r="E5" i="103"/>
  <c r="A1" i="102"/>
  <c r="A3" i="102"/>
  <c r="E9" i="102"/>
  <c r="E19" i="102" s="1"/>
  <c r="H9" i="102"/>
  <c r="E10" i="102"/>
  <c r="H10" i="102"/>
  <c r="E11" i="102"/>
  <c r="H11" i="102"/>
  <c r="E12" i="102"/>
  <c r="H12" i="102"/>
  <c r="E13" i="102"/>
  <c r="H13" i="102"/>
  <c r="E14" i="102"/>
  <c r="H14" i="102"/>
  <c r="E15" i="102"/>
  <c r="H15" i="102"/>
  <c r="E16" i="102"/>
  <c r="H16" i="102"/>
  <c r="E17" i="102"/>
  <c r="H17" i="102"/>
  <c r="E18" i="102"/>
  <c r="H18" i="102"/>
  <c r="C19" i="102"/>
  <c r="H20" i="102" s="1"/>
  <c r="D19" i="102"/>
  <c r="F19" i="102"/>
  <c r="G19" i="102"/>
  <c r="C25" i="102"/>
  <c r="D25" i="102"/>
  <c r="F25" i="102"/>
  <c r="G25" i="102"/>
  <c r="G44" i="102" s="1"/>
  <c r="E26" i="102"/>
  <c r="H26" i="102"/>
  <c r="E28" i="102"/>
  <c r="H28" i="102"/>
  <c r="E29" i="102"/>
  <c r="H29" i="102"/>
  <c r="E30" i="102"/>
  <c r="H30" i="102"/>
  <c r="E31" i="102"/>
  <c r="H31" i="102"/>
  <c r="E32" i="102"/>
  <c r="H32" i="102"/>
  <c r="E33" i="102"/>
  <c r="H33" i="102"/>
  <c r="C35" i="102"/>
  <c r="D35" i="102"/>
  <c r="F35" i="102"/>
  <c r="F44" i="102" s="1"/>
  <c r="G35" i="102"/>
  <c r="E36" i="102"/>
  <c r="H36" i="102"/>
  <c r="E38" i="102"/>
  <c r="H38" i="102"/>
  <c r="E39" i="102"/>
  <c r="H39" i="102"/>
  <c r="C41" i="102"/>
  <c r="D41" i="102"/>
  <c r="F41" i="102"/>
  <c r="G41" i="102"/>
  <c r="E42" i="102"/>
  <c r="E41" i="102" s="1"/>
  <c r="H42" i="102"/>
  <c r="H41" i="102" s="1"/>
  <c r="D44" i="102"/>
  <c r="E25" i="102" l="1"/>
  <c r="H19" i="102"/>
  <c r="E35" i="102"/>
  <c r="C44" i="102"/>
  <c r="H45" i="102" s="1"/>
  <c r="H35" i="102"/>
  <c r="H25" i="102"/>
  <c r="H44" i="102" s="1"/>
  <c r="E44" i="102" l="1"/>
  <c r="D2896" i="100"/>
  <c r="D2889" i="100"/>
  <c r="D2851" i="100"/>
  <c r="D2899" i="100" s="1"/>
  <c r="G479" i="99" l="1"/>
  <c r="L220" i="99"/>
  <c r="L219" i="99"/>
  <c r="I221" i="99"/>
  <c r="M171" i="99"/>
  <c r="M169" i="99"/>
  <c r="M159" i="99"/>
  <c r="M150" i="99"/>
  <c r="I139" i="99"/>
  <c r="L138" i="99"/>
  <c r="L137" i="99"/>
  <c r="M125" i="99"/>
  <c r="M124" i="99"/>
  <c r="M126" i="99" s="1"/>
  <c r="M116" i="99"/>
  <c r="M114" i="99"/>
  <c r="J113" i="99"/>
  <c r="J114" i="99" s="1"/>
  <c r="M111" i="99"/>
  <c r="M110" i="99"/>
  <c r="M109" i="99"/>
  <c r="M108" i="99"/>
  <c r="J112" i="99"/>
  <c r="J117" i="99" s="1"/>
  <c r="N101" i="99"/>
  <c r="K101" i="99"/>
  <c r="H94" i="99"/>
  <c r="K91" i="99" s="1"/>
  <c r="K93" i="99"/>
  <c r="K92" i="99"/>
  <c r="K85" i="99"/>
  <c r="K84" i="99"/>
  <c r="K77" i="99"/>
  <c r="K76" i="99"/>
  <c r="K69" i="99"/>
  <c r="K68" i="99"/>
  <c r="M61" i="99"/>
  <c r="M60" i="99"/>
  <c r="J63" i="99"/>
  <c r="K54" i="99"/>
  <c r="K37" i="99"/>
  <c r="M17" i="99"/>
  <c r="J17" i="99"/>
  <c r="M16" i="99"/>
  <c r="J16" i="99"/>
  <c r="J18" i="99" s="1"/>
  <c r="L221" i="99" l="1"/>
  <c r="M18" i="99"/>
  <c r="M63" i="99"/>
  <c r="M112" i="99"/>
  <c r="M117" i="99" s="1"/>
  <c r="L139" i="99"/>
  <c r="M172" i="99"/>
  <c r="K71" i="99"/>
  <c r="K72" i="99"/>
  <c r="K80" i="99"/>
  <c r="K88" i="99"/>
  <c r="K70" i="99"/>
  <c r="K94" i="99" s="1"/>
  <c r="K78" i="99"/>
  <c r="K79" i="99"/>
  <c r="K74" i="99"/>
  <c r="K82" i="99"/>
  <c r="K90" i="99"/>
  <c r="K86" i="99"/>
  <c r="K87" i="99"/>
  <c r="K73" i="99"/>
  <c r="K81" i="99"/>
  <c r="K89" i="99"/>
  <c r="K75" i="99"/>
  <c r="K83" i="99"/>
  <c r="E80" i="98" l="1"/>
  <c r="D80" i="98"/>
  <c r="E78" i="98"/>
  <c r="D78" i="98"/>
  <c r="C78" i="98"/>
  <c r="E76" i="98"/>
  <c r="D76" i="98"/>
  <c r="D74" i="98" s="1"/>
  <c r="C76" i="98"/>
  <c r="C74" i="98" s="1"/>
  <c r="E75" i="98"/>
  <c r="E74" i="98" s="1"/>
  <c r="D75" i="98"/>
  <c r="C75" i="98"/>
  <c r="E72" i="98"/>
  <c r="E82" i="98" s="1"/>
  <c r="E84" i="98" s="1"/>
  <c r="D72" i="98"/>
  <c r="C72" i="98"/>
  <c r="E62" i="98"/>
  <c r="D62" i="98"/>
  <c r="E60" i="98"/>
  <c r="D60" i="98"/>
  <c r="C60" i="98"/>
  <c r="E58" i="98"/>
  <c r="D58" i="98"/>
  <c r="C58" i="98"/>
  <c r="E57" i="98"/>
  <c r="D57" i="98"/>
  <c r="C57" i="98"/>
  <c r="E56" i="98"/>
  <c r="D56" i="98"/>
  <c r="C56" i="98"/>
  <c r="E54" i="98"/>
  <c r="E64" i="98" s="1"/>
  <c r="E66" i="98" s="1"/>
  <c r="D54" i="98"/>
  <c r="D64" i="98" s="1"/>
  <c r="D66" i="98" s="1"/>
  <c r="C54" i="98"/>
  <c r="C64" i="98" s="1"/>
  <c r="C66" i="98" s="1"/>
  <c r="E48" i="98"/>
  <c r="E12" i="98" s="1"/>
  <c r="E9" i="98" s="1"/>
  <c r="E22" i="98" s="1"/>
  <c r="E24" i="98" s="1"/>
  <c r="E26" i="98" s="1"/>
  <c r="E35" i="98" s="1"/>
  <c r="E44" i="98"/>
  <c r="D44" i="98"/>
  <c r="C44" i="98"/>
  <c r="E41" i="98"/>
  <c r="D41" i="98"/>
  <c r="D48" i="98" s="1"/>
  <c r="D12" i="98" s="1"/>
  <c r="D9" i="98" s="1"/>
  <c r="D22" i="98" s="1"/>
  <c r="D24" i="98" s="1"/>
  <c r="D26" i="98" s="1"/>
  <c r="D35" i="98" s="1"/>
  <c r="C41" i="98"/>
  <c r="C48" i="98" s="1"/>
  <c r="C12" i="98" s="1"/>
  <c r="C9" i="98" s="1"/>
  <c r="C22" i="98" s="1"/>
  <c r="C24" i="98" s="1"/>
  <c r="C26" i="98" s="1"/>
  <c r="C35" i="98" s="1"/>
  <c r="E31" i="98"/>
  <c r="D31" i="98"/>
  <c r="C31" i="98"/>
  <c r="E18" i="98"/>
  <c r="D18" i="98"/>
  <c r="E14" i="98"/>
  <c r="D14" i="98"/>
  <c r="C14" i="98"/>
  <c r="H31" i="97"/>
  <c r="E31" i="97"/>
  <c r="H30" i="97"/>
  <c r="E30" i="97"/>
  <c r="E29" i="97"/>
  <c r="H29" i="97" s="1"/>
  <c r="G28" i="97"/>
  <c r="G21" i="97" s="1"/>
  <c r="F28" i="97"/>
  <c r="F21" i="97" s="1"/>
  <c r="D28" i="97"/>
  <c r="C28" i="97"/>
  <c r="E27" i="97"/>
  <c r="H27" i="97" s="1"/>
  <c r="E26" i="97"/>
  <c r="E24" i="97" s="1"/>
  <c r="H25" i="97"/>
  <c r="E25" i="97"/>
  <c r="G24" i="97"/>
  <c r="F24" i="97"/>
  <c r="D24" i="97"/>
  <c r="C24" i="97"/>
  <c r="C21" i="97" s="1"/>
  <c r="H23" i="97"/>
  <c r="E23" i="97"/>
  <c r="H22" i="97"/>
  <c r="E22" i="97"/>
  <c r="D21" i="97"/>
  <c r="H19" i="97"/>
  <c r="E19" i="97"/>
  <c r="E18" i="97"/>
  <c r="H18" i="97" s="1"/>
  <c r="E17" i="97"/>
  <c r="E16" i="97" s="1"/>
  <c r="H16" i="97" s="1"/>
  <c r="G16" i="97"/>
  <c r="F16" i="97"/>
  <c r="D16" i="97"/>
  <c r="C16" i="97"/>
  <c r="C9" i="97" s="1"/>
  <c r="E15" i="97"/>
  <c r="H15" i="97" s="1"/>
  <c r="H14" i="97"/>
  <c r="E14" i="97"/>
  <c r="H13" i="97"/>
  <c r="E13" i="97"/>
  <c r="G12" i="97"/>
  <c r="F12" i="97"/>
  <c r="E12" i="97"/>
  <c r="H12" i="97" s="1"/>
  <c r="D12" i="97"/>
  <c r="D9" i="97" s="1"/>
  <c r="D32" i="97" s="1"/>
  <c r="C12" i="97"/>
  <c r="H11" i="97"/>
  <c r="E11" i="97"/>
  <c r="E10" i="97"/>
  <c r="H10" i="97" s="1"/>
  <c r="G9" i="97"/>
  <c r="G32" i="97" s="1"/>
  <c r="F9" i="97"/>
  <c r="D83" i="96"/>
  <c r="D79" i="96" s="1"/>
  <c r="G79" i="96" s="1"/>
  <c r="D82" i="96"/>
  <c r="G82" i="96" s="1"/>
  <c r="D81" i="96"/>
  <c r="G81" i="96" s="1"/>
  <c r="G80" i="96"/>
  <c r="D80" i="96"/>
  <c r="F79" i="96"/>
  <c r="E79" i="96"/>
  <c r="C79" i="96"/>
  <c r="B79" i="96"/>
  <c r="G77" i="96"/>
  <c r="D77" i="96"/>
  <c r="D76" i="96"/>
  <c r="G76" i="96" s="1"/>
  <c r="D75" i="96"/>
  <c r="G75" i="96" s="1"/>
  <c r="D74" i="96"/>
  <c r="G74" i="96" s="1"/>
  <c r="G73" i="96"/>
  <c r="D73" i="96"/>
  <c r="D72" i="96"/>
  <c r="D68" i="96" s="1"/>
  <c r="G68" i="96" s="1"/>
  <c r="D71" i="96"/>
  <c r="G71" i="96" s="1"/>
  <c r="D70" i="96"/>
  <c r="G70" i="96" s="1"/>
  <c r="G69" i="96"/>
  <c r="D69" i="96"/>
  <c r="F68" i="96"/>
  <c r="E68" i="96"/>
  <c r="C68" i="96"/>
  <c r="B68" i="96"/>
  <c r="G66" i="96"/>
  <c r="D66" i="96"/>
  <c r="D65" i="96"/>
  <c r="G65" i="96" s="1"/>
  <c r="D64" i="96"/>
  <c r="G64" i="96" s="1"/>
  <c r="D63" i="96"/>
  <c r="G63" i="96" s="1"/>
  <c r="G62" i="96"/>
  <c r="D62" i="96"/>
  <c r="D61" i="96"/>
  <c r="G61" i="96" s="1"/>
  <c r="D60" i="96"/>
  <c r="G60" i="96" s="1"/>
  <c r="F59" i="96"/>
  <c r="E59" i="96"/>
  <c r="C59" i="96"/>
  <c r="B59" i="96"/>
  <c r="B48" i="96" s="1"/>
  <c r="D57" i="96"/>
  <c r="G57" i="96" s="1"/>
  <c r="D56" i="96"/>
  <c r="G56" i="96" s="1"/>
  <c r="G55" i="96"/>
  <c r="D55" i="96"/>
  <c r="D54" i="96"/>
  <c r="G54" i="96" s="1"/>
  <c r="D53" i="96"/>
  <c r="G53" i="96" s="1"/>
  <c r="D52" i="96"/>
  <c r="G52" i="96" s="1"/>
  <c r="G51" i="96"/>
  <c r="D51" i="96"/>
  <c r="D50" i="96"/>
  <c r="D49" i="96" s="1"/>
  <c r="F49" i="96"/>
  <c r="E49" i="96"/>
  <c r="E48" i="96" s="1"/>
  <c r="C49" i="96"/>
  <c r="C48" i="96" s="1"/>
  <c r="B49" i="96"/>
  <c r="F48" i="96"/>
  <c r="G46" i="96"/>
  <c r="D46" i="96"/>
  <c r="D45" i="96"/>
  <c r="G45" i="96" s="1"/>
  <c r="D44" i="96"/>
  <c r="G44" i="96" s="1"/>
  <c r="D43" i="96"/>
  <c r="G43" i="96" s="1"/>
  <c r="F42" i="96"/>
  <c r="E42" i="96"/>
  <c r="D42" i="96"/>
  <c r="G42" i="96" s="1"/>
  <c r="C42" i="96"/>
  <c r="B42" i="96"/>
  <c r="D40" i="96"/>
  <c r="G40" i="96" s="1"/>
  <c r="G39" i="96"/>
  <c r="D39" i="96"/>
  <c r="D38" i="96"/>
  <c r="G38" i="96" s="1"/>
  <c r="D37" i="96"/>
  <c r="G37" i="96" s="1"/>
  <c r="D36" i="96"/>
  <c r="G36" i="96" s="1"/>
  <c r="G35" i="96"/>
  <c r="D35" i="96"/>
  <c r="D34" i="96"/>
  <c r="G34" i="96" s="1"/>
  <c r="D33" i="96"/>
  <c r="G33" i="96" s="1"/>
  <c r="D32" i="96"/>
  <c r="G32" i="96" s="1"/>
  <c r="F31" i="96"/>
  <c r="E31" i="96"/>
  <c r="D31" i="96"/>
  <c r="G31" i="96" s="1"/>
  <c r="C31" i="96"/>
  <c r="B31" i="96"/>
  <c r="D29" i="96"/>
  <c r="G29" i="96" s="1"/>
  <c r="G28" i="96"/>
  <c r="D28" i="96"/>
  <c r="D27" i="96"/>
  <c r="G27" i="96" s="1"/>
  <c r="D26" i="96"/>
  <c r="G26" i="96" s="1"/>
  <c r="D25" i="96"/>
  <c r="G25" i="96" s="1"/>
  <c r="G24" i="96"/>
  <c r="D24" i="96"/>
  <c r="D23" i="96"/>
  <c r="D22" i="96" s="1"/>
  <c r="G22" i="96" s="1"/>
  <c r="F22" i="96"/>
  <c r="E22" i="96"/>
  <c r="C22" i="96"/>
  <c r="B22" i="96"/>
  <c r="D20" i="96"/>
  <c r="G20" i="96" s="1"/>
  <c r="D19" i="96"/>
  <c r="G19" i="96" s="1"/>
  <c r="D18" i="96"/>
  <c r="G18" i="96" s="1"/>
  <c r="G17" i="96"/>
  <c r="D17" i="96"/>
  <c r="D16" i="96"/>
  <c r="D12" i="96" s="1"/>
  <c r="D15" i="96"/>
  <c r="G15" i="96" s="1"/>
  <c r="D14" i="96"/>
  <c r="G14" i="96" s="1"/>
  <c r="G13" i="96"/>
  <c r="D13" i="96"/>
  <c r="F12" i="96"/>
  <c r="F11" i="96" s="1"/>
  <c r="F85" i="96" s="1"/>
  <c r="E12" i="96"/>
  <c r="C12" i="96"/>
  <c r="C11" i="96" s="1"/>
  <c r="B12" i="96"/>
  <c r="E11" i="96"/>
  <c r="B11" i="96"/>
  <c r="I158" i="95"/>
  <c r="F158" i="95"/>
  <c r="F157" i="95"/>
  <c r="I157" i="95" s="1"/>
  <c r="I156" i="95"/>
  <c r="F156" i="95"/>
  <c r="F155" i="95"/>
  <c r="I155" i="95" s="1"/>
  <c r="I154" i="95"/>
  <c r="F154" i="95"/>
  <c r="F153" i="95"/>
  <c r="I153" i="95" s="1"/>
  <c r="I152" i="95"/>
  <c r="F152" i="95"/>
  <c r="F151" i="95" s="1"/>
  <c r="I151" i="95" s="1"/>
  <c r="H151" i="95"/>
  <c r="G151" i="95"/>
  <c r="E151" i="95"/>
  <c r="D151" i="95"/>
  <c r="I150" i="95"/>
  <c r="F150" i="95"/>
  <c r="F149" i="95"/>
  <c r="F147" i="95" s="1"/>
  <c r="I147" i="95" s="1"/>
  <c r="F148" i="95"/>
  <c r="I148" i="95" s="1"/>
  <c r="H147" i="95"/>
  <c r="G147" i="95"/>
  <c r="E147" i="95"/>
  <c r="D147" i="95"/>
  <c r="I146" i="95"/>
  <c r="F146" i="95"/>
  <c r="F145" i="95"/>
  <c r="I145" i="95" s="1"/>
  <c r="I144" i="95"/>
  <c r="F144" i="95"/>
  <c r="F143" i="95"/>
  <c r="I143" i="95" s="1"/>
  <c r="F142" i="95"/>
  <c r="I142" i="95" s="1"/>
  <c r="F141" i="95"/>
  <c r="I141" i="95" s="1"/>
  <c r="I140" i="95"/>
  <c r="F140" i="95"/>
  <c r="F139" i="95"/>
  <c r="I139" i="95" s="1"/>
  <c r="H138" i="95"/>
  <c r="G138" i="95"/>
  <c r="F138" i="95"/>
  <c r="I138" i="95" s="1"/>
  <c r="E138" i="95"/>
  <c r="D138" i="95"/>
  <c r="F137" i="95"/>
  <c r="I137" i="95" s="1"/>
  <c r="F136" i="95"/>
  <c r="I136" i="95" s="1"/>
  <c r="F135" i="95"/>
  <c r="F134" i="95" s="1"/>
  <c r="I134" i="95" s="1"/>
  <c r="H134" i="95"/>
  <c r="G134" i="95"/>
  <c r="E134" i="95"/>
  <c r="D134" i="95"/>
  <c r="F133" i="95"/>
  <c r="I133" i="95" s="1"/>
  <c r="I132" i="95"/>
  <c r="F132" i="95"/>
  <c r="F131" i="95"/>
  <c r="I131" i="95" s="1"/>
  <c r="F130" i="95"/>
  <c r="I130" i="95" s="1"/>
  <c r="F129" i="95"/>
  <c r="I129" i="95" s="1"/>
  <c r="I128" i="95"/>
  <c r="F128" i="95"/>
  <c r="F127" i="95"/>
  <c r="I127" i="95" s="1"/>
  <c r="F126" i="95"/>
  <c r="I126" i="95" s="1"/>
  <c r="F125" i="95"/>
  <c r="F124" i="95" s="1"/>
  <c r="I124" i="95" s="1"/>
  <c r="H124" i="95"/>
  <c r="G124" i="95"/>
  <c r="E124" i="95"/>
  <c r="D124" i="95"/>
  <c r="F123" i="95"/>
  <c r="I123" i="95" s="1"/>
  <c r="I122" i="95"/>
  <c r="F122" i="95"/>
  <c r="F121" i="95"/>
  <c r="I121" i="95" s="1"/>
  <c r="F120" i="95"/>
  <c r="I120" i="95" s="1"/>
  <c r="F119" i="95"/>
  <c r="I119" i="95" s="1"/>
  <c r="I118" i="95"/>
  <c r="F118" i="95"/>
  <c r="F117" i="95"/>
  <c r="I117" i="95" s="1"/>
  <c r="F116" i="95"/>
  <c r="I116" i="95" s="1"/>
  <c r="F115" i="95"/>
  <c r="F114" i="95" s="1"/>
  <c r="I114" i="95" s="1"/>
  <c r="H114" i="95"/>
  <c r="G114" i="95"/>
  <c r="E114" i="95"/>
  <c r="D114" i="95"/>
  <c r="F113" i="95"/>
  <c r="I113" i="95" s="1"/>
  <c r="I112" i="95"/>
  <c r="F112" i="95"/>
  <c r="F111" i="95"/>
  <c r="I111" i="95" s="1"/>
  <c r="F110" i="95"/>
  <c r="I110" i="95" s="1"/>
  <c r="F109" i="95"/>
  <c r="I109" i="95" s="1"/>
  <c r="I108" i="95"/>
  <c r="F108" i="95"/>
  <c r="F107" i="95"/>
  <c r="I107" i="95" s="1"/>
  <c r="F106" i="95"/>
  <c r="I106" i="95" s="1"/>
  <c r="F105" i="95"/>
  <c r="F104" i="95" s="1"/>
  <c r="I104" i="95" s="1"/>
  <c r="H104" i="95"/>
  <c r="G104" i="95"/>
  <c r="E104" i="95"/>
  <c r="D104" i="95"/>
  <c r="F103" i="95"/>
  <c r="I103" i="95" s="1"/>
  <c r="I102" i="95"/>
  <c r="F102" i="95"/>
  <c r="F101" i="95"/>
  <c r="I101" i="95" s="1"/>
  <c r="F100" i="95"/>
  <c r="I100" i="95" s="1"/>
  <c r="F99" i="95"/>
  <c r="I99" i="95" s="1"/>
  <c r="I98" i="95"/>
  <c r="F98" i="95"/>
  <c r="F97" i="95"/>
  <c r="I97" i="95" s="1"/>
  <c r="F96" i="95"/>
  <c r="I96" i="95" s="1"/>
  <c r="F95" i="95"/>
  <c r="F94" i="95" s="1"/>
  <c r="I94" i="95" s="1"/>
  <c r="H94" i="95"/>
  <c r="G94" i="95"/>
  <c r="E94" i="95"/>
  <c r="D94" i="95"/>
  <c r="F93" i="95"/>
  <c r="I93" i="95" s="1"/>
  <c r="I92" i="95"/>
  <c r="F92" i="95"/>
  <c r="F91" i="95"/>
  <c r="I91" i="95" s="1"/>
  <c r="F90" i="95"/>
  <c r="I90" i="95" s="1"/>
  <c r="F89" i="95"/>
  <c r="I89" i="95" s="1"/>
  <c r="I88" i="95"/>
  <c r="F88" i="95"/>
  <c r="F87" i="95"/>
  <c r="I87" i="95" s="1"/>
  <c r="H86" i="95"/>
  <c r="G86" i="95"/>
  <c r="G85" i="95" s="1"/>
  <c r="F86" i="95"/>
  <c r="I86" i="95" s="1"/>
  <c r="E86" i="95"/>
  <c r="E85" i="95" s="1"/>
  <c r="D86" i="95"/>
  <c r="H85" i="95"/>
  <c r="D85" i="95"/>
  <c r="I83" i="95"/>
  <c r="F83" i="95"/>
  <c r="F82" i="95"/>
  <c r="I82" i="95" s="1"/>
  <c r="F81" i="95"/>
  <c r="I81" i="95" s="1"/>
  <c r="F80" i="95"/>
  <c r="I80" i="95" s="1"/>
  <c r="I79" i="95"/>
  <c r="F79" i="95"/>
  <c r="F78" i="95"/>
  <c r="F76" i="95" s="1"/>
  <c r="I76" i="95" s="1"/>
  <c r="F77" i="95"/>
  <c r="I77" i="95" s="1"/>
  <c r="H76" i="95"/>
  <c r="G76" i="95"/>
  <c r="E76" i="95"/>
  <c r="D76" i="95"/>
  <c r="F75" i="95"/>
  <c r="I75" i="95" s="1"/>
  <c r="F74" i="95"/>
  <c r="I74" i="95" s="1"/>
  <c r="I73" i="95"/>
  <c r="F73" i="95"/>
  <c r="F72" i="95" s="1"/>
  <c r="I72" i="95" s="1"/>
  <c r="H72" i="95"/>
  <c r="G72" i="95"/>
  <c r="E72" i="95"/>
  <c r="D72" i="95"/>
  <c r="I71" i="95"/>
  <c r="F71" i="95"/>
  <c r="F70" i="95"/>
  <c r="I70" i="95" s="1"/>
  <c r="F69" i="95"/>
  <c r="I69" i="95" s="1"/>
  <c r="F68" i="95"/>
  <c r="I68" i="95" s="1"/>
  <c r="I67" i="95"/>
  <c r="F67" i="95"/>
  <c r="F66" i="95"/>
  <c r="I66" i="95" s="1"/>
  <c r="F65" i="95"/>
  <c r="I65" i="95" s="1"/>
  <c r="F64" i="95"/>
  <c r="I64" i="95" s="1"/>
  <c r="I63" i="95"/>
  <c r="H63" i="95"/>
  <c r="G63" i="95"/>
  <c r="F63" i="95"/>
  <c r="E63" i="95"/>
  <c r="D63" i="95"/>
  <c r="F62" i="95"/>
  <c r="I62" i="95" s="1"/>
  <c r="I61" i="95"/>
  <c r="F61" i="95"/>
  <c r="F60" i="95"/>
  <c r="I60" i="95" s="1"/>
  <c r="H59" i="95"/>
  <c r="G59" i="95"/>
  <c r="E59" i="95"/>
  <c r="D59" i="95"/>
  <c r="F58" i="95"/>
  <c r="I58" i="95" s="1"/>
  <c r="F57" i="95"/>
  <c r="I57" i="95" s="1"/>
  <c r="F56" i="95"/>
  <c r="I56" i="95" s="1"/>
  <c r="I55" i="95"/>
  <c r="F55" i="95"/>
  <c r="F54" i="95"/>
  <c r="I54" i="95" s="1"/>
  <c r="F53" i="95"/>
  <c r="I53" i="95" s="1"/>
  <c r="F52" i="95"/>
  <c r="I52" i="95" s="1"/>
  <c r="I51" i="95"/>
  <c r="F51" i="95"/>
  <c r="F50" i="95"/>
  <c r="I50" i="95" s="1"/>
  <c r="H49" i="95"/>
  <c r="G49" i="95"/>
  <c r="E49" i="95"/>
  <c r="D49" i="95"/>
  <c r="F48" i="95"/>
  <c r="I48" i="95" s="1"/>
  <c r="F47" i="95"/>
  <c r="I47" i="95" s="1"/>
  <c r="F46" i="95"/>
  <c r="I46" i="95" s="1"/>
  <c r="I45" i="95"/>
  <c r="F45" i="95"/>
  <c r="F44" i="95"/>
  <c r="I44" i="95" s="1"/>
  <c r="F43" i="95"/>
  <c r="I43" i="95" s="1"/>
  <c r="F42" i="95"/>
  <c r="I42" i="95" s="1"/>
  <c r="I41" i="95"/>
  <c r="F41" i="95"/>
  <c r="F40" i="95"/>
  <c r="I40" i="95" s="1"/>
  <c r="H39" i="95"/>
  <c r="G39" i="95"/>
  <c r="E39" i="95"/>
  <c r="D39" i="95"/>
  <c r="F38" i="95"/>
  <c r="I38" i="95" s="1"/>
  <c r="F37" i="95"/>
  <c r="I37" i="95" s="1"/>
  <c r="F36" i="95"/>
  <c r="I36" i="95" s="1"/>
  <c r="I35" i="95"/>
  <c r="F35" i="95"/>
  <c r="F34" i="95"/>
  <c r="I34" i="95" s="1"/>
  <c r="F33" i="95"/>
  <c r="I33" i="95" s="1"/>
  <c r="F32" i="95"/>
  <c r="I32" i="95" s="1"/>
  <c r="I31" i="95"/>
  <c r="F31" i="95"/>
  <c r="F30" i="95"/>
  <c r="I30" i="95" s="1"/>
  <c r="I29" i="95" s="1"/>
  <c r="H29" i="95"/>
  <c r="G29" i="95"/>
  <c r="E29" i="95"/>
  <c r="D29" i="95"/>
  <c r="F28" i="95"/>
  <c r="I28" i="95" s="1"/>
  <c r="F27" i="95"/>
  <c r="I27" i="95" s="1"/>
  <c r="F26" i="95"/>
  <c r="I26" i="95" s="1"/>
  <c r="I25" i="95"/>
  <c r="F25" i="95"/>
  <c r="F24" i="95"/>
  <c r="I24" i="95" s="1"/>
  <c r="F23" i="95"/>
  <c r="I23" i="95" s="1"/>
  <c r="F22" i="95"/>
  <c r="I22" i="95" s="1"/>
  <c r="I21" i="95"/>
  <c r="F21" i="95"/>
  <c r="F20" i="95"/>
  <c r="I20" i="95" s="1"/>
  <c r="H19" i="95"/>
  <c r="G19" i="95"/>
  <c r="E19" i="95"/>
  <c r="E10" i="95" s="1"/>
  <c r="E160" i="95" s="1"/>
  <c r="D19" i="95"/>
  <c r="F18" i="95"/>
  <c r="I18" i="95" s="1"/>
  <c r="F17" i="95"/>
  <c r="I17" i="95" s="1"/>
  <c r="F16" i="95"/>
  <c r="I16" i="95" s="1"/>
  <c r="I15" i="95"/>
  <c r="F15" i="95"/>
  <c r="F14" i="95"/>
  <c r="I14" i="95" s="1"/>
  <c r="F13" i="95"/>
  <c r="I13" i="95" s="1"/>
  <c r="F12" i="95"/>
  <c r="I12" i="95" s="1"/>
  <c r="H11" i="95"/>
  <c r="G11" i="95"/>
  <c r="F11" i="95"/>
  <c r="E11" i="95"/>
  <c r="D11" i="95"/>
  <c r="H10" i="95"/>
  <c r="H160" i="95" s="1"/>
  <c r="G10" i="95"/>
  <c r="G160" i="95" s="1"/>
  <c r="D10" i="95"/>
  <c r="D160" i="95" s="1"/>
  <c r="G77" i="94"/>
  <c r="F77" i="94"/>
  <c r="D77" i="94"/>
  <c r="C77" i="94"/>
  <c r="H76" i="94"/>
  <c r="E76" i="94"/>
  <c r="H75" i="94"/>
  <c r="H77" i="94" s="1"/>
  <c r="E75" i="94"/>
  <c r="E77" i="94" s="1"/>
  <c r="H70" i="94"/>
  <c r="E70" i="94"/>
  <c r="H69" i="94"/>
  <c r="G69" i="94"/>
  <c r="F69" i="94"/>
  <c r="E69" i="94"/>
  <c r="D69" i="94"/>
  <c r="C69" i="94"/>
  <c r="H65" i="94"/>
  <c r="E65" i="94"/>
  <c r="H64" i="94"/>
  <c r="E64" i="94"/>
  <c r="H63" i="94"/>
  <c r="E63" i="94"/>
  <c r="H62" i="94"/>
  <c r="E62" i="94"/>
  <c r="E61" i="94" s="1"/>
  <c r="H61" i="94"/>
  <c r="G61" i="94"/>
  <c r="F61" i="94"/>
  <c r="D61" i="94"/>
  <c r="C61" i="94"/>
  <c r="H60" i="94"/>
  <c r="E60" i="94"/>
  <c r="H59" i="94"/>
  <c r="E59" i="94"/>
  <c r="H58" i="94"/>
  <c r="E58" i="94"/>
  <c r="H57" i="94"/>
  <c r="H56" i="94" s="1"/>
  <c r="E57" i="94"/>
  <c r="G56" i="94"/>
  <c r="G67" i="94" s="1"/>
  <c r="F56" i="94"/>
  <c r="F67" i="94" s="1"/>
  <c r="E56" i="94"/>
  <c r="D56" i="94"/>
  <c r="C56" i="94"/>
  <c r="H55" i="94"/>
  <c r="E55" i="94"/>
  <c r="H54" i="94"/>
  <c r="E54" i="94"/>
  <c r="H53" i="94"/>
  <c r="E53" i="94"/>
  <c r="H52" i="94"/>
  <c r="E52" i="94"/>
  <c r="H51" i="94"/>
  <c r="E51" i="94"/>
  <c r="H50" i="94"/>
  <c r="E50" i="94"/>
  <c r="H49" i="94"/>
  <c r="H47" i="94" s="1"/>
  <c r="H67" i="94" s="1"/>
  <c r="E49" i="94"/>
  <c r="E47" i="94" s="1"/>
  <c r="E67" i="94" s="1"/>
  <c r="H48" i="94"/>
  <c r="E48" i="94"/>
  <c r="G47" i="94"/>
  <c r="F47" i="94"/>
  <c r="D47" i="94"/>
  <c r="D67" i="94" s="1"/>
  <c r="C47" i="94"/>
  <c r="C67" i="94" s="1"/>
  <c r="H40" i="94"/>
  <c r="H38" i="94" s="1"/>
  <c r="E40" i="94"/>
  <c r="E38" i="94" s="1"/>
  <c r="H39" i="94"/>
  <c r="E39" i="94"/>
  <c r="G38" i="94"/>
  <c r="F38" i="94"/>
  <c r="D38" i="94"/>
  <c r="C38" i="94"/>
  <c r="H37" i="94"/>
  <c r="E37" i="94"/>
  <c r="H36" i="94"/>
  <c r="G36" i="94"/>
  <c r="F36" i="94"/>
  <c r="E36" i="94"/>
  <c r="D36" i="94"/>
  <c r="C36" i="94"/>
  <c r="H35" i="94"/>
  <c r="E35" i="94"/>
  <c r="H34" i="94"/>
  <c r="E34" i="94"/>
  <c r="H33" i="94"/>
  <c r="E33" i="94"/>
  <c r="H32" i="94"/>
  <c r="E32" i="94"/>
  <c r="H31" i="94"/>
  <c r="E31" i="94"/>
  <c r="H30" i="94"/>
  <c r="H29" i="94" s="1"/>
  <c r="E30" i="94"/>
  <c r="G29" i="94"/>
  <c r="F29" i="94"/>
  <c r="E29" i="94"/>
  <c r="D29" i="94"/>
  <c r="C29" i="94"/>
  <c r="H28" i="94"/>
  <c r="E28" i="94"/>
  <c r="H27" i="94"/>
  <c r="E27" i="94"/>
  <c r="H26" i="94"/>
  <c r="E26" i="94"/>
  <c r="H25" i="94"/>
  <c r="E25" i="94"/>
  <c r="H24" i="94"/>
  <c r="E24" i="94"/>
  <c r="H23" i="94"/>
  <c r="E23" i="94"/>
  <c r="H22" i="94"/>
  <c r="E22" i="94"/>
  <c r="H21" i="94"/>
  <c r="E21" i="94"/>
  <c r="H20" i="94"/>
  <c r="E20" i="94"/>
  <c r="H19" i="94"/>
  <c r="E19" i="94"/>
  <c r="H18" i="94"/>
  <c r="H17" i="94" s="1"/>
  <c r="E18" i="94"/>
  <c r="E17" i="94" s="1"/>
  <c r="G17" i="94"/>
  <c r="G42" i="94" s="1"/>
  <c r="G72" i="94" s="1"/>
  <c r="F17" i="94"/>
  <c r="F42" i="94" s="1"/>
  <c r="F72" i="94" s="1"/>
  <c r="D17" i="94"/>
  <c r="D42" i="94" s="1"/>
  <c r="D72" i="94" s="1"/>
  <c r="C17" i="94"/>
  <c r="C42" i="94" s="1"/>
  <c r="H16" i="94"/>
  <c r="E16" i="94"/>
  <c r="H15" i="94"/>
  <c r="E15" i="94"/>
  <c r="H14" i="94"/>
  <c r="E14" i="94"/>
  <c r="H13" i="94"/>
  <c r="E13" i="94"/>
  <c r="H12" i="94"/>
  <c r="E12" i="94"/>
  <c r="H11" i="94"/>
  <c r="E11" i="94"/>
  <c r="H10" i="94"/>
  <c r="E10" i="94"/>
  <c r="J21" i="93"/>
  <c r="I21" i="93"/>
  <c r="F21" i="93"/>
  <c r="E21" i="93"/>
  <c r="L20" i="93"/>
  <c r="L19" i="93"/>
  <c r="L18" i="93"/>
  <c r="L17" i="93"/>
  <c r="L16" i="93"/>
  <c r="L15" i="93"/>
  <c r="K15" i="93"/>
  <c r="J15" i="93"/>
  <c r="I15" i="93"/>
  <c r="H15" i="93"/>
  <c r="G15" i="93"/>
  <c r="F15" i="93"/>
  <c r="E15" i="93"/>
  <c r="D15" i="93"/>
  <c r="C15" i="93"/>
  <c r="L14" i="93"/>
  <c r="L13" i="93"/>
  <c r="L12" i="93"/>
  <c r="L11" i="93"/>
  <c r="L10" i="93"/>
  <c r="L9" i="93"/>
  <c r="L21" i="93" s="1"/>
  <c r="K9" i="93"/>
  <c r="K21" i="93" s="1"/>
  <c r="J9" i="93"/>
  <c r="I9" i="93"/>
  <c r="H9" i="93"/>
  <c r="H21" i="93" s="1"/>
  <c r="G9" i="93"/>
  <c r="G21" i="93" s="1"/>
  <c r="F9" i="93"/>
  <c r="E9" i="93"/>
  <c r="D9" i="93"/>
  <c r="D21" i="93" s="1"/>
  <c r="C9" i="93"/>
  <c r="C21" i="93" s="1"/>
  <c r="G36" i="92"/>
  <c r="F36" i="92"/>
  <c r="E36" i="92"/>
  <c r="D36" i="92"/>
  <c r="C36" i="92"/>
  <c r="G29" i="92"/>
  <c r="G28" i="92"/>
  <c r="G27" i="92"/>
  <c r="G26" i="92" s="1"/>
  <c r="I26" i="92"/>
  <c r="H26" i="92"/>
  <c r="F26" i="92"/>
  <c r="E26" i="92"/>
  <c r="D26" i="92"/>
  <c r="C26" i="92"/>
  <c r="G24" i="92"/>
  <c r="G23" i="92"/>
  <c r="G21" i="92" s="1"/>
  <c r="G22" i="92"/>
  <c r="I21" i="92"/>
  <c r="H21" i="92"/>
  <c r="F21" i="92"/>
  <c r="E21" i="92"/>
  <c r="D21" i="92"/>
  <c r="C21" i="92"/>
  <c r="I13" i="92"/>
  <c r="H13" i="92"/>
  <c r="G13" i="92"/>
  <c r="F13" i="92"/>
  <c r="E13" i="92"/>
  <c r="E8" i="92" s="1"/>
  <c r="E19" i="92" s="1"/>
  <c r="D13" i="92"/>
  <c r="C13" i="92"/>
  <c r="I9" i="92"/>
  <c r="I8" i="92" s="1"/>
  <c r="I19" i="92" s="1"/>
  <c r="H9" i="92"/>
  <c r="H8" i="92" s="1"/>
  <c r="H19" i="92" s="1"/>
  <c r="G9" i="92"/>
  <c r="F9" i="92"/>
  <c r="F8" i="92" s="1"/>
  <c r="F19" i="92" s="1"/>
  <c r="E9" i="92"/>
  <c r="D9" i="92"/>
  <c r="D8" i="92" s="1"/>
  <c r="D19" i="92" s="1"/>
  <c r="C9" i="92"/>
  <c r="C8" i="92" s="1"/>
  <c r="C19" i="92" s="1"/>
  <c r="G8" i="92"/>
  <c r="G19" i="92" s="1"/>
  <c r="A1" i="1"/>
  <c r="G79" i="91"/>
  <c r="F79" i="91"/>
  <c r="G75" i="91"/>
  <c r="F75" i="91"/>
  <c r="G68" i="91"/>
  <c r="F68" i="91"/>
  <c r="G63" i="91"/>
  <c r="F63" i="91"/>
  <c r="D60" i="91"/>
  <c r="C60" i="91"/>
  <c r="G57" i="91"/>
  <c r="F57" i="91"/>
  <c r="F47" i="91"/>
  <c r="F59" i="91" s="1"/>
  <c r="F81" i="91" s="1"/>
  <c r="G42" i="91"/>
  <c r="F42" i="91"/>
  <c r="D41" i="91"/>
  <c r="C41" i="91"/>
  <c r="G38" i="91"/>
  <c r="F38" i="91"/>
  <c r="D38" i="91"/>
  <c r="C38" i="91"/>
  <c r="G31" i="91"/>
  <c r="F31" i="91"/>
  <c r="D31" i="91"/>
  <c r="C31" i="91"/>
  <c r="G27" i="91"/>
  <c r="G47" i="91" s="1"/>
  <c r="G59" i="91" s="1"/>
  <c r="G81" i="91" s="1"/>
  <c r="F27" i="91"/>
  <c r="D25" i="91"/>
  <c r="C25" i="91"/>
  <c r="G23" i="91"/>
  <c r="F23" i="91"/>
  <c r="G19" i="91"/>
  <c r="F19" i="91"/>
  <c r="D17" i="91"/>
  <c r="C17" i="91"/>
  <c r="G9" i="91"/>
  <c r="F9" i="91"/>
  <c r="D9" i="91"/>
  <c r="D47" i="91" s="1"/>
  <c r="D62" i="91" s="1"/>
  <c r="C9" i="91"/>
  <c r="C47" i="91" s="1"/>
  <c r="C62" i="91" s="1"/>
  <c r="D29" i="85"/>
  <c r="C82" i="98" l="1"/>
  <c r="C84" i="98" s="1"/>
  <c r="D82" i="98"/>
  <c r="D84" i="98" s="1"/>
  <c r="H24" i="97"/>
  <c r="C32" i="97"/>
  <c r="F32" i="97"/>
  <c r="H17" i="97"/>
  <c r="H26" i="97"/>
  <c r="E9" i="97"/>
  <c r="E28" i="97"/>
  <c r="H28" i="97" s="1"/>
  <c r="B85" i="96"/>
  <c r="E85" i="96"/>
  <c r="G49" i="96"/>
  <c r="D11" i="96"/>
  <c r="G12" i="96"/>
  <c r="G11" i="96" s="1"/>
  <c r="C85" i="96"/>
  <c r="G16" i="96"/>
  <c r="G23" i="96"/>
  <c r="G50" i="96"/>
  <c r="G72" i="96"/>
  <c r="G83" i="96"/>
  <c r="D59" i="96"/>
  <c r="G59" i="96" s="1"/>
  <c r="I19" i="95"/>
  <c r="F10" i="95"/>
  <c r="F160" i="95" s="1"/>
  <c r="I85" i="95"/>
  <c r="I11" i="95"/>
  <c r="I49" i="95"/>
  <c r="I39" i="95"/>
  <c r="F19" i="95"/>
  <c r="F29" i="95"/>
  <c r="F59" i="95"/>
  <c r="I59" i="95" s="1"/>
  <c r="I105" i="95"/>
  <c r="I125" i="95"/>
  <c r="I135" i="95"/>
  <c r="F85" i="95"/>
  <c r="F39" i="95"/>
  <c r="F49" i="95"/>
  <c r="I95" i="95"/>
  <c r="I115" i="95"/>
  <c r="I78" i="95"/>
  <c r="I149" i="95"/>
  <c r="E42" i="94"/>
  <c r="E72" i="94" s="1"/>
  <c r="H42" i="94"/>
  <c r="H72" i="94" s="1"/>
  <c r="C72" i="94"/>
  <c r="G19" i="38"/>
  <c r="G20" i="38"/>
  <c r="G21" i="38"/>
  <c r="G22" i="38"/>
  <c r="G23" i="38"/>
  <c r="G24" i="38"/>
  <c r="G25" i="38"/>
  <c r="G26" i="38"/>
  <c r="G27" i="38"/>
  <c r="G28" i="38"/>
  <c r="D28" i="38"/>
  <c r="D27" i="38"/>
  <c r="D26" i="38"/>
  <c r="D25" i="38"/>
  <c r="D24" i="38"/>
  <c r="D23" i="38"/>
  <c r="D22" i="38"/>
  <c r="D21" i="38"/>
  <c r="D20" i="38"/>
  <c r="D19" i="38"/>
  <c r="E33" i="38"/>
  <c r="E60" i="89"/>
  <c r="H60" i="89" s="1"/>
  <c r="E59" i="89"/>
  <c r="H59" i="89" s="1"/>
  <c r="E58" i="89"/>
  <c r="H58" i="89" s="1"/>
  <c r="H57" i="89"/>
  <c r="E57" i="89"/>
  <c r="E56" i="89"/>
  <c r="H56" i="89" s="1"/>
  <c r="E55" i="89"/>
  <c r="H55" i="89" s="1"/>
  <c r="E54" i="89"/>
  <c r="H54" i="89" s="1"/>
  <c r="H53" i="89"/>
  <c r="E53" i="89"/>
  <c r="E52" i="89"/>
  <c r="H52" i="89" s="1"/>
  <c r="E51" i="89"/>
  <c r="H51" i="89" s="1"/>
  <c r="E50" i="89"/>
  <c r="H50" i="89" s="1"/>
  <c r="H49" i="89"/>
  <c r="E49" i="89"/>
  <c r="E48" i="89"/>
  <c r="H48" i="89" s="1"/>
  <c r="E47" i="89"/>
  <c r="H47" i="89" s="1"/>
  <c r="E46" i="89"/>
  <c r="H46" i="89" s="1"/>
  <c r="H45" i="89"/>
  <c r="E45" i="89"/>
  <c r="E44" i="89"/>
  <c r="H44" i="89" s="1"/>
  <c r="E43" i="89"/>
  <c r="H43" i="89" s="1"/>
  <c r="E42" i="89"/>
  <c r="H42" i="89" s="1"/>
  <c r="H41" i="89"/>
  <c r="E41" i="89"/>
  <c r="E40" i="89"/>
  <c r="H40" i="89" s="1"/>
  <c r="E39" i="89"/>
  <c r="H39" i="89" s="1"/>
  <c r="E38" i="89"/>
  <c r="H38" i="89" s="1"/>
  <c r="H37" i="89"/>
  <c r="E37" i="89"/>
  <c r="E36" i="89"/>
  <c r="H36" i="89" s="1"/>
  <c r="G35" i="89"/>
  <c r="F35" i="89"/>
  <c r="E35" i="89"/>
  <c r="D35" i="89"/>
  <c r="C35" i="89"/>
  <c r="E34" i="89"/>
  <c r="H34" i="89" s="1"/>
  <c r="E33" i="89"/>
  <c r="H33" i="89" s="1"/>
  <c r="E32" i="89"/>
  <c r="H32" i="89" s="1"/>
  <c r="H31" i="89"/>
  <c r="E31" i="89"/>
  <c r="E30" i="89"/>
  <c r="H30" i="89" s="1"/>
  <c r="E29" i="89"/>
  <c r="H29" i="89" s="1"/>
  <c r="E28" i="89"/>
  <c r="H28" i="89" s="1"/>
  <c r="H27" i="89"/>
  <c r="E27" i="89"/>
  <c r="E26" i="89"/>
  <c r="H26" i="89" s="1"/>
  <c r="E25" i="89"/>
  <c r="H25" i="89" s="1"/>
  <c r="E24" i="89"/>
  <c r="E9" i="89" s="1"/>
  <c r="E62" i="89" s="1"/>
  <c r="H23" i="89"/>
  <c r="E23" i="89"/>
  <c r="E22" i="89"/>
  <c r="H22" i="89" s="1"/>
  <c r="E21" i="89"/>
  <c r="H21" i="89" s="1"/>
  <c r="E20" i="89"/>
  <c r="H20" i="89" s="1"/>
  <c r="H19" i="89"/>
  <c r="E19" i="89"/>
  <c r="E18" i="89"/>
  <c r="H18" i="89" s="1"/>
  <c r="E17" i="89"/>
  <c r="H17" i="89" s="1"/>
  <c r="E16" i="89"/>
  <c r="H16" i="89" s="1"/>
  <c r="H15" i="89"/>
  <c r="E15" i="89"/>
  <c r="E14" i="89"/>
  <c r="H14" i="89" s="1"/>
  <c r="E13" i="89"/>
  <c r="H13" i="89" s="1"/>
  <c r="E12" i="89"/>
  <c r="H12" i="89" s="1"/>
  <c r="H11" i="89"/>
  <c r="E11" i="89"/>
  <c r="E10" i="89"/>
  <c r="H10" i="89" s="1"/>
  <c r="G9" i="89"/>
  <c r="G62" i="89" s="1"/>
  <c r="F9" i="89"/>
  <c r="F62" i="89" s="1"/>
  <c r="D9" i="89"/>
  <c r="D62" i="89" s="1"/>
  <c r="C9" i="89"/>
  <c r="C62" i="89" s="1"/>
  <c r="E21" i="97" l="1"/>
  <c r="H21" i="97" s="1"/>
  <c r="H9" i="97"/>
  <c r="D48" i="96"/>
  <c r="G48" i="96" s="1"/>
  <c r="G85" i="96" s="1"/>
  <c r="I10" i="95"/>
  <c r="I160" i="95" s="1"/>
  <c r="H35" i="89"/>
  <c r="H24" i="89"/>
  <c r="H9" i="89" s="1"/>
  <c r="H62" i="89" s="1"/>
  <c r="H32" i="97" l="1"/>
  <c r="E32" i="97"/>
  <c r="D85" i="96"/>
  <c r="R5" i="84"/>
  <c r="R6" i="84"/>
  <c r="R7" i="84"/>
  <c r="R8" i="84"/>
  <c r="R9" i="84"/>
  <c r="R10" i="84"/>
  <c r="R11" i="84"/>
  <c r="R12" i="84"/>
  <c r="R13" i="84"/>
  <c r="R14" i="84"/>
  <c r="R15" i="84"/>
  <c r="R16" i="84"/>
  <c r="R17" i="84"/>
  <c r="R18" i="84"/>
  <c r="R19" i="84"/>
  <c r="R20" i="84"/>
  <c r="R21" i="84"/>
  <c r="R22" i="84"/>
  <c r="R23" i="84"/>
  <c r="R24" i="84"/>
  <c r="R25" i="84"/>
  <c r="R26" i="84"/>
  <c r="R27" i="84"/>
  <c r="R28" i="84"/>
  <c r="R29" i="84"/>
  <c r="R30" i="84"/>
  <c r="R31" i="84"/>
  <c r="R32" i="84"/>
  <c r="R33" i="84"/>
  <c r="R34" i="84"/>
  <c r="R35" i="84"/>
  <c r="R36" i="84"/>
  <c r="R37" i="84"/>
  <c r="R38" i="84"/>
  <c r="R39" i="84"/>
  <c r="R40" i="84"/>
  <c r="R41" i="84"/>
  <c r="R42" i="84"/>
  <c r="R43" i="84"/>
  <c r="R44" i="84"/>
  <c r="R45" i="84"/>
  <c r="R46" i="84"/>
  <c r="R47" i="84"/>
  <c r="R48" i="84"/>
  <c r="R49" i="84"/>
  <c r="R50" i="84"/>
  <c r="R51" i="84"/>
  <c r="R52" i="84"/>
  <c r="R53" i="84"/>
  <c r="R54" i="84"/>
  <c r="R55" i="84"/>
  <c r="R56" i="84"/>
  <c r="R57" i="84"/>
  <c r="R58" i="84"/>
  <c r="R59" i="84"/>
  <c r="R60" i="84"/>
  <c r="R61" i="84"/>
  <c r="R62" i="84"/>
  <c r="R63" i="84"/>
  <c r="R64" i="84"/>
  <c r="R65" i="84"/>
  <c r="R66" i="84"/>
  <c r="R67" i="84"/>
  <c r="R68" i="84"/>
  <c r="R69" i="84"/>
  <c r="R70" i="84"/>
  <c r="R71" i="84"/>
  <c r="R72" i="84"/>
  <c r="R73" i="84"/>
  <c r="R74" i="84"/>
  <c r="R75" i="84"/>
  <c r="R76" i="84"/>
  <c r="R77" i="84"/>
  <c r="R78" i="84"/>
  <c r="R79" i="84"/>
  <c r="R80" i="84"/>
  <c r="R81" i="84"/>
  <c r="R82" i="84"/>
  <c r="R83" i="84"/>
  <c r="R84" i="84"/>
  <c r="R85" i="84"/>
  <c r="R86" i="84"/>
  <c r="R87" i="84"/>
  <c r="R88" i="84"/>
  <c r="R89" i="84"/>
  <c r="R90" i="84"/>
  <c r="R91" i="84"/>
  <c r="R92" i="84"/>
  <c r="R93" i="84"/>
  <c r="R94" i="84"/>
  <c r="R95" i="84"/>
  <c r="R96" i="84"/>
  <c r="R97" i="84"/>
  <c r="R98" i="84"/>
  <c r="R99" i="84"/>
  <c r="R100" i="84"/>
  <c r="R101" i="84"/>
  <c r="R102" i="84"/>
  <c r="R103" i="84"/>
  <c r="R104" i="84"/>
  <c r="R105" i="84"/>
  <c r="R106" i="84"/>
  <c r="R107" i="84"/>
  <c r="R108" i="84"/>
  <c r="R109" i="84"/>
  <c r="R110" i="84"/>
  <c r="R111" i="84"/>
  <c r="R112" i="84"/>
  <c r="R113" i="84"/>
  <c r="R114" i="84"/>
  <c r="R115" i="84"/>
  <c r="R116" i="84"/>
  <c r="R117" i="84"/>
  <c r="R118" i="84"/>
  <c r="R119" i="84"/>
  <c r="R120" i="84"/>
  <c r="R121" i="84"/>
  <c r="R122" i="84"/>
  <c r="R123" i="84"/>
  <c r="R124" i="84"/>
  <c r="R125" i="84"/>
  <c r="R126" i="84"/>
  <c r="R127" i="84"/>
  <c r="R128" i="84"/>
  <c r="R129" i="84"/>
  <c r="R130" i="84"/>
  <c r="R131" i="84"/>
  <c r="R132" i="84"/>
  <c r="R133" i="84"/>
  <c r="R134" i="84"/>
  <c r="R4" i="84"/>
  <c r="D96" i="50"/>
  <c r="E96" i="50" s="1"/>
  <c r="I96" i="50" s="1"/>
  <c r="D59" i="50"/>
  <c r="D38" i="50"/>
  <c r="E38" i="50" s="1"/>
  <c r="I38" i="50" s="1"/>
  <c r="D9" i="50"/>
  <c r="E9" i="50" s="1"/>
  <c r="I32" i="50"/>
  <c r="I33" i="50"/>
  <c r="I34" i="50"/>
  <c r="I35" i="50"/>
  <c r="I36" i="50"/>
  <c r="I37" i="50"/>
  <c r="I39" i="50"/>
  <c r="I40" i="50"/>
  <c r="I41" i="50"/>
  <c r="I42" i="50"/>
  <c r="I43" i="50"/>
  <c r="I44" i="50"/>
  <c r="I45" i="50"/>
  <c r="I46" i="50"/>
  <c r="I47" i="50"/>
  <c r="I48" i="50"/>
  <c r="I49" i="50"/>
  <c r="I50" i="50"/>
  <c r="I51" i="50"/>
  <c r="I52" i="50"/>
  <c r="I53" i="50"/>
  <c r="I54" i="50"/>
  <c r="I55" i="50"/>
  <c r="I56" i="50"/>
  <c r="I57" i="50"/>
  <c r="I58" i="50"/>
  <c r="I60" i="50"/>
  <c r="I61" i="50"/>
  <c r="I62" i="50"/>
  <c r="I63" i="50"/>
  <c r="I64" i="50"/>
  <c r="I65" i="50"/>
  <c r="I66" i="50"/>
  <c r="I67" i="50"/>
  <c r="I68" i="50"/>
  <c r="I69" i="50"/>
  <c r="I70" i="50"/>
  <c r="I71" i="50"/>
  <c r="I72" i="50"/>
  <c r="I73" i="50"/>
  <c r="I74" i="50"/>
  <c r="I75" i="50"/>
  <c r="I76" i="50"/>
  <c r="I77" i="50"/>
  <c r="I78" i="50"/>
  <c r="I79" i="50"/>
  <c r="I80" i="50"/>
  <c r="I81" i="50"/>
  <c r="I82" i="50"/>
  <c r="I83" i="50"/>
  <c r="I84" i="50"/>
  <c r="I85" i="50"/>
  <c r="I86" i="50"/>
  <c r="I87" i="50"/>
  <c r="I88" i="50"/>
  <c r="I89" i="50"/>
  <c r="I90" i="50"/>
  <c r="I91" i="50"/>
  <c r="I92" i="50"/>
  <c r="I93" i="50"/>
  <c r="I94" i="50"/>
  <c r="I95" i="50"/>
  <c r="I31" i="50"/>
  <c r="G96" i="50"/>
  <c r="F96" i="50"/>
  <c r="E11" i="50"/>
  <c r="H11" i="50" s="1"/>
  <c r="E12" i="50"/>
  <c r="E13" i="50"/>
  <c r="E14" i="50"/>
  <c r="H14" i="50" s="1"/>
  <c r="E15" i="50"/>
  <c r="E16" i="50"/>
  <c r="H16" i="50" s="1"/>
  <c r="E17" i="50"/>
  <c r="H17" i="50" s="1"/>
  <c r="E18" i="50"/>
  <c r="H18" i="50" s="1"/>
  <c r="E19" i="50"/>
  <c r="H19" i="50" s="1"/>
  <c r="E20" i="50"/>
  <c r="E21" i="50"/>
  <c r="E22" i="50"/>
  <c r="H22" i="50" s="1"/>
  <c r="E23" i="50"/>
  <c r="E24" i="50"/>
  <c r="E25" i="50"/>
  <c r="H25" i="50" s="1"/>
  <c r="E26" i="50"/>
  <c r="H26" i="50" s="1"/>
  <c r="E27" i="50"/>
  <c r="H27" i="50" s="1"/>
  <c r="E28" i="50"/>
  <c r="E29" i="50"/>
  <c r="H29" i="50" s="1"/>
  <c r="E30" i="50"/>
  <c r="H30" i="50" s="1"/>
  <c r="E31" i="50"/>
  <c r="E32" i="50"/>
  <c r="H32" i="50" s="1"/>
  <c r="E33" i="50"/>
  <c r="H33" i="50" s="1"/>
  <c r="E34" i="50"/>
  <c r="H34" i="50" s="1"/>
  <c r="E35" i="50"/>
  <c r="H35" i="50" s="1"/>
  <c r="E36" i="50"/>
  <c r="E37" i="50"/>
  <c r="H37" i="50" s="1"/>
  <c r="E39" i="50"/>
  <c r="E40" i="50"/>
  <c r="E41" i="50"/>
  <c r="H41" i="50" s="1"/>
  <c r="E42" i="50"/>
  <c r="H42" i="50" s="1"/>
  <c r="E43" i="50"/>
  <c r="E44" i="50"/>
  <c r="E45" i="50"/>
  <c r="H45" i="50" s="1"/>
  <c r="E46" i="50"/>
  <c r="H46" i="50" s="1"/>
  <c r="E47" i="50"/>
  <c r="E48" i="50"/>
  <c r="H48" i="50" s="1"/>
  <c r="E49" i="50"/>
  <c r="H49" i="50" s="1"/>
  <c r="E50" i="50"/>
  <c r="H50" i="50" s="1"/>
  <c r="E51" i="50"/>
  <c r="H51" i="50" s="1"/>
  <c r="E52" i="50"/>
  <c r="E53" i="50"/>
  <c r="H53" i="50" s="1"/>
  <c r="E54" i="50"/>
  <c r="H54" i="50" s="1"/>
  <c r="E55" i="50"/>
  <c r="E56" i="50"/>
  <c r="E57" i="50"/>
  <c r="H57" i="50" s="1"/>
  <c r="E58" i="50"/>
  <c r="H58" i="50" s="1"/>
  <c r="E59" i="50"/>
  <c r="I59" i="50" s="1"/>
  <c r="E60" i="50"/>
  <c r="E61" i="50"/>
  <c r="H61" i="50" s="1"/>
  <c r="E62" i="50"/>
  <c r="H62" i="50" s="1"/>
  <c r="E63" i="50"/>
  <c r="E64" i="50"/>
  <c r="H64" i="50" s="1"/>
  <c r="E65" i="50"/>
  <c r="H65" i="50" s="1"/>
  <c r="E66" i="50"/>
  <c r="H66" i="50" s="1"/>
  <c r="E67" i="50"/>
  <c r="E68" i="50"/>
  <c r="E69" i="50"/>
  <c r="E70" i="50"/>
  <c r="H70" i="50" s="1"/>
  <c r="E71" i="50"/>
  <c r="E72" i="50"/>
  <c r="H72" i="50" s="1"/>
  <c r="E73" i="50"/>
  <c r="H73" i="50" s="1"/>
  <c r="E74" i="50"/>
  <c r="H74" i="50" s="1"/>
  <c r="E75" i="50"/>
  <c r="H75" i="50" s="1"/>
  <c r="E76" i="50"/>
  <c r="H76" i="50" s="1"/>
  <c r="E77" i="50"/>
  <c r="E78" i="50"/>
  <c r="H78" i="50" s="1"/>
  <c r="E79" i="50"/>
  <c r="E80" i="50"/>
  <c r="E81" i="50"/>
  <c r="H81" i="50" s="1"/>
  <c r="E82" i="50"/>
  <c r="H82" i="50" s="1"/>
  <c r="E83" i="50"/>
  <c r="H83" i="50" s="1"/>
  <c r="E84" i="50"/>
  <c r="E85" i="50"/>
  <c r="H85" i="50" s="1"/>
  <c r="E86" i="50"/>
  <c r="H86" i="50" s="1"/>
  <c r="E87" i="50"/>
  <c r="E88" i="50"/>
  <c r="E89" i="50"/>
  <c r="E90" i="50"/>
  <c r="H90" i="50" s="1"/>
  <c r="E91" i="50"/>
  <c r="H91" i="50" s="1"/>
  <c r="E92" i="50"/>
  <c r="H92" i="50" s="1"/>
  <c r="E93" i="50"/>
  <c r="H93" i="50" s="1"/>
  <c r="E94" i="50"/>
  <c r="H94" i="50" s="1"/>
  <c r="E95" i="50"/>
  <c r="E10" i="50"/>
  <c r="H10" i="50" s="1"/>
  <c r="G59" i="50"/>
  <c r="F59" i="50"/>
  <c r="G38" i="50"/>
  <c r="F38" i="50"/>
  <c r="H36" i="50"/>
  <c r="H39" i="50"/>
  <c r="H40" i="50"/>
  <c r="H43" i="50"/>
  <c r="H44" i="50"/>
  <c r="H47" i="50"/>
  <c r="H52" i="50"/>
  <c r="H55" i="50"/>
  <c r="H56" i="50"/>
  <c r="H60" i="50"/>
  <c r="H63" i="50"/>
  <c r="H67" i="50"/>
  <c r="H68" i="50"/>
  <c r="H69" i="50"/>
  <c r="H71" i="50"/>
  <c r="H77" i="50"/>
  <c r="H79" i="50"/>
  <c r="H80" i="50"/>
  <c r="H84" i="50"/>
  <c r="H87" i="50"/>
  <c r="H88" i="50"/>
  <c r="H89" i="50"/>
  <c r="H95" i="50"/>
  <c r="G9" i="50"/>
  <c r="F9" i="50"/>
  <c r="H12" i="50"/>
  <c r="H13" i="50"/>
  <c r="H15" i="50"/>
  <c r="H20" i="50"/>
  <c r="H21" i="50"/>
  <c r="H23" i="50"/>
  <c r="H24" i="50"/>
  <c r="H28" i="50"/>
  <c r="H31" i="50"/>
  <c r="C96" i="50"/>
  <c r="C59" i="50"/>
  <c r="C38" i="50"/>
  <c r="C9" i="50"/>
  <c r="H38" i="50" l="1"/>
  <c r="H96" i="50"/>
  <c r="H59" i="50"/>
  <c r="A1" i="85"/>
  <c r="A1" i="27"/>
  <c r="B1" i="20"/>
  <c r="A1" i="32"/>
  <c r="A1" i="42"/>
  <c r="B1" i="19"/>
  <c r="A1" i="16"/>
  <c r="A1" i="24"/>
  <c r="A1" i="50"/>
  <c r="A1" i="72"/>
  <c r="A1" i="45"/>
  <c r="A1" i="44"/>
  <c r="A1" i="38"/>
  <c r="A1" i="37" l="1"/>
  <c r="A1" i="70"/>
  <c r="A1" i="26"/>
  <c r="A1" i="75" l="1"/>
  <c r="A3" i="75"/>
  <c r="A1" i="6"/>
  <c r="A1" i="23"/>
  <c r="A1" i="74"/>
  <c r="A3" i="23" l="1"/>
  <c r="D74" i="85" l="1"/>
  <c r="F74" i="85" s="1"/>
  <c r="D60" i="85"/>
  <c r="F60" i="85" s="1"/>
  <c r="D46" i="85"/>
  <c r="F46" i="85" s="1"/>
  <c r="F29" i="85"/>
  <c r="D55" i="23" l="1"/>
  <c r="D54" i="23" s="1"/>
  <c r="C55" i="23"/>
  <c r="C54" i="23" s="1"/>
  <c r="D50" i="23"/>
  <c r="D49" i="23" s="1"/>
  <c r="C50" i="23"/>
  <c r="C49" i="23" s="1"/>
  <c r="D18" i="23" l="1"/>
  <c r="C18" i="23"/>
  <c r="D7" i="23"/>
  <c r="C7" i="23"/>
  <c r="F9" i="42" l="1"/>
  <c r="E9" i="42"/>
  <c r="C9" i="42"/>
  <c r="B9" i="42"/>
  <c r="D9" i="42" l="1"/>
  <c r="G9" i="42" s="1"/>
  <c r="A1" i="80"/>
  <c r="A3" i="80" l="1"/>
  <c r="F38" i="80" l="1"/>
  <c r="F37" i="80"/>
  <c r="E36" i="80"/>
  <c r="F36" i="80" s="1"/>
  <c r="F34" i="80"/>
  <c r="F33" i="80"/>
  <c r="F32" i="80"/>
  <c r="F31" i="80"/>
  <c r="F30" i="80"/>
  <c r="D29" i="80"/>
  <c r="C29" i="80"/>
  <c r="F27" i="80"/>
  <c r="F26" i="80"/>
  <c r="F25" i="80"/>
  <c r="B24" i="80"/>
  <c r="F24" i="80" s="1"/>
  <c r="F20" i="80"/>
  <c r="F19" i="80"/>
  <c r="E18" i="80"/>
  <c r="F18" i="80" s="1"/>
  <c r="F16" i="80"/>
  <c r="F15" i="80"/>
  <c r="F14" i="80"/>
  <c r="F13" i="80"/>
  <c r="F12" i="80"/>
  <c r="D11" i="80"/>
  <c r="C11" i="80"/>
  <c r="C22" i="80" s="1"/>
  <c r="F9" i="80"/>
  <c r="F8" i="80"/>
  <c r="F7" i="80"/>
  <c r="B6" i="80"/>
  <c r="B22" i="80" s="1"/>
  <c r="C40" i="80" l="1"/>
  <c r="F29" i="80"/>
  <c r="E22" i="80"/>
  <c r="E40" i="80" s="1"/>
  <c r="F11" i="80"/>
  <c r="B40" i="80"/>
  <c r="D22" i="80"/>
  <c r="D40" i="80" s="1"/>
  <c r="F6" i="80"/>
  <c r="F40" i="80" l="1"/>
  <c r="F22" i="80"/>
  <c r="A4" i="50" l="1"/>
  <c r="I10" i="50"/>
  <c r="H20" i="44"/>
  <c r="F28" i="75"/>
  <c r="E28" i="75"/>
  <c r="F23" i="75"/>
  <c r="E23" i="75"/>
  <c r="F14" i="75"/>
  <c r="E14" i="75"/>
  <c r="F9" i="75"/>
  <c r="E9" i="75"/>
  <c r="A3" i="74"/>
  <c r="C58" i="74"/>
  <c r="B58" i="74"/>
  <c r="C51" i="74"/>
  <c r="B51" i="74"/>
  <c r="C46" i="74"/>
  <c r="B46" i="74"/>
  <c r="C37" i="74"/>
  <c r="B37" i="74"/>
  <c r="C27" i="74"/>
  <c r="B27" i="74"/>
  <c r="C15" i="74"/>
  <c r="B15" i="74"/>
  <c r="C6" i="74"/>
  <c r="B6" i="74"/>
  <c r="C45" i="74" l="1"/>
  <c r="B5" i="74"/>
  <c r="E20" i="75"/>
  <c r="E34" i="75"/>
  <c r="E38" i="75" s="1"/>
  <c r="B26" i="74"/>
  <c r="F20" i="75"/>
  <c r="F34" i="75"/>
  <c r="C26" i="74"/>
  <c r="B45" i="74"/>
  <c r="C5" i="74"/>
  <c r="F38" i="75" l="1"/>
  <c r="D43" i="72"/>
  <c r="G43" i="72" s="1"/>
  <c r="D42" i="72"/>
  <c r="G42" i="72" s="1"/>
  <c r="D41" i="72"/>
  <c r="G41" i="72" s="1"/>
  <c r="D40" i="72"/>
  <c r="G40" i="72" s="1"/>
  <c r="F39" i="72"/>
  <c r="E39" i="72"/>
  <c r="C39" i="72"/>
  <c r="B39" i="72"/>
  <c r="G38" i="72"/>
  <c r="D38" i="72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D29" i="72"/>
  <c r="G29" i="72" s="1"/>
  <c r="F28" i="72"/>
  <c r="E28" i="72"/>
  <c r="C28" i="72"/>
  <c r="B28" i="72"/>
  <c r="G27" i="72"/>
  <c r="D27" i="72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D20" i="72"/>
  <c r="G20" i="72" s="1"/>
  <c r="F19" i="72"/>
  <c r="E19" i="72"/>
  <c r="C19" i="72"/>
  <c r="B19" i="72"/>
  <c r="G18" i="72"/>
  <c r="D18" i="72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D10" i="72"/>
  <c r="G10" i="72" s="1"/>
  <c r="F9" i="72"/>
  <c r="E9" i="72"/>
  <c r="C9" i="72"/>
  <c r="B9" i="72"/>
  <c r="A4" i="72"/>
  <c r="E44" i="72" l="1"/>
  <c r="D28" i="72"/>
  <c r="G28" i="72" s="1"/>
  <c r="D9" i="72"/>
  <c r="G9" i="72" s="1"/>
  <c r="C44" i="72"/>
  <c r="D19" i="72"/>
  <c r="G19" i="72" s="1"/>
  <c r="D39" i="72"/>
  <c r="G39" i="72" s="1"/>
  <c r="F44" i="72"/>
  <c r="B44" i="72"/>
  <c r="D79" i="70"/>
  <c r="G79" i="70" s="1"/>
  <c r="D78" i="70"/>
  <c r="G78" i="70" s="1"/>
  <c r="D77" i="70"/>
  <c r="G77" i="70" s="1"/>
  <c r="D76" i="70"/>
  <c r="G76" i="70" s="1"/>
  <c r="D75" i="70"/>
  <c r="G75" i="70" s="1"/>
  <c r="D74" i="70"/>
  <c r="G74" i="70" s="1"/>
  <c r="D73" i="70"/>
  <c r="G73" i="70" s="1"/>
  <c r="F72" i="70"/>
  <c r="E72" i="70"/>
  <c r="C72" i="70"/>
  <c r="B72" i="70"/>
  <c r="D71" i="70"/>
  <c r="G71" i="70" s="1"/>
  <c r="D70" i="70"/>
  <c r="G70" i="70" s="1"/>
  <c r="D69" i="70"/>
  <c r="G69" i="70" s="1"/>
  <c r="F68" i="70"/>
  <c r="E68" i="70"/>
  <c r="C68" i="70"/>
  <c r="B68" i="70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D61" i="70"/>
  <c r="G61" i="70" s="1"/>
  <c r="F60" i="70"/>
  <c r="E60" i="70"/>
  <c r="C60" i="70"/>
  <c r="B60" i="70"/>
  <c r="D59" i="70"/>
  <c r="G59" i="70" s="1"/>
  <c r="D58" i="70"/>
  <c r="G58" i="70" s="1"/>
  <c r="D57" i="70"/>
  <c r="G57" i="70" s="1"/>
  <c r="F56" i="70"/>
  <c r="E56" i="70"/>
  <c r="C56" i="70"/>
  <c r="B56" i="70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D47" i="70"/>
  <c r="G47" i="70" s="1"/>
  <c r="F46" i="70"/>
  <c r="E46" i="70"/>
  <c r="C46" i="70"/>
  <c r="B46" i="70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D37" i="70"/>
  <c r="G37" i="70" s="1"/>
  <c r="F36" i="70"/>
  <c r="E36" i="70"/>
  <c r="C36" i="70"/>
  <c r="B36" i="70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D27" i="70"/>
  <c r="G27" i="70" s="1"/>
  <c r="F26" i="70"/>
  <c r="E26" i="70"/>
  <c r="C26" i="70"/>
  <c r="B26" i="70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D17" i="70"/>
  <c r="G17" i="70" s="1"/>
  <c r="F16" i="70"/>
  <c r="E16" i="70"/>
  <c r="C16" i="70"/>
  <c r="B16" i="70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D9" i="70"/>
  <c r="G9" i="70" s="1"/>
  <c r="F8" i="70"/>
  <c r="E8" i="70"/>
  <c r="C8" i="70"/>
  <c r="B8" i="70"/>
  <c r="A4" i="70"/>
  <c r="D68" i="70" l="1"/>
  <c r="D46" i="70"/>
  <c r="G46" i="70" s="1"/>
  <c r="D60" i="70"/>
  <c r="G60" i="70" s="1"/>
  <c r="D26" i="70"/>
  <c r="G26" i="70" s="1"/>
  <c r="D72" i="70"/>
  <c r="G72" i="70" s="1"/>
  <c r="D16" i="70"/>
  <c r="G16" i="70" s="1"/>
  <c r="D56" i="70"/>
  <c r="G56" i="70" s="1"/>
  <c r="F80" i="70"/>
  <c r="D44" i="72"/>
  <c r="D36" i="70"/>
  <c r="G36" i="70" s="1"/>
  <c r="D8" i="70"/>
  <c r="G8" i="70" s="1"/>
  <c r="C80" i="70"/>
  <c r="G68" i="70"/>
  <c r="E80" i="70"/>
  <c r="B80" i="70"/>
  <c r="H44" i="72" s="1"/>
  <c r="H46" i="72" l="1"/>
  <c r="H45" i="72"/>
  <c r="H47" i="72"/>
  <c r="G44" i="72"/>
  <c r="D80" i="70"/>
  <c r="C5" i="24"/>
  <c r="D5" i="24" s="1"/>
  <c r="G80" i="70" l="1"/>
  <c r="E8" i="20"/>
  <c r="E11" i="20"/>
  <c r="D11" i="20"/>
  <c r="C11" i="20"/>
  <c r="F11" i="20" s="1"/>
  <c r="D8" i="20"/>
  <c r="C8" i="20"/>
  <c r="C33" i="38"/>
  <c r="H34" i="38" s="1"/>
  <c r="B33" i="38"/>
  <c r="H33" i="38" s="1"/>
  <c r="F33" i="38"/>
  <c r="H37" i="38" s="1"/>
  <c r="F44" i="2"/>
  <c r="F38" i="2"/>
  <c r="F34" i="2"/>
  <c r="F29" i="2"/>
  <c r="F16" i="2"/>
  <c r="B29" i="2"/>
  <c r="B16" i="2"/>
  <c r="G44" i="2"/>
  <c r="G38" i="2"/>
  <c r="G34" i="2"/>
  <c r="G29" i="2"/>
  <c r="G16" i="2"/>
  <c r="C18" i="6"/>
  <c r="D18" i="6"/>
  <c r="E18" i="6"/>
  <c r="C29" i="2"/>
  <c r="C16" i="2"/>
  <c r="I30" i="50"/>
  <c r="I29" i="50"/>
  <c r="I27" i="50"/>
  <c r="I26" i="50"/>
  <c r="I25" i="50"/>
  <c r="I24" i="50"/>
  <c r="I21" i="50"/>
  <c r="I18" i="50"/>
  <c r="I17" i="50"/>
  <c r="I13" i="50"/>
  <c r="I12" i="50"/>
  <c r="I9" i="50"/>
  <c r="D8" i="38"/>
  <c r="G8" i="38" s="1"/>
  <c r="D9" i="38"/>
  <c r="G9" i="38" s="1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G17" i="38" s="1"/>
  <c r="D18" i="38"/>
  <c r="G18" i="38" s="1"/>
  <c r="D29" i="38"/>
  <c r="G29" i="38" s="1"/>
  <c r="D30" i="38"/>
  <c r="G30" i="38" s="1"/>
  <c r="D31" i="38"/>
  <c r="G31" i="38" s="1"/>
  <c r="D32" i="38"/>
  <c r="G32" i="38" s="1"/>
  <c r="A3" i="27"/>
  <c r="A3" i="20"/>
  <c r="A3" i="32"/>
  <c r="A3" i="42"/>
  <c r="B3" i="19"/>
  <c r="A3" i="16"/>
  <c r="A4" i="45"/>
  <c r="A4" i="44"/>
  <c r="A4" i="38"/>
  <c r="A4" i="37"/>
  <c r="A3" i="6"/>
  <c r="A3" i="85"/>
  <c r="A3" i="24"/>
  <c r="A3" i="26"/>
  <c r="D38" i="42"/>
  <c r="G38" i="42" s="1"/>
  <c r="D37" i="42"/>
  <c r="G37" i="42" s="1"/>
  <c r="D36" i="42"/>
  <c r="G36" i="42" s="1"/>
  <c r="D9" i="6"/>
  <c r="F22" i="45"/>
  <c r="H26" i="45" s="1"/>
  <c r="E22" i="45"/>
  <c r="H25" i="45" s="1"/>
  <c r="C22" i="45"/>
  <c r="H23" i="45" s="1"/>
  <c r="B22" i="45"/>
  <c r="H22" i="45" s="1"/>
  <c r="D58" i="1"/>
  <c r="C58" i="1"/>
  <c r="C51" i="1"/>
  <c r="C45" i="1"/>
  <c r="F19" i="20" s="1"/>
  <c r="C31" i="1"/>
  <c r="C27" i="1"/>
  <c r="C41" i="1"/>
  <c r="C8" i="24"/>
  <c r="C32" i="24"/>
  <c r="D51" i="1"/>
  <c r="D45" i="1"/>
  <c r="D31" i="1"/>
  <c r="D27" i="1"/>
  <c r="D41" i="1"/>
  <c r="D18" i="1"/>
  <c r="D15" i="1"/>
  <c r="D7" i="1"/>
  <c r="C18" i="1"/>
  <c r="C15" i="1"/>
  <c r="C7" i="1"/>
  <c r="D12" i="42"/>
  <c r="G12" i="42" s="1"/>
  <c r="D11" i="42"/>
  <c r="G11" i="42" s="1"/>
  <c r="D21" i="42"/>
  <c r="G21" i="42" s="1"/>
  <c r="D20" i="42"/>
  <c r="G20" i="42" s="1"/>
  <c r="D19" i="42"/>
  <c r="G19" i="42" s="1"/>
  <c r="D18" i="42"/>
  <c r="G18" i="42" s="1"/>
  <c r="D17" i="42"/>
  <c r="G17" i="42" s="1"/>
  <c r="D16" i="42"/>
  <c r="G16" i="42" s="1"/>
  <c r="D15" i="42"/>
  <c r="G15" i="42" s="1"/>
  <c r="D14" i="42"/>
  <c r="G14" i="42" s="1"/>
  <c r="D25" i="42"/>
  <c r="G25" i="42" s="1"/>
  <c r="D24" i="42"/>
  <c r="G24" i="42" s="1"/>
  <c r="D23" i="42"/>
  <c r="G23" i="42" s="1"/>
  <c r="D28" i="42"/>
  <c r="G28" i="42" s="1"/>
  <c r="D27" i="42"/>
  <c r="D35" i="42"/>
  <c r="D34" i="42" s="1"/>
  <c r="D32" i="42"/>
  <c r="G32" i="42" s="1"/>
  <c r="D31" i="42"/>
  <c r="D30" i="42"/>
  <c r="G30" i="42" s="1"/>
  <c r="D33" i="42"/>
  <c r="G33" i="42" s="1"/>
  <c r="F34" i="42"/>
  <c r="E34" i="42"/>
  <c r="C34" i="42"/>
  <c r="B34" i="42"/>
  <c r="F29" i="42"/>
  <c r="E29" i="42"/>
  <c r="C29" i="42"/>
  <c r="B29" i="42"/>
  <c r="F26" i="42"/>
  <c r="E26" i="42"/>
  <c r="C26" i="42"/>
  <c r="B26" i="42"/>
  <c r="F22" i="42"/>
  <c r="E22" i="42"/>
  <c r="C22" i="42"/>
  <c r="B22" i="42"/>
  <c r="F13" i="42"/>
  <c r="E13" i="42"/>
  <c r="C13" i="42"/>
  <c r="B13" i="42"/>
  <c r="B39" i="42" s="1"/>
  <c r="H39" i="42" s="1"/>
  <c r="F39" i="42"/>
  <c r="H43" i="42" s="1"/>
  <c r="D34" i="24"/>
  <c r="E63" i="23"/>
  <c r="E26" i="20"/>
  <c r="D26" i="20"/>
  <c r="C26" i="20"/>
  <c r="D31" i="19"/>
  <c r="D19" i="19"/>
  <c r="C31" i="19"/>
  <c r="C19" i="19"/>
  <c r="E29" i="16"/>
  <c r="E28" i="16"/>
  <c r="E27" i="16"/>
  <c r="E26" i="16"/>
  <c r="E25" i="16"/>
  <c r="E24" i="16"/>
  <c r="E23" i="16"/>
  <c r="E22" i="16"/>
  <c r="E21" i="16"/>
  <c r="E20" i="16"/>
  <c r="E9" i="16"/>
  <c r="E10" i="16"/>
  <c r="E11" i="16"/>
  <c r="E12" i="16"/>
  <c r="E13" i="16"/>
  <c r="E14" i="16"/>
  <c r="E15" i="16"/>
  <c r="E16" i="16"/>
  <c r="E17" i="16"/>
  <c r="E8" i="16"/>
  <c r="D30" i="16"/>
  <c r="D18" i="16"/>
  <c r="C30" i="16"/>
  <c r="C18" i="16"/>
  <c r="G10" i="45"/>
  <c r="G12" i="45"/>
  <c r="G14" i="45"/>
  <c r="G16" i="45"/>
  <c r="G18" i="45"/>
  <c r="G20" i="45"/>
  <c r="D10" i="45"/>
  <c r="D11" i="45"/>
  <c r="G11" i="45" s="1"/>
  <c r="D12" i="45"/>
  <c r="D13" i="45"/>
  <c r="G13" i="45" s="1"/>
  <c r="D14" i="45"/>
  <c r="D15" i="45"/>
  <c r="G15" i="45" s="1"/>
  <c r="D16" i="45"/>
  <c r="D17" i="45"/>
  <c r="G17" i="45" s="1"/>
  <c r="D18" i="45"/>
  <c r="D19" i="45"/>
  <c r="G19" i="45" s="1"/>
  <c r="D20" i="45"/>
  <c r="D21" i="45"/>
  <c r="G21" i="45" s="1"/>
  <c r="D9" i="45"/>
  <c r="G9" i="45" s="1"/>
  <c r="F14" i="44"/>
  <c r="H18" i="44" s="1"/>
  <c r="E14" i="44"/>
  <c r="H17" i="44" s="1"/>
  <c r="C14" i="44"/>
  <c r="H15" i="44" s="1"/>
  <c r="B14" i="44"/>
  <c r="H14" i="44" s="1"/>
  <c r="D10" i="44"/>
  <c r="G10" i="44" s="1"/>
  <c r="D11" i="44"/>
  <c r="G11" i="44" s="1"/>
  <c r="D12" i="44"/>
  <c r="G12" i="44" s="1"/>
  <c r="D9" i="44"/>
  <c r="G9" i="44" s="1"/>
  <c r="H36" i="38"/>
  <c r="F26" i="6"/>
  <c r="G26" i="6" s="1"/>
  <c r="F27" i="6"/>
  <c r="G27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0" i="6"/>
  <c r="G10" i="6" s="1"/>
  <c r="F14" i="37"/>
  <c r="E14" i="37"/>
  <c r="C14" i="37"/>
  <c r="B14" i="37"/>
  <c r="H14" i="37" s="1"/>
  <c r="D12" i="37"/>
  <c r="G12" i="37" s="1"/>
  <c r="D11" i="37"/>
  <c r="G11" i="37" s="1"/>
  <c r="D10" i="37"/>
  <c r="G10" i="37" s="1"/>
  <c r="D9" i="37"/>
  <c r="G9" i="37" s="1"/>
  <c r="D8" i="37"/>
  <c r="G8" i="37" s="1"/>
  <c r="E9" i="6"/>
  <c r="C9" i="6"/>
  <c r="D38" i="23"/>
  <c r="D42" i="23"/>
  <c r="C38" i="23"/>
  <c r="C42" i="23"/>
  <c r="G31" i="42"/>
  <c r="D14" i="20" l="1"/>
  <c r="D18" i="20" s="1"/>
  <c r="D20" i="20" s="1"/>
  <c r="D7" i="6"/>
  <c r="C7" i="6"/>
  <c r="G35" i="42"/>
  <c r="G34" i="42" s="1"/>
  <c r="H28" i="37"/>
  <c r="H18" i="37"/>
  <c r="H25" i="37"/>
  <c r="H15" i="37"/>
  <c r="H27" i="37"/>
  <c r="H17" i="37"/>
  <c r="D61" i="1"/>
  <c r="F18" i="6"/>
  <c r="G18" i="6" s="1"/>
  <c r="D46" i="23"/>
  <c r="D59" i="23"/>
  <c r="C31" i="16"/>
  <c r="D26" i="42"/>
  <c r="C24" i="1"/>
  <c r="D24" i="1"/>
  <c r="C41" i="24"/>
  <c r="F48" i="2"/>
  <c r="G40" i="80" s="1"/>
  <c r="D22" i="42"/>
  <c r="G27" i="42"/>
  <c r="G26" i="42" s="1"/>
  <c r="D22" i="45"/>
  <c r="H24" i="45" s="1"/>
  <c r="E14" i="20"/>
  <c r="E18" i="20" s="1"/>
  <c r="E20" i="20" s="1"/>
  <c r="D13" i="42"/>
  <c r="D29" i="42"/>
  <c r="C35" i="23"/>
  <c r="D31" i="16"/>
  <c r="D32" i="19"/>
  <c r="C59" i="23"/>
  <c r="D35" i="23"/>
  <c r="G13" i="42"/>
  <c r="C61" i="1"/>
  <c r="I16" i="50"/>
  <c r="I19" i="50"/>
  <c r="I23" i="50"/>
  <c r="F31" i="2"/>
  <c r="I20" i="50"/>
  <c r="I28" i="50"/>
  <c r="G48" i="2"/>
  <c r="G22" i="80" s="1"/>
  <c r="C46" i="23"/>
  <c r="I14" i="50"/>
  <c r="C31" i="2"/>
  <c r="G31" i="2"/>
  <c r="D33" i="38"/>
  <c r="H35" i="38" s="1"/>
  <c r="F8" i="20"/>
  <c r="H48" i="72"/>
  <c r="I11" i="50"/>
  <c r="I15" i="50"/>
  <c r="I22" i="50"/>
  <c r="D14" i="44"/>
  <c r="H16" i="44" s="1"/>
  <c r="G29" i="42"/>
  <c r="B31" i="2"/>
  <c r="E18" i="16"/>
  <c r="H9" i="50"/>
  <c r="C14" i="20"/>
  <c r="C18" i="20" s="1"/>
  <c r="C20" i="20" s="1"/>
  <c r="E7" i="6"/>
  <c r="E30" i="16"/>
  <c r="C39" i="42"/>
  <c r="H40" i="42" s="1"/>
  <c r="E39" i="42"/>
  <c r="H42" i="42" s="1"/>
  <c r="C32" i="19"/>
  <c r="F9" i="6"/>
  <c r="H9" i="6" s="1"/>
  <c r="D14" i="37"/>
  <c r="G22" i="42"/>
  <c r="H18" i="6" l="1"/>
  <c r="D63" i="1"/>
  <c r="E64" i="1" s="1"/>
  <c r="G22" i="45"/>
  <c r="H27" i="45" s="1"/>
  <c r="H26" i="37"/>
  <c r="H16" i="37"/>
  <c r="D61" i="23"/>
  <c r="D64" i="23" s="1"/>
  <c r="D39" i="42"/>
  <c r="H41" i="42" s="1"/>
  <c r="C63" i="1"/>
  <c r="E63" i="1" s="1"/>
  <c r="D42" i="24"/>
  <c r="G50" i="2"/>
  <c r="G39" i="42"/>
  <c r="H44" i="42" s="1"/>
  <c r="C61" i="23"/>
  <c r="C64" i="23" s="1"/>
  <c r="E64" i="23" s="1"/>
  <c r="F50" i="2"/>
  <c r="H50" i="2" s="1"/>
  <c r="G38" i="75"/>
  <c r="G33" i="38"/>
  <c r="H38" i="38" s="1"/>
  <c r="G14" i="44"/>
  <c r="H19" i="44" s="1"/>
  <c r="E31" i="16"/>
  <c r="G14" i="37"/>
  <c r="H29" i="37" s="1"/>
  <c r="F7" i="6"/>
  <c r="H7" i="6" s="1"/>
  <c r="G9" i="6"/>
  <c r="G7" i="6" s="1"/>
  <c r="H51" i="2" l="1"/>
  <c r="H21" i="44"/>
</calcChain>
</file>

<file path=xl/comments1.xml><?xml version="1.0" encoding="utf-8"?>
<comments xmlns="http://schemas.openxmlformats.org/spreadsheetml/2006/main">
  <authors>
    <author>Claudia</author>
  </authors>
  <commentList>
    <comment ref="C63" authorId="0" shape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<sst xmlns="http://schemas.openxmlformats.org/spreadsheetml/2006/main" count="8753" uniqueCount="4969">
  <si>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</si>
  <si>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</si>
  <si>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</si>
  <si>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</si>
  <si>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</si>
  <si>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</si>
  <si>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</si>
  <si>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</si>
  <si>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</si>
  <si>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</si>
  <si>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</si>
  <si>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</si>
  <si>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</si>
  <si>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</si>
  <si>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</si>
  <si>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</si>
  <si>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</si>
  <si>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</si>
  <si>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</si>
  <si>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</si>
  <si>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</si>
  <si>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Análisis de variaciones Programático-Presupuestal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</si>
  <si>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</si>
  <si>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</si>
  <si>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</si>
  <si>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</si>
  <si>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</si>
  <si>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</si>
  <si>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</si>
  <si>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</si>
  <si>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</si>
  <si>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</si>
  <si>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</si>
  <si>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</si>
  <si>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</si>
  <si>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</si>
  <si>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</si>
  <si>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</si>
  <si>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</si>
  <si>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</si>
  <si>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</si>
  <si>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</si>
  <si>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</si>
  <si>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</si>
  <si>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</si>
  <si>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</si>
  <si>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</si>
  <si>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</si>
  <si>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</si>
  <si>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</si>
  <si>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</si>
  <si>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</si>
  <si>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</si>
  <si>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</si>
  <si>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</si>
  <si>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</si>
  <si>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</si>
  <si>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</si>
  <si>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</si>
  <si>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</si>
  <si>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</si>
  <si>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</si>
  <si>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</si>
  <si>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</si>
  <si>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</si>
  <si>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</si>
  <si>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</si>
  <si>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</si>
  <si>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</si>
  <si>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</si>
  <si>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</si>
  <si>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</si>
  <si>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</si>
  <si>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</si>
  <si>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</si>
  <si>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</si>
  <si>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</si>
  <si>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</si>
  <si>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</si>
  <si>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</si>
  <si>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</si>
  <si>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</si>
  <si>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</si>
  <si>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</si>
  <si>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</si>
  <si>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</si>
  <si>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</si>
  <si>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</si>
  <si>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</si>
  <si>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</si>
  <si>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</si>
  <si>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</si>
  <si>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</si>
  <si>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</si>
  <si>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</si>
  <si>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</si>
  <si>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</si>
  <si>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</si>
  <si>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</si>
  <si>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</si>
  <si>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</si>
  <si>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</si>
  <si>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</si>
  <si>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</si>
  <si>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</si>
  <si>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</si>
  <si>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</si>
  <si>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</si>
  <si>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</si>
  <si>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</si>
  <si>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</si>
  <si>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</si>
  <si>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</si>
  <si>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</si>
  <si>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</si>
  <si>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</si>
  <si>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</si>
  <si>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</si>
  <si>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</si>
  <si>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</si>
  <si>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</si>
  <si>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</si>
  <si>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</si>
  <si>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</si>
  <si>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</si>
  <si>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</si>
  <si>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</si>
  <si>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</si>
  <si>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</si>
  <si>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</si>
  <si>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</si>
  <si>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</si>
  <si>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</si>
  <si>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</si>
  <si>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</si>
  <si>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</si>
  <si>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</si>
  <si>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</si>
  <si>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</si>
  <si>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</si>
  <si>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</si>
  <si>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</si>
  <si>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</si>
  <si>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</si>
  <si>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</si>
  <si>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</si>
  <si>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</si>
  <si>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</si>
  <si>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</si>
  <si>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</si>
  <si>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</si>
  <si>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</si>
  <si>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</si>
  <si>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</si>
  <si>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</si>
  <si>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</si>
  <si>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</si>
  <si>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</si>
  <si>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</si>
  <si>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</si>
  <si>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</si>
  <si>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</si>
  <si>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</si>
  <si>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</si>
  <si>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</si>
  <si>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</si>
  <si>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</si>
  <si>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</si>
  <si>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</si>
  <si>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</si>
  <si>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</si>
  <si>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</si>
  <si>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</si>
  <si>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</si>
  <si>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</si>
  <si>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</si>
  <si>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</si>
  <si>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</si>
  <si>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</si>
  <si>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</si>
  <si>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</si>
  <si>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</si>
  <si>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</si>
  <si>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</si>
  <si>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</si>
  <si>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</si>
  <si>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</si>
  <si>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</si>
  <si>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</si>
  <si>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</si>
  <si>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</si>
  <si>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</si>
  <si>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</si>
  <si>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</si>
  <si>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</si>
  <si>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</si>
  <si>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</si>
  <si>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</si>
  <si>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</si>
  <si>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</si>
  <si>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</si>
  <si>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</si>
  <si>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</si>
  <si>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</si>
  <si>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</si>
  <si>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</si>
  <si>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</si>
  <si>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</si>
  <si>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</si>
  <si>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</si>
  <si>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</si>
  <si>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</si>
  <si>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</si>
  <si>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</si>
  <si>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</si>
  <si>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</si>
  <si>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</si>
  <si>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</si>
  <si>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</si>
  <si>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</si>
  <si>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</si>
  <si>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</si>
  <si>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</si>
  <si>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</si>
  <si>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</si>
  <si>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</si>
  <si>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</si>
  <si>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</si>
  <si>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</si>
  <si>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</si>
  <si>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</si>
  <si>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</si>
  <si>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</si>
  <si>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</si>
  <si>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</si>
  <si>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</si>
  <si>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</si>
  <si>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</si>
  <si>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</si>
  <si>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</si>
  <si>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</si>
  <si>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</si>
  <si>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</si>
  <si>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</si>
  <si>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</si>
  <si>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</si>
  <si>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</si>
  <si>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</si>
  <si>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</si>
  <si>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</si>
  <si>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</si>
  <si>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</si>
  <si>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</si>
  <si>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</si>
  <si>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</si>
  <si>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</si>
  <si>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</si>
  <si>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</si>
  <si>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</si>
  <si>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</si>
  <si>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</si>
  <si>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</si>
  <si>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</si>
  <si>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</si>
  <si>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</si>
  <si>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</si>
  <si>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</si>
  <si>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</si>
  <si>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</si>
  <si>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</si>
  <si>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</si>
  <si>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</si>
  <si>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</si>
  <si>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</si>
  <si>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</si>
  <si>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</si>
  <si>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</si>
  <si>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</si>
  <si>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</si>
  <si>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</si>
  <si>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</si>
  <si>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</si>
  <si>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</si>
  <si>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</si>
  <si>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</si>
  <si>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</si>
  <si>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</si>
  <si>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</si>
  <si>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</si>
  <si>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</si>
  <si>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</si>
  <si>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</si>
  <si>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</si>
  <si>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</si>
  <si>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</si>
  <si>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</si>
  <si>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</si>
  <si>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</si>
  <si>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</si>
  <si>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</si>
  <si>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</si>
  <si>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</si>
  <si>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</si>
  <si>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</si>
  <si>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</si>
  <si>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</si>
  <si>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</si>
  <si>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</si>
  <si>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</si>
  <si>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</si>
  <si>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</si>
  <si>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</si>
  <si>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</si>
  <si>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</si>
  <si>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</si>
  <si>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</si>
  <si>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</si>
  <si>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</si>
  <si>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</si>
  <si>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</si>
  <si>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</si>
  <si>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</si>
  <si>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</si>
  <si>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</si>
  <si>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</si>
  <si>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</si>
  <si>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</si>
  <si>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</si>
  <si>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</si>
  <si>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</si>
  <si>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</si>
  <si>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</si>
  <si>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</si>
  <si>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</si>
  <si>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</si>
  <si>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</si>
  <si>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</si>
  <si>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</si>
  <si>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</si>
  <si>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</si>
  <si>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</si>
  <si>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</si>
  <si>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</si>
  <si>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</si>
  <si>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</si>
  <si>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>1.</t>
  </si>
  <si>
    <t>5.</t>
  </si>
  <si>
    <t>6.</t>
  </si>
  <si>
    <t>Ampliaciones y Reducciones           (+ ó -)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</si>
  <si>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</si>
  <si>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</si>
  <si>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</si>
  <si>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</si>
  <si>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</si>
  <si>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</si>
  <si>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</si>
  <si>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</si>
  <si>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</si>
  <si>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>Aprovechamientos</t>
  </si>
  <si>
    <t>Ingresos Derivados de Financiamientos</t>
  </si>
  <si>
    <t xml:space="preserve">Impuestos </t>
  </si>
  <si>
    <t>Capital</t>
  </si>
  <si>
    <t>Transferencias, Asignaciones, Subsidios y Otras Ayudas</t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</si>
  <si>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</si>
  <si>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</si>
  <si>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</si>
  <si>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</si>
  <si>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</si>
  <si>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</si>
  <si>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</si>
  <si>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</si>
  <si>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</si>
  <si>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</si>
  <si>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</si>
  <si>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</si>
  <si>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</si>
  <si>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</si>
  <si>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</si>
  <si>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</si>
  <si>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</si>
  <si>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</si>
  <si>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</si>
  <si>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</si>
  <si>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</si>
  <si>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</si>
  <si>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</si>
  <si>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</si>
  <si>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</si>
  <si>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</si>
  <si>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</si>
  <si>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</si>
  <si>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</si>
  <si>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</si>
  <si>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</si>
  <si>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</si>
  <si>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</si>
  <si>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</si>
  <si>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</si>
  <si>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</si>
  <si>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</si>
  <si>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</si>
  <si>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</si>
  <si>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</si>
  <si>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</si>
  <si>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</si>
  <si>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</si>
  <si>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</si>
  <si>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</si>
  <si>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</si>
  <si>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</si>
  <si>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</si>
  <si>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</si>
  <si>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</si>
  <si>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</si>
  <si>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</si>
  <si>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</si>
  <si>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</si>
  <si>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</si>
  <si>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</si>
  <si>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</si>
  <si>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</si>
  <si>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</si>
  <si>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</si>
  <si>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</si>
  <si>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</si>
  <si>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</si>
  <si>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</si>
  <si>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</si>
  <si>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</si>
  <si>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</si>
  <si>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</si>
  <si>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</si>
  <si>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>Estado Analítico del Ejercicio Presupuesto de Egresos</t>
  </si>
  <si>
    <t>Clasificación por Objeto del Gasto (Capítulo y Concepto)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</si>
  <si>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</si>
  <si>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</si>
  <si>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</si>
  <si>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</si>
  <si>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</si>
  <si>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</si>
  <si>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</si>
  <si>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</si>
  <si>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</si>
  <si>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</si>
  <si>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</si>
  <si>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</si>
  <si>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</si>
  <si>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</si>
  <si>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</si>
  <si>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</si>
  <si>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</si>
  <si>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</si>
  <si>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</si>
  <si>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</si>
  <si>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</si>
  <si>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</si>
  <si>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</si>
  <si>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</si>
  <si>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</si>
  <si>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</si>
  <si>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</si>
  <si>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</si>
  <si>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</si>
  <si>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</si>
  <si>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</si>
  <si>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</si>
  <si>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</si>
  <si>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</si>
  <si>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</si>
  <si>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</si>
  <si>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</si>
  <si>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</si>
  <si>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</si>
  <si>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</si>
  <si>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</si>
  <si>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</si>
  <si>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</si>
  <si>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</si>
  <si>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</si>
  <si>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</si>
  <si>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</si>
  <si>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</si>
  <si>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</si>
  <si>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</si>
  <si>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</si>
  <si>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</si>
  <si>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</si>
  <si>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</si>
  <si>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</si>
  <si>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</si>
  <si>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</si>
  <si>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</si>
  <si>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</si>
  <si>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</si>
  <si>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</si>
  <si>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</si>
  <si>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</si>
  <si>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</si>
  <si>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</si>
  <si>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</si>
  <si>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</si>
  <si>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</si>
  <si>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</si>
  <si>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</si>
  <si>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</si>
  <si>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</si>
  <si>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</si>
  <si>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</si>
  <si>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</si>
  <si>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</si>
  <si>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</si>
  <si>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</si>
  <si>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</si>
  <si>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</si>
  <si>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</si>
  <si>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</si>
  <si>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</si>
  <si>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</si>
  <si>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</si>
  <si>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</si>
  <si>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</si>
  <si>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</si>
  <si>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</si>
  <si>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</si>
  <si>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</si>
  <si>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</si>
  <si>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</si>
  <si>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</si>
  <si>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</si>
  <si>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</si>
  <si>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</si>
  <si>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</si>
  <si>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</si>
  <si>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</si>
  <si>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</si>
  <si>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</si>
  <si>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</si>
  <si>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</si>
  <si>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</si>
  <si>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</si>
  <si>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</si>
  <si>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</si>
  <si>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</si>
  <si>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</si>
  <si>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</si>
  <si>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</si>
  <si>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</si>
  <si>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</si>
  <si>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</si>
  <si>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</si>
  <si>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</si>
  <si>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</si>
  <si>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</si>
  <si>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</si>
  <si>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</si>
  <si>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</si>
  <si>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</si>
  <si>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</si>
  <si>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</si>
  <si>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</si>
  <si>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</si>
  <si>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</si>
  <si>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</si>
  <si>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</si>
  <si>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</si>
  <si>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</si>
  <si>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</si>
  <si>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</si>
  <si>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</si>
  <si>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</si>
  <si>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</si>
  <si>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</si>
  <si>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</si>
  <si>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</si>
  <si>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</si>
  <si>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</si>
  <si>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</si>
  <si>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</si>
  <si>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</si>
  <si>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</si>
  <si>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</si>
  <si>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</si>
  <si>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</si>
  <si>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</si>
  <si>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</si>
  <si>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</si>
  <si>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</si>
  <si>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</si>
  <si>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</si>
  <si>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</si>
  <si>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</si>
  <si>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</si>
  <si>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</si>
  <si>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Clasificación Administrativa</t>
  </si>
  <si>
    <t>Pagado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</si>
  <si>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</si>
  <si>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</si>
  <si>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</si>
  <si>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</si>
  <si>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</si>
  <si>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</si>
  <si>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</si>
  <si>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</si>
  <si>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</si>
  <si>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</si>
  <si>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</si>
  <si>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</si>
  <si>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</si>
  <si>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</si>
  <si>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</si>
  <si>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</si>
  <si>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</si>
  <si>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</si>
  <si>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</si>
  <si>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</si>
  <si>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</si>
  <si>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</si>
  <si>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</si>
  <si>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</si>
  <si>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</si>
  <si>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</si>
  <si>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</si>
  <si>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</si>
  <si>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</si>
  <si>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</si>
  <si>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</si>
  <si>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</si>
  <si>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</si>
  <si>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</si>
  <si>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</si>
  <si>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</si>
  <si>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</si>
  <si>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</si>
  <si>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</si>
  <si>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</si>
  <si>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</si>
  <si>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</si>
  <si>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</si>
  <si>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</si>
  <si>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</si>
  <si>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</si>
  <si>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</si>
  <si>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</si>
  <si>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</si>
  <si>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</si>
  <si>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</si>
  <si>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</si>
  <si>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</si>
  <si>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</si>
  <si>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</si>
  <si>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</si>
  <si>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</si>
  <si>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</si>
  <si>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</si>
  <si>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</si>
  <si>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</si>
  <si>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</si>
  <si>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</si>
  <si>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</si>
  <si>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</si>
  <si>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</si>
  <si>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</si>
  <si>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</si>
  <si>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</si>
  <si>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</si>
  <si>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</si>
  <si>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</si>
  <si>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</si>
  <si>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</si>
  <si>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</si>
  <si>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</si>
  <si>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</si>
  <si>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</si>
  <si>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</si>
  <si>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</si>
  <si>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>Ejercicio del Presupuesto por
Partida  /  Descripción</t>
  </si>
  <si>
    <t>% Avance Anual</t>
  </si>
  <si>
    <t>(7= 4/3)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</si>
  <si>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</si>
  <si>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</si>
  <si>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</si>
  <si>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</si>
  <si>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</si>
  <si>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</si>
  <si>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</si>
  <si>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</si>
  <si>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</si>
  <si>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</si>
  <si>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</si>
  <si>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</si>
  <si>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</si>
  <si>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</si>
  <si>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</si>
  <si>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</si>
  <si>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>Otros Egresos Presupuestales No Contables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</si>
  <si>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</si>
  <si>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</si>
  <si>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</si>
  <si>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</si>
  <si>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</si>
  <si>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</si>
  <si>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</si>
  <si>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</si>
  <si>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</si>
  <si>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</si>
  <si>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</si>
  <si>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</si>
  <si>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</si>
  <si>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</si>
  <si>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</si>
  <si>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</si>
  <si>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</si>
  <si>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</si>
  <si>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</si>
  <si>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</si>
  <si>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</si>
  <si>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</si>
  <si>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</si>
  <si>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</si>
  <si>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</si>
  <si>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</si>
  <si>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</si>
  <si>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</si>
  <si>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</si>
  <si>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</si>
  <si>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</si>
  <si>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</si>
  <si>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</si>
  <si>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</si>
  <si>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</si>
  <si>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</si>
  <si>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</si>
  <si>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</si>
  <si>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</si>
  <si>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</si>
  <si>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</si>
  <si>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</si>
  <si>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</si>
  <si>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</si>
  <si>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</si>
  <si>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</si>
  <si>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</si>
  <si>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</si>
  <si>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</si>
  <si>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Gastos por proyectos de Inversión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</si>
  <si>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</si>
  <si>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</si>
  <si>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</si>
  <si>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</si>
  <si>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</si>
  <si>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</si>
  <si>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</si>
  <si>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</si>
  <si>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</si>
  <si>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</si>
  <si>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</si>
  <si>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</si>
  <si>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</si>
  <si>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</si>
  <si>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</si>
  <si>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</si>
  <si>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</si>
  <si>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</si>
  <si>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</si>
  <si>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</si>
  <si>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</si>
  <si>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</si>
  <si>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</si>
  <si>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</si>
  <si>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</si>
  <si>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</si>
  <si>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</si>
  <si>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</si>
  <si>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</si>
  <si>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</si>
  <si>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</si>
  <si>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</si>
  <si>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</si>
  <si>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</si>
  <si>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</si>
  <si>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</si>
  <si>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</si>
  <si>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</si>
  <si>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</si>
  <si>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</si>
  <si>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</si>
  <si>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</si>
  <si>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</si>
  <si>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</si>
  <si>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</si>
  <si>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</si>
  <si>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</si>
  <si>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</si>
  <si>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</si>
  <si>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</si>
  <si>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</si>
  <si>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</si>
  <si>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</si>
  <si>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</si>
  <si>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</si>
  <si>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</si>
  <si>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</si>
  <si>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</si>
  <si>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</si>
  <si>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</si>
  <si>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</si>
  <si>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</si>
  <si>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</si>
  <si>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</si>
  <si>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</si>
  <si>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</si>
  <si>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</si>
  <si>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</si>
  <si>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Código</t>
  </si>
  <si>
    <t>Descripción del Bien</t>
  </si>
  <si>
    <t>BIENES MUEBLES</t>
  </si>
  <si>
    <t>BIENES INMUEBLES</t>
  </si>
  <si>
    <t>Matriz de Indicadores de Resultados</t>
  </si>
  <si>
    <t>I.- Información contable</t>
  </si>
  <si>
    <t>Estado de Situación Financiera-Detallado-LDF</t>
  </si>
  <si>
    <t>Informe Analítico de Obligaciones Diferentes de Financiamiento-LDF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</si>
  <si>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</si>
  <si>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</si>
  <si>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</si>
  <si>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</si>
  <si>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</si>
  <si>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</si>
  <si>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Clasificación Administrativa, Por Poderes</t>
  </si>
  <si>
    <t>Clasificación Administrativa, Por tipo de Organismo o Entidad Paraestatal</t>
  </si>
  <si>
    <t>Estado Analítico del Ejercicio Presupuesto de Egresos -Detallado-LDF</t>
  </si>
  <si>
    <t xml:space="preserve">Estado Analítico del Ejercicio Presupuesto de Egresos - Detallado-LDF  </t>
  </si>
  <si>
    <t>Conciliación entre los Egresos Presupuestarios y los Gastos Contables</t>
  </si>
  <si>
    <t xml:space="preserve">Intereses de la Deuda                                                        </t>
  </si>
  <si>
    <t xml:space="preserve">Informe de Avance Programático </t>
  </si>
  <si>
    <t xml:space="preserve">IV.- Información Complementaria-Anexos. </t>
  </si>
  <si>
    <t>Hacienda Pública / Patrimonio Generado de Ejercicios Anteriores</t>
  </si>
  <si>
    <t>Exceso o Insuficiencia en la Actualización de la Hacienda Pública / Patrimonio</t>
  </si>
  <si>
    <t>Gasto por Programa Presupuestario (NO APLICA)</t>
  </si>
  <si>
    <t>Relación de esquemas bursátiles y de coberturas financieras (SOLO EN CUENTA PÚBLICA)</t>
  </si>
  <si>
    <t>Relación de Bienes que Componen su Patrimonio (SEGUNDO TRIMESTRE y CUENTA PÚBLICA)</t>
  </si>
  <si>
    <t xml:space="preserve">   Subsidios: Sector Social y Privado o Estados y Municipios</t>
  </si>
  <si>
    <t>Ingresos Finanacieros</t>
  </si>
  <si>
    <t xml:space="preserve">Aprovechamientos Patrimoniales </t>
  </si>
  <si>
    <t>1. Total de Ingresos Presupuestarios</t>
  </si>
  <si>
    <t>2.Mas Ingresos contables No Presupuestarios</t>
  </si>
  <si>
    <t>3.Menos Ingresos Presupuestarios No Contables</t>
  </si>
  <si>
    <t>4. Total de Ingresos Contables  (4=  1  +  2  -  3 )</t>
  </si>
  <si>
    <t xml:space="preserve">2. Menos Egresos Presupuestarios No Contables </t>
  </si>
  <si>
    <t xml:space="preserve">Materias Primas y Materiales de Producción y Comercializacíon </t>
  </si>
  <si>
    <t xml:space="preserve">Materiales y Suministros </t>
  </si>
  <si>
    <t>3. Más Gastos Contables No Presupuestarios</t>
  </si>
  <si>
    <t xml:space="preserve">Productos </t>
  </si>
  <si>
    <t xml:space="preserve">Aprovechamientos </t>
  </si>
  <si>
    <t xml:space="preserve">Participaciones, Aportaciones, Convenios, Incentivos Derivados de la Colaboración Fiscal, Fondos Distintos de Aportaciones, Transferencias, Asignaciones, Subsidios y Subvenciones, y Pensiones y Juvilaciones </t>
  </si>
  <si>
    <t xml:space="preserve">Participaciones,  Aportaciones, Convenios, Incentivos Derivados de la Colaboracion Fiscal y Fondos Distintos de Aportaciones </t>
  </si>
  <si>
    <t>Rubros de  Ingresos</t>
  </si>
  <si>
    <t>Estimado</t>
  </si>
  <si>
    <t xml:space="preserve">Recaudado </t>
  </si>
  <si>
    <t>Ingresos por Ventas de Bienes, Prestacion de Servicios y Otros Ingresos</t>
  </si>
  <si>
    <t xml:space="preserve">Participaciones, Aportaciones, Convenios, Incentivos Derivados de la Colaboracción Fiscal y Fondos Distintos de Aportaciones </t>
  </si>
  <si>
    <t xml:space="preserve">Ingresos Excedentes </t>
  </si>
  <si>
    <t>Estado Analitico de Ingresos Por Fuente de Financiamiento</t>
  </si>
  <si>
    <t xml:space="preserve">Ingresos del Poder Ejecutivo Federal o Estatal y de los Municipios </t>
  </si>
  <si>
    <t xml:space="preserve">Transferencias, Asignaciones, Subsidios y Subvenciones, y Pensiones y Jubilaciones </t>
  </si>
  <si>
    <t>Ingresos De los Entes Públicos de los Poderes Legislativo y Judicial, de los Órganos Autonomos y del Sector Paraestatal o Paramunicipal, asi como de las Empresas Productivas del Estado</t>
  </si>
  <si>
    <t>J. Transferencias y Asignaciones</t>
  </si>
  <si>
    <t>Ingresos de  Gestión</t>
  </si>
  <si>
    <t>Ingresos por Venta de Bienes y Prestación de Servicios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</si>
  <si>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</si>
  <si>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</si>
  <si>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Aumento por Insuficiencia de Estimaciones por Pérdida o Deterioro u Obsolescencia</t>
  </si>
  <si>
    <t xml:space="preserve">     Interno</t>
  </si>
  <si>
    <t xml:space="preserve">     Externo</t>
  </si>
  <si>
    <r>
      <t>Productos</t>
    </r>
    <r>
      <rPr>
        <vertAlign val="superscript"/>
        <sz val="10"/>
        <color theme="1"/>
        <rFont val="Arial Narrow"/>
        <family val="2"/>
      </rPr>
      <t>1</t>
    </r>
  </si>
  <si>
    <r>
      <t>Aprovechamientos</t>
    </r>
    <r>
      <rPr>
        <vertAlign val="superscript"/>
        <sz val="10"/>
        <color theme="1"/>
        <rFont val="Arial Narrow"/>
        <family val="2"/>
      </rPr>
      <t>2</t>
    </r>
  </si>
  <si>
    <r>
      <t>Ingresos por ventas de Bienes, Prestación de Servicios y Otros Ingresos</t>
    </r>
    <r>
      <rPr>
        <vertAlign val="superscript"/>
        <sz val="10"/>
        <color theme="1"/>
        <rFont val="Arial Narrow"/>
        <family val="2"/>
      </rPr>
      <t>3</t>
    </r>
  </si>
  <si>
    <t>Otros Ingresos Contables No Presupuestarios</t>
  </si>
  <si>
    <t>Otros Ingresos Presupuestarios No Contables</t>
  </si>
  <si>
    <t>Arctivos Biológicos</t>
  </si>
  <si>
    <t>Armonización de la Deuda Pública</t>
  </si>
  <si>
    <t>Adeudos de Ejercicios Fiscales Anteriores (ADEFAS)</t>
  </si>
  <si>
    <r>
      <rPr>
        <b/>
        <vertAlign val="superscript"/>
        <sz val="9"/>
        <color theme="0" tint="-0.34998626667073579"/>
        <rFont val="Arial Narrow"/>
        <family val="2"/>
      </rPr>
      <t>1</t>
    </r>
    <r>
      <rPr>
        <b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interesesque generan las cuentas bancarias de los entes públicos en productos.</t>
    </r>
  </si>
  <si>
    <r>
      <rPr>
        <b/>
        <vertAlign val="superscript"/>
        <sz val="9"/>
        <color theme="0" tint="-0.34998626667073579"/>
        <rFont val="Arial Narrow"/>
        <family val="2"/>
      </rPr>
      <t>2</t>
    </r>
    <r>
      <rPr>
        <vertAlign val="superscript"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donativos en efectivo del Poder Ejecutivo, entre otros aprovechamientos.</t>
    </r>
  </si>
  <si>
    <r>
      <rPr>
        <b/>
        <vertAlign val="superscript"/>
        <sz val="9"/>
        <color theme="0" tint="-0.34998626667073579"/>
        <rFont val="Arial Narrow"/>
        <family val="2"/>
      </rPr>
      <t>3</t>
    </r>
    <r>
      <rPr>
        <sz val="9"/>
        <color theme="0" tint="-0.34998626667073579"/>
        <rFont val="Arial Narrow"/>
        <family val="2"/>
      </rPr>
      <t xml:space="preserve"> Se refiere a los ingresos propios obtenidos por los Poderes Legislativo y Judicial, los Organos Autónomos y las entidades de la administracion pública paraestataly paramunicipal, por sus actividades diversas no inherentes a su operación que general recursos y que no sean ingresos por venta de bienes o prestación de servicios, tales como donativos en efectivo, entre otros.</t>
    </r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</si>
  <si>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</si>
  <si>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</si>
  <si>
    <t>Pagado
Acumulado al periodo</t>
  </si>
  <si>
    <t>Ejercido
Acumulado al periodo</t>
  </si>
  <si>
    <t>Devengado
Acumulado al periodo</t>
  </si>
  <si>
    <t>Comprometido
Acumulado al Periodo</t>
  </si>
  <si>
    <t>Modificado Anual</t>
  </si>
  <si>
    <t>Ampliaciones / Reducciones</t>
  </si>
  <si>
    <t>Aprobado Anual</t>
  </si>
  <si>
    <t>Área y/o Ubicación Geográfica</t>
  </si>
  <si>
    <t>Fondo (Aportaciones Multiples, Convenios,etc..) (Alfanumerico) (FASS, FASP,etc)</t>
  </si>
  <si>
    <t>Fuente de Financiamiento (Federal, Estatal, Ingresos Propios)</t>
  </si>
  <si>
    <t>Tipo de Financiamiento (1. Gasto No Etiquetado, 2 Gasto Etiquetado)</t>
  </si>
  <si>
    <t>Año
Año de origen del recurso</t>
  </si>
  <si>
    <t>Tipo de Gasto
(1 Gto Corriente, 2 Gto de Capital)</t>
  </si>
  <si>
    <t>Clasificador por Objeto del Gasto
(Partida del Gasto)</t>
  </si>
  <si>
    <t>Servicios Personales por Categoría</t>
  </si>
  <si>
    <t>Tipo de Beneficiario</t>
  </si>
  <si>
    <t>Actividad o Proyecto</t>
  </si>
  <si>
    <t>Programa Presupuestario</t>
  </si>
  <si>
    <t>Subfunción</t>
  </si>
  <si>
    <t>Función</t>
  </si>
  <si>
    <t>Finalidad</t>
  </si>
  <si>
    <t>CENTRO GESTOR
Unidad Administrativa</t>
  </si>
  <si>
    <t>PRESUPUESTO DE EGRESOS</t>
  </si>
  <si>
    <t>FONDO</t>
  </si>
  <si>
    <t>POSICION PRESUPUESTARIA</t>
  </si>
  <si>
    <t>AREA FUNCIONAL</t>
  </si>
  <si>
    <t xml:space="preserve">CLASIFICACIÓN ADMINISTRATIVA </t>
  </si>
  <si>
    <t>Tipo de Recurso (1)</t>
  </si>
  <si>
    <t>Desglose de saldo en Bancos e Inversiones</t>
  </si>
  <si>
    <t>Desglose del saldo presentado en el formato ETCA-I-02, en el inciso A2), de la Cuenta:
BANCOS/TESORERÍA</t>
  </si>
  <si>
    <t>Desglose del saldo presentado en el formato ETCA-I-02, en el inciso A4), de la Cuenta:
INVERSIONES TEMPORALES (HASTA 3 MESES)</t>
  </si>
  <si>
    <t>Desglose del saldo presentado en el formato ETCA-I-02, en el inciso B1), de la Cuenta:
INVERSIONES FINANCIERAS DE CORTO PLAZO</t>
  </si>
  <si>
    <t>Desglose del saldo presentado en el formato ETCA-I-02, en el inciso A) del Activo No Circulante, de la Cuenta:
INVERSIONES FINANCIERAS A LARGO PLAZO</t>
  </si>
  <si>
    <t>Nota: En caso de que la cuenta bancaria tenga los dos tipos de recursos, presentar dos veces la misma cuenta separando los saldos por tipo de recurso.</t>
  </si>
  <si>
    <t>1) Tipo de Recurso: Federal o Estatal (incluye Ingresos Propios)</t>
  </si>
  <si>
    <t>Hacienda Pública / Patrimonio Neto Final de 2019</t>
  </si>
  <si>
    <t>Anexo A</t>
  </si>
  <si>
    <t>Anexo B</t>
  </si>
  <si>
    <t xml:space="preserve">Desglose de saldo en Bancos e Inversiones </t>
  </si>
  <si>
    <t>Gasto de acuerdo a la Estructura Programática (LAYOUT EXCEL)</t>
  </si>
  <si>
    <t>Anexo C</t>
  </si>
  <si>
    <t xml:space="preserve">                                                                    </t>
  </si>
  <si>
    <t xml:space="preserve">                                                        </t>
  </si>
  <si>
    <t xml:space="preserve">       </t>
  </si>
  <si>
    <t xml:space="preserve">     </t>
  </si>
  <si>
    <t xml:space="preserve">          </t>
  </si>
  <si>
    <t xml:space="preserve">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</si>
  <si>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</si>
  <si>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</si>
  <si>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</si>
  <si>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</si>
  <si>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</si>
  <si>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</si>
  <si>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</t>
  </si>
  <si>
    <t xml:space="preserve">                 </t>
  </si>
  <si>
    <t xml:space="preserve">                                                       </t>
  </si>
  <si>
    <t>Hacienda Pública / Patrimonio Contribuido Neto de 2019</t>
  </si>
  <si>
    <t>Cambios en la Hacienda Pública / Patrimonio Contribuido Neto de 2020</t>
  </si>
  <si>
    <t>Variaciones de la Hacienda Pública / Patrimonio Generado Neto de 2020</t>
  </si>
  <si>
    <t>Hacienda Pública / Patrimonio Neto Final de 2020</t>
  </si>
  <si>
    <t>Cambios en el Exceso o Insuficiencia en la Actualización de la Hacienda Pública / Patrimonio Neto de 2020</t>
  </si>
  <si>
    <t>DEPENDENCIA / ENTIDAD</t>
  </si>
  <si>
    <t>UNIDAD ADMINISTRATIVA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</si>
  <si>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</si>
  <si>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</si>
  <si>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</si>
  <si>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</si>
  <si>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</si>
  <si>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</si>
  <si>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</si>
  <si>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</si>
  <si>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</si>
  <si>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 xml:space="preserve">% DE AVANCE </t>
  </si>
  <si>
    <t>PRIMERO</t>
  </si>
  <si>
    <t>SEGUNDO</t>
  </si>
  <si>
    <t>TERCERO</t>
  </si>
  <si>
    <t>CUARTO</t>
  </si>
  <si>
    <t>ANUAL</t>
  </si>
  <si>
    <t>TRIM</t>
  </si>
  <si>
    <t>MET</t>
  </si>
  <si>
    <t>NUM</t>
  </si>
  <si>
    <t>DEN</t>
  </si>
  <si>
    <t>EVALUACIÓN CUALITATIVA</t>
  </si>
  <si>
    <t>Este formato se genera desde el sistema   http://presupuesto.sonora.gob.mx</t>
  </si>
  <si>
    <t>ACTIVIDADES</t>
  </si>
  <si>
    <t>COMPONENTES</t>
  </si>
  <si>
    <t>PROPÓSITO</t>
  </si>
  <si>
    <t>FIN</t>
  </si>
  <si>
    <t>(Fuentes)</t>
  </si>
  <si>
    <t>Valor 2016</t>
  </si>
  <si>
    <t>Frecuencia</t>
  </si>
  <si>
    <t>Unidad de medida</t>
  </si>
  <si>
    <t xml:space="preserve">Sentido </t>
  </si>
  <si>
    <t>Fórmula</t>
  </si>
  <si>
    <t>Nombre</t>
  </si>
  <si>
    <t>(Objetivos)</t>
  </si>
  <si>
    <t>Supuestos</t>
  </si>
  <si>
    <t>Medios de verificación</t>
  </si>
  <si>
    <t>Meta Anual</t>
  </si>
  <si>
    <t>Línea base</t>
  </si>
  <si>
    <t>Indicadores</t>
  </si>
  <si>
    <t>Resumen narrativo</t>
  </si>
  <si>
    <t>Beneficiarios:</t>
  </si>
  <si>
    <t>Reto del PED:</t>
  </si>
  <si>
    <t>Eje del PED:</t>
  </si>
  <si>
    <t>Programa Presupuestario:</t>
  </si>
  <si>
    <t>Dependencia y/o Entidad:</t>
  </si>
  <si>
    <t>Hacienda Pública / Patrimonio Generado Neto de 2019</t>
  </si>
  <si>
    <t>Exceso o Insuficiencia en la Actualización de la Hacienda Pública / Patrimonio Neto de 2019</t>
  </si>
  <si>
    <t>ETCA-I-01</t>
  </si>
  <si>
    <t>ETCA-I-02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</si>
  <si>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</si>
  <si>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</si>
  <si>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</si>
  <si>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</si>
  <si>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</si>
  <si>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</si>
  <si>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</si>
  <si>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</si>
  <si>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ETCA-I-11</t>
  </si>
  <si>
    <t>ETCA-I-12</t>
  </si>
  <si>
    <t>ETCA-II-01</t>
  </si>
  <si>
    <t>ETCA-II-02</t>
  </si>
  <si>
    <t>ETCA-II-03</t>
  </si>
  <si>
    <t>ETCA-II-04</t>
  </si>
  <si>
    <t>ETCA-II-05</t>
  </si>
  <si>
    <t>ETCA-II-06</t>
  </si>
  <si>
    <t>ETCA-II-07</t>
  </si>
  <si>
    <t>ETCA-II-08</t>
  </si>
  <si>
    <t>ETCA-II-09</t>
  </si>
  <si>
    <t>ETCA-II-10</t>
  </si>
  <si>
    <t>ETCA-II-11</t>
  </si>
  <si>
    <t>ETCA-II-12</t>
  </si>
  <si>
    <t>ETCA-II-13</t>
  </si>
  <si>
    <t>ETCA-II-14</t>
  </si>
  <si>
    <t>ETCA-II-15</t>
  </si>
  <si>
    <t>ETCA-II-16</t>
  </si>
  <si>
    <t>ETCA-II-17</t>
  </si>
  <si>
    <t>ETCA-III-01</t>
  </si>
  <si>
    <t>ETCA-III-02</t>
  </si>
  <si>
    <t>ETCA-III-03</t>
  </si>
  <si>
    <t>ETCA-III-04</t>
  </si>
  <si>
    <t>ETCA-III-05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</si>
  <si>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</si>
  <si>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</si>
  <si>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</si>
  <si>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</si>
  <si>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</si>
  <si>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</si>
  <si>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>Al 31 de Marzo de 2020</t>
  </si>
  <si>
    <t>Del 01 de Enero al 31 de Marzo de 2020</t>
  </si>
  <si>
    <t>10000</t>
  </si>
  <si>
    <t>11301</t>
  </si>
  <si>
    <t>11303</t>
  </si>
  <si>
    <t>11306</t>
  </si>
  <si>
    <t>11307</t>
  </si>
  <si>
    <t>11310</t>
  </si>
  <si>
    <t>12201</t>
  </si>
  <si>
    <t>13101</t>
  </si>
  <si>
    <t>13201</t>
  </si>
  <si>
    <t>13202</t>
  </si>
  <si>
    <t>13203</t>
  </si>
  <si>
    <t>13204</t>
  </si>
  <si>
    <t>13403</t>
  </si>
  <si>
    <t>14101</t>
  </si>
  <si>
    <t>14103</t>
  </si>
  <si>
    <t>14104</t>
  </si>
  <si>
    <t>14105</t>
  </si>
  <si>
    <t>14106</t>
  </si>
  <si>
    <t>14107</t>
  </si>
  <si>
    <t>14108</t>
  </si>
  <si>
    <t>14201</t>
  </si>
  <si>
    <t>14301</t>
  </si>
  <si>
    <t>14404</t>
  </si>
  <si>
    <t>15202</t>
  </si>
  <si>
    <t>15404</t>
  </si>
  <si>
    <t>15418</t>
  </si>
  <si>
    <t>15501</t>
  </si>
  <si>
    <t>15901</t>
  </si>
  <si>
    <t>17102</t>
  </si>
  <si>
    <t>20000</t>
  </si>
  <si>
    <t>21101</t>
  </si>
  <si>
    <t>21201</t>
  </si>
  <si>
    <t>21401</t>
  </si>
  <si>
    <t>21601</t>
  </si>
  <si>
    <t>21701</t>
  </si>
  <si>
    <t>21801</t>
  </si>
  <si>
    <t>22101</t>
  </si>
  <si>
    <t>22106</t>
  </si>
  <si>
    <t>22301</t>
  </si>
  <si>
    <t>24601</t>
  </si>
  <si>
    <t>24801</t>
  </si>
  <si>
    <t>24901</t>
  </si>
  <si>
    <t>26101</t>
  </si>
  <si>
    <t>26102</t>
  </si>
  <si>
    <t>27201</t>
  </si>
  <si>
    <t>29101</t>
  </si>
  <si>
    <t>29201</t>
  </si>
  <si>
    <t>29401</t>
  </si>
  <si>
    <t>29601</t>
  </si>
  <si>
    <t>29801</t>
  </si>
  <si>
    <t>30000</t>
  </si>
  <si>
    <t>31101</t>
  </si>
  <si>
    <t>31201</t>
  </si>
  <si>
    <t>31301</t>
  </si>
  <si>
    <t>31401</t>
  </si>
  <si>
    <t>31701</t>
  </si>
  <si>
    <t>31801</t>
  </si>
  <si>
    <t>32201</t>
  </si>
  <si>
    <t>32302</t>
  </si>
  <si>
    <t>32501</t>
  </si>
  <si>
    <t>32901</t>
  </si>
  <si>
    <t>33101</t>
  </si>
  <si>
    <t>33301</t>
  </si>
  <si>
    <t>33401</t>
  </si>
  <si>
    <t>33603</t>
  </si>
  <si>
    <t>33801</t>
  </si>
  <si>
    <t>34101</t>
  </si>
  <si>
    <t>34501</t>
  </si>
  <si>
    <t>34701</t>
  </si>
  <si>
    <t>35101</t>
  </si>
  <si>
    <t>35103</t>
  </si>
  <si>
    <t>35201</t>
  </si>
  <si>
    <t>35501</t>
  </si>
  <si>
    <t>35701</t>
  </si>
  <si>
    <t>35901</t>
  </si>
  <si>
    <t>36201</t>
  </si>
  <si>
    <t>37101</t>
  </si>
  <si>
    <t>37201</t>
  </si>
  <si>
    <t>37501</t>
  </si>
  <si>
    <t>37502</t>
  </si>
  <si>
    <t>37901</t>
  </si>
  <si>
    <t>38101</t>
  </si>
  <si>
    <t>38201</t>
  </si>
  <si>
    <t>38501</t>
  </si>
  <si>
    <t>39101</t>
  </si>
  <si>
    <t>39202</t>
  </si>
  <si>
    <t>39801</t>
  </si>
  <si>
    <t>SUELDOS AL PERSONAL DE BASE</t>
  </si>
  <si>
    <t>REMUNERACIONES DIVERSAS</t>
  </si>
  <si>
    <t>RIESGO LABORAL</t>
  </si>
  <si>
    <t>AYUDA PARA HABITACION</t>
  </si>
  <si>
    <t>AYUDA PARA ENERGIA ELECTRICA</t>
  </si>
  <si>
    <t>SUELDOS AL PERSONAL EVENTUAL</t>
  </si>
  <si>
    <t>PRIMAS POR AÑOS DE SERVICIOS PRESTADOS</t>
  </si>
  <si>
    <t>PRIMAS DE VACACIONES</t>
  </si>
  <si>
    <t>GRATIFICACION POR FIN DE AÑO</t>
  </si>
  <si>
    <t>COMPENSACION POR AJUSTE DE CALENDARIO</t>
  </si>
  <si>
    <t>DÍAS DINÁMICOS</t>
  </si>
  <si>
    <t>COMPENSACIONES AL PERSONAL DE CONFIANZA</t>
  </si>
  <si>
    <t>APORTACIONES AL ISSSTESON</t>
  </si>
  <si>
    <t>APORTACIONES DE SEGURO DE RETIRO AL ISSSTESON</t>
  </si>
  <si>
    <t>ASIGNACION PARA PRESTAMOS A CORTO PLAZO</t>
  </si>
  <si>
    <t>ASIGNACION PARA PRESTAMO PRENDARIO</t>
  </si>
  <si>
    <t>OTRAS PRESTACIONES DE SEGURIDAD SOCIAL</t>
  </si>
  <si>
    <t>CUOTAS PARA INFRA. EQUIP., Y MOBILIARIO HOSPITALARIO</t>
  </si>
  <si>
    <t>ATENCION DE ENFERMEDADES PREEXISTENTES</t>
  </si>
  <si>
    <t>CUOTAS INFONAVIT</t>
  </si>
  <si>
    <t>PAGAS DE DEFUNCION, PENSIONES Y JUBILACIONES</t>
  </si>
  <si>
    <t>SEGUROS DE ASISTENCIA LEGAL</t>
  </si>
  <si>
    <t>PAGO DE LIQUIDACIONES</t>
  </si>
  <si>
    <t>DIAS ECONOMICOS Y DE DESCANSO OBLIGATORIOS NO DISFRUTADOS</t>
  </si>
  <si>
    <t>COMPENSACION ESPECIFICA A PERSONAL DE BASE</t>
  </si>
  <si>
    <t>APOYOS A LA CAPACITACIÓN DE LOS SERVIDORES PÚBLICOS</t>
  </si>
  <si>
    <t>OTRAS PRESTACIONES SOCIALES Y ECONOMICAS</t>
  </si>
  <si>
    <t>ESTÍMULOS AL PERSONAL</t>
  </si>
  <si>
    <t>MATERIALES Y SUMINISTROS</t>
  </si>
  <si>
    <t>MATERIALES PARA SERVICIO EN GENERAL</t>
  </si>
  <si>
    <t>MATERIALES PARA IMPRESIÓN Y REPRODUCCIÓN</t>
  </si>
  <si>
    <t>SUMINISTROS INFORMÁTICOS</t>
  </si>
  <si>
    <t>MATERIALES Y ARTÍCULOS DE LIMPIEZA</t>
  </si>
  <si>
    <t>MATERIALES PARA ENSEÑANZA</t>
  </si>
  <si>
    <t>ELABORACIÓN DE PLACAS Y CALCOMANÍAS</t>
  </si>
  <si>
    <t>PRODUCTOS ALIMENTICIOS PARA EL PERSONAL EN LAS INSTALACIONES</t>
  </si>
  <si>
    <t>ADQUISICION DE AGUA POTABLE</t>
  </si>
  <si>
    <t>UTENSILIOS DIVERSOS DE CARÁCTER COMERCIAL</t>
  </si>
  <si>
    <t>ACCESORIOS Y MATERIAL ELÉCTRICO</t>
  </si>
  <si>
    <t>ARTÍCULOS COMPLEMENTARIOS PARA SERVICIOS GENERALES</t>
  </si>
  <si>
    <t>OTROS MATERIALES DE FERRETERÍA PARA CONSTRUCCIÓN Y REPARACIÓN</t>
  </si>
  <si>
    <t>COMBUSTIBLES, LUBRICANTES Y ADITIVOS</t>
  </si>
  <si>
    <t>LUBRICANTES Y ADITIVOS</t>
  </si>
  <si>
    <t>ARTÍCULOS PARA SERVICIOS GENERALES PARA SEGURIDAD Y PROTECCIÓN PERSONAL</t>
  </si>
  <si>
    <t>ACCESORIOS Y MATERIALES MENORES</t>
  </si>
  <si>
    <t>REFACC Y ACC MENORES DE EDIFICIOS</t>
  </si>
  <si>
    <t>REFACC Y ACCESORIOS MENORES DE EQUIPO DE COMPUTO Y TECNOLOGIAS DE LA INFORMACION</t>
  </si>
  <si>
    <t>REFACC. Y ACCESORIOS MENORES PARA EQUIPO DE TRANSPORTE</t>
  </si>
  <si>
    <t>ARTÍCULOS MENORES DE SERVICIO GENERAL PARA MAQUINARIA Y OTROS EQUIPOS</t>
  </si>
  <si>
    <t>SERVICIOS GENERALES</t>
  </si>
  <si>
    <t>ENERGÍA ELÉCTRICA</t>
  </si>
  <si>
    <t>GAS</t>
  </si>
  <si>
    <t>AGUA</t>
  </si>
  <si>
    <t>TELEFONÍA TRADICIONAL</t>
  </si>
  <si>
    <t>SERVICIOS DE ACCESO DE INTERNET, REDES Y PROCESAMIENTO DE INFORMACIÓN</t>
  </si>
  <si>
    <t>SERVICIO POSTAL</t>
  </si>
  <si>
    <t>ARRENDAMIENTO DE EDIFICIOS</t>
  </si>
  <si>
    <t>ARRENDAMIENTO DE INFORMATICA</t>
  </si>
  <si>
    <t>ARRENDAMIENTO DE EQUIPO DE TRANSPORTE</t>
  </si>
  <si>
    <t>OTROS ARRENDAMIENTOS</t>
  </si>
  <si>
    <t>ASESORÍAS ASOCIADAS A CONVENIOS, TRATADOS O ACUERDOS</t>
  </si>
  <si>
    <t>SERVICIOS DE INFORMÁTICA</t>
  </si>
  <si>
    <t>SERVICIOS DE CAPACITACIÓN</t>
  </si>
  <si>
    <t>IMPRESIONES DE DOCTOS.OFICIALES PARA LA PRESTACIÓN DE SER. PÚB., IDENTIFICACIÓN, FORMATOS ADMINISTRATIVOS Y FISCALES, …</t>
  </si>
  <si>
    <t>SERVICIOS DE VIGILANCIA</t>
  </si>
  <si>
    <t>COMISIONES BANCARIAS</t>
  </si>
  <si>
    <t>SEGUROS DE BIENES PATRIMONIALES</t>
  </si>
  <si>
    <t>FLETES Y MANIOBRAS</t>
  </si>
  <si>
    <t>MANTENIMIENTO Y CONSERVACIÓN DE INMUEBLES PARA LA PRESTACIÓN DE SERVICIOS ADMINISTRATIVOS</t>
  </si>
  <si>
    <t>MANTENIMIENTO Y CONSERVACION DE PLANTELES ESCOLARES</t>
  </si>
  <si>
    <t>INSTALACIÓN, REPARACIÓN Y MANTENIMIENTO DE MOBILIARIO Y EQUIPO DE ADMINISTRACIÓN, EDUCACIONAL Y RECREATIVO</t>
  </si>
  <si>
    <t>REPARACIÓN Y MANTENIMIENTO DE EQUIPO DE TRANSPORTE</t>
  </si>
  <si>
    <t>MANTENIMIENTO Y CONSERVACIÓN DE MAQUINARIA Y EQUIPO</t>
  </si>
  <si>
    <t>SERVICIOS DE JARDINERÍA Y FUMIGACIÓN</t>
  </si>
  <si>
    <t>DIFUSIÓN POR RADIO, TELEVISIÓN Y OTROS MEDIOS DE MENSAJES COMERCIALES PARA PROMOVER LA VENTA DE BIENES O SERVICIOS</t>
  </si>
  <si>
    <t>PASAJES AÉREOS</t>
  </si>
  <si>
    <t>PASAJES TERRESTRES</t>
  </si>
  <si>
    <t>VIÁTICOS EN EL PAÍS</t>
  </si>
  <si>
    <t>GASTOS DE CAMINO</t>
  </si>
  <si>
    <t>OTROS SERVICIOS DE TRASLADO Y HOSPEDAJE</t>
  </si>
  <si>
    <t>GASTOS DE CEREMONIAL</t>
  </si>
  <si>
    <t>GASTOS DE ORDEN SOCIAL Y CULTURAL</t>
  </si>
  <si>
    <t>GASTOS DE REPRESENTACIÓN</t>
  </si>
  <si>
    <t>SERVICIOS FUNERARIOS Y DE CEMENTERIOS</t>
  </si>
  <si>
    <t>OTROS IMPUESTOS Y DERECHOS</t>
  </si>
  <si>
    <t>IMPUESTO SOBRE NÓMINAS Y OTROS QUE SE DERIVEN DE UNA RELACIÓN LABORAL</t>
  </si>
  <si>
    <t>SERVICIOS PERSONALES</t>
  </si>
  <si>
    <t>E110E20</t>
  </si>
  <si>
    <t>Z1</t>
  </si>
  <si>
    <t>JL</t>
  </si>
  <si>
    <t>A0</t>
  </si>
  <si>
    <t>Peso</t>
  </si>
  <si>
    <t>México</t>
  </si>
  <si>
    <t>DIRECCION GENERAL</t>
  </si>
  <si>
    <t>DIRECCION ADMINISTRATIVA</t>
  </si>
  <si>
    <t>DIRECCION ACADEMICA</t>
  </si>
  <si>
    <t>DIRECCION DE PLANEACION</t>
  </si>
  <si>
    <t>DIRECCION DE VINCULACION</t>
  </si>
  <si>
    <t>UAJ</t>
  </si>
  <si>
    <t>OCDA</t>
  </si>
  <si>
    <t>SUICATSON</t>
  </si>
  <si>
    <t>PLANTEL HERMOSILLO</t>
  </si>
  <si>
    <t>PLANTEL CANANEA</t>
  </si>
  <si>
    <t>PLANTEL CAJEME</t>
  </si>
  <si>
    <t>PLANEL AGUA PRIETA</t>
  </si>
  <si>
    <t>PLANTEL NAVOJOA</t>
  </si>
  <si>
    <t>PLANTEL CABORCA</t>
  </si>
  <si>
    <t>ACCION MOVIL AGUA PRIETA</t>
  </si>
  <si>
    <t>ACCION MOVIL NAVOJOA</t>
  </si>
  <si>
    <t>ACCION MOVIL HUATABAMPO</t>
  </si>
  <si>
    <t>ACCION MOVIL MOCTEZUMA</t>
  </si>
  <si>
    <t>ACCION MOVIL ARIVECHI</t>
  </si>
  <si>
    <t>ACCION MOVIL GUAYMAS</t>
  </si>
  <si>
    <t>ACCION MOVIL NOGALES</t>
  </si>
  <si>
    <t>PLANTEL EMPALME</t>
  </si>
  <si>
    <t>ACCION MOVIL PUERTO PEÑASCO</t>
  </si>
  <si>
    <t>SAN LUIS</t>
  </si>
  <si>
    <t>SANTA ANA</t>
  </si>
  <si>
    <t>INSTITUTO DE CAPACITACIÓN PARA EL TRABAJO DEL ESTADO DE SONORA (a)</t>
  </si>
  <si>
    <t>I. Gasto No Etiquetado  (I=A+B+C+D+E+F+G+H)</t>
  </si>
  <si>
    <t>II. Gasto Etiquetado     (II=A+B+C+D+E+F+G+H)</t>
  </si>
  <si>
    <t>INSTITUTO DE CAPACITACIÓN PARA EL TRABAJO DEL ESTADO DE SONORA</t>
  </si>
  <si>
    <t>E110E20 FORMACIÓN Y CERTIFICACION PARA EL TRABAJO</t>
  </si>
  <si>
    <t>EJE 1:ECONOMIA CON FUTURO</t>
  </si>
  <si>
    <t>RETO 3:FOMENTAR LA PROFESIONALIZACIÓN Y EL DESARROLLO DEL CAPITAL HUMANO DE ACUERDO A LAS NECESIDADES DE LAS EMPRESAS ASI COMO DISPONER DE LAS CAPACIDADES CIENTIFICAS QUE CONTRIBUYAN A IMPULSAR LA COMPETITIVIDAD</t>
  </si>
  <si>
    <t>Población abierta</t>
  </si>
  <si>
    <t>(AVANCE ETCA-III-05 AL PRIMER TRIMESTRE 2020)</t>
  </si>
  <si>
    <t>Avance del Período</t>
  </si>
  <si>
    <t>% de Avance</t>
  </si>
  <si>
    <t>Contribuir al incremento de la calidad  de la fuerza laboral de Sonora para su   inserción el aparato productivo en respuesta a las  necesidades regionales para el desarrollo económico  y sustentable,  mediante el impulso a la formación y profesionalización del capital humano con equidad de genero</t>
  </si>
  <si>
    <t xml:space="preserve">Porcentaje de egresados ocupados  </t>
  </si>
  <si>
    <t>Número de egresados empleados y/o autoempleados  / Número de egresados x 100</t>
  </si>
  <si>
    <t>Ascendente</t>
  </si>
  <si>
    <t>Porcentaje</t>
  </si>
  <si>
    <t>Anual</t>
  </si>
  <si>
    <t xml:space="preserve">Dirección de Vinculación                      ( estadisticas trimestrales del ICATSON)                        Censo de población y vivienda del INEGI.           </t>
  </si>
  <si>
    <t>Todos los alumnos egresados del ICATSON, logran integrarse al sector productivo</t>
  </si>
  <si>
    <t xml:space="preserve"> Las personas  de 15 años a más que solicitan capacitación para el trabajo, son atendidas por el Instituto sin distinción de  genero</t>
  </si>
  <si>
    <t>Porcentaje de personas atendidas por el ICATSON  con  algún curso de capacitación para el trabajo</t>
  </si>
  <si>
    <t>Número de personas de 15 años a más  atendidas por el ICATSON  en los diversos cursos de  capacitación / total de la población de 15 años a más x 100</t>
  </si>
  <si>
    <t>32,371 / 1,874, 387*100=1.73%</t>
  </si>
  <si>
    <t>34106/1,874, 387*100=1.82%</t>
  </si>
  <si>
    <t xml:space="preserve">Dirección Académica ( estadisticas trimestrales del ICATSON)                         Censo de población y vivienda del INEGI.        </t>
  </si>
  <si>
    <t>Participación en apoyo del sector productivo del Estado de Sonora en la formación y actualización de las fuerza laboral.</t>
  </si>
  <si>
    <t xml:space="preserve">C1:Acreditación en cursos de capacitación en los planteles y acciones móviles del Instituto, con base en campaña de promoción de cursos sin esteriotipo de de genero. </t>
  </si>
  <si>
    <t>Poncentaje de acreditaciones realizadas en los diversos cursos de capacitación  en los Planteles y Acciones Moviles del Instituto.</t>
  </si>
  <si>
    <t>Número de personas acreditadas con  capacitación / personas programadas para su acreditación x 100</t>
  </si>
  <si>
    <t>Persona</t>
  </si>
  <si>
    <t>Trimestral</t>
  </si>
  <si>
    <t>27.470 / 17,561 = 156%</t>
  </si>
  <si>
    <t>27,859/ 27,859= 100%</t>
  </si>
  <si>
    <t xml:space="preserve">Dirección Académica ( estadisticas trimestrales del ICATSON)                                </t>
  </si>
  <si>
    <t>A1C1:Capacitación para el trabajo ofertada por el Instituto de Capacitación para el Trabajo del Estado de Sonora,    ( ICATSON) respecto a las  necesidades de la población en general, basada en  la campañas de promoción y difusión de  cursos sin estereotipos de género</t>
  </si>
  <si>
    <t>Número de especialidades de capacitación ofertadas por el Instituto</t>
  </si>
  <si>
    <t>Número de especialidades de capacitación ofertadas por el Instituto x 100</t>
  </si>
  <si>
    <t>Especialidad</t>
  </si>
  <si>
    <t xml:space="preserve">Dirección Académica y Planeación,  ( estadisticas trimestrales del ICATSON)                                     </t>
  </si>
  <si>
    <t>A2 C1:Inscripción a cursos de capacitación en los planteles y acciones móviles del Instituto con promoción y difusión de cursos sin estereotipos de genero.</t>
  </si>
  <si>
    <t>Poncentaje de personas inscritas  en los diversos cursos de capacitación  en los Planteles y Acciones Moviles del Instituto.</t>
  </si>
  <si>
    <t>Número de personas inscritas en los cursos de capacitación / personas programadas para su inscripción x 100</t>
  </si>
  <si>
    <t>32,371 / 25,069*100=
129.12%</t>
  </si>
  <si>
    <t>34,106 / 34,106 =100%</t>
  </si>
  <si>
    <t xml:space="preserve">Dirección Académica y Planeación,  ( estadisticas trimestrales del ICATSON)                                    </t>
  </si>
  <si>
    <t>A3 C1: Campañas de promoción y difusión de cursos con lenguaje incluyente y sin estereotipos de género</t>
  </si>
  <si>
    <t>Campañas de promoción y difusión programadas/ realizadas</t>
  </si>
  <si>
    <t>Campañas de promoción y difusión programadas / campañas realizadas</t>
  </si>
  <si>
    <t>Campaña</t>
  </si>
  <si>
    <t>4/4=100%</t>
  </si>
  <si>
    <t xml:space="preserve">Dirección de Vinculación de ICATSÓN.                                    </t>
  </si>
  <si>
    <t>Autorización y liberación oportuna de los recursos asignados</t>
  </si>
  <si>
    <t>Nota: la población total de 15 años a más de Sonora es aprox. de 1,874, 387 personas, según censo de población 2010</t>
  </si>
  <si>
    <t>Ministración Federal</t>
  </si>
  <si>
    <t>BBVA Bancomer, SA</t>
  </si>
  <si>
    <t>Ministración Estatal</t>
  </si>
  <si>
    <t>Ingresos Propios</t>
  </si>
  <si>
    <t>Cursos CAE</t>
  </si>
  <si>
    <t>Fondo de Contingencias</t>
  </si>
  <si>
    <t>Dispersora</t>
  </si>
  <si>
    <t>0111600168</t>
  </si>
  <si>
    <t>Gastos de Operación  2019</t>
  </si>
  <si>
    <t>0113567826</t>
  </si>
  <si>
    <t>Estatal</t>
  </si>
  <si>
    <t>00114100816</t>
  </si>
  <si>
    <t>0114625706</t>
  </si>
  <si>
    <t>FEDERAL</t>
  </si>
  <si>
    <t>ESTATAL</t>
  </si>
  <si>
    <t>INGRESOS PROPIOS</t>
  </si>
  <si>
    <t>DISPERSORA</t>
  </si>
  <si>
    <t>Estado de Situación Financiera Detallado - LDF</t>
  </si>
  <si>
    <t>Al 31 de diciembre de 2019 y al 31 de Marzo de 2020 (b)</t>
  </si>
  <si>
    <t>2020 (d)</t>
  </si>
  <si>
    <t>31 de diciembre de 2019 (e)</t>
  </si>
  <si>
    <t>IIA. Total de Pasivos Circulantes (IIA = a + b + c + d + e + f + g + h)</t>
  </si>
  <si>
    <t>IIB. Total de Pasivos No Circulantes (IIB = a + b + c + d + e + f)</t>
  </si>
  <si>
    <t>IIIA. Hacienda Pública/Patrimonio Contribuido (IIIA = a + b + c)</t>
  </si>
  <si>
    <t>IV. Total del Pasivo y Hacienda Pública/Patrimonio (IV = II + III)</t>
  </si>
  <si>
    <t>Instituto de Capacitacion Para el Trabajo del Estado de Sonora</t>
  </si>
  <si>
    <t>Del 1 de Enero al 31 de Marzo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</si>
  <si>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</si>
  <si>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</si>
  <si>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</si>
  <si>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</si>
  <si>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</si>
  <si>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</si>
  <si>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</si>
  <si>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</si>
  <si>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(d)</t>
  </si>
  <si>
    <t>(e)</t>
  </si>
  <si>
    <t>(f)</t>
  </si>
  <si>
    <t>(g)</t>
  </si>
  <si>
    <t>(i)</t>
  </si>
  <si>
    <t>(j)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</si>
  <si>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</si>
  <si>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</si>
  <si>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Monto Contratado (l)</t>
  </si>
  <si>
    <t>Plazo Pactado                (m)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</si>
  <si>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</si>
  <si>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</si>
  <si>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</si>
  <si>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</si>
  <si>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</si>
  <si>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</si>
  <si>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</si>
  <si>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</si>
  <si>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</si>
  <si>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</si>
  <si>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</si>
  <si>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</si>
  <si>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</si>
  <si>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</si>
  <si>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</si>
  <si>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Estado Analítico de Ingresos Detallado - LDF</t>
  </si>
  <si>
    <t>G. Ingresos por Ventas de Bienes y Prestación Servicios</t>
  </si>
  <si>
    <t>H. Participaciones   (H=h1+h2+h3+h4+h5+h6+h7+h8+h9+h10+h11)</t>
  </si>
  <si>
    <t>I. Total de Ingresos de Libre Disposición  (I=A+B+C+D+E+F+G+H+I+J+K+L)</t>
  </si>
  <si>
    <t>D.  Transferencias, Asignaciones, Subsidios y Subvenciones,
y Pensiones y Jubilaciones</t>
  </si>
  <si>
    <t>Clasificación de Servicios Personales por Categoría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</si>
  <si>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</si>
  <si>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</si>
  <si>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AL 31 DE MARZO 2020</t>
  </si>
  <si>
    <t>a) NOTAS DE DESGLOSE</t>
  </si>
  <si>
    <r>
      <t xml:space="preserve">I)     </t>
    </r>
    <r>
      <rPr>
        <b/>
        <sz val="7"/>
        <rFont val="Times New Roman"/>
        <family val="1"/>
      </rPr>
      <t/>
    </r>
  </si>
  <si>
    <t>NOTAS AL ESTADO DE SITUACIÓN FINANCIERA</t>
  </si>
  <si>
    <t>·</t>
  </si>
  <si>
    <t>A continuación se relacionan las cuentas que integran el rubro de efectivo y equivalentes:</t>
  </si>
  <si>
    <t>EFECTIVO (1111)</t>
  </si>
  <si>
    <t>BANCOS (1112)</t>
  </si>
  <si>
    <t>Suma</t>
  </si>
  <si>
    <t>Bancos/Tesorería</t>
  </si>
  <si>
    <r>
      <t xml:space="preserve">Representa el monto de efectivo disponible propiedad de </t>
    </r>
    <r>
      <rPr>
        <b/>
        <i/>
        <sz val="9"/>
        <color theme="1"/>
        <rFont val="Arial"/>
        <family val="2"/>
      </rPr>
      <t>ICATSON</t>
    </r>
    <r>
      <rPr>
        <sz val="9"/>
        <color theme="1"/>
        <rFont val="Arial"/>
        <family val="2"/>
      </rPr>
      <t>, en instituciones bancarias, su importe se integra por:</t>
    </r>
  </si>
  <si>
    <t>Banco</t>
  </si>
  <si>
    <t>Importe</t>
  </si>
  <si>
    <t>CUENTA 0447871031 FEDERAL (1112-01-0001)</t>
  </si>
  <si>
    <t xml:space="preserve">CUENTA 0142407264 ESTATAL (1112-01-0002) </t>
  </si>
  <si>
    <t>CUENTA 0136718019 INGRSOS PROPIOS (1112-01-0003 )</t>
  </si>
  <si>
    <t>CUENTA 0148934789 CURSOS CAE (1112-01-0004)</t>
  </si>
  <si>
    <t>CUENTA 0154985877 FONDO CONTINGENCIAS (1112-01-0005)</t>
  </si>
  <si>
    <t>CUENTA 0111600168 DISPERSORA (1112-01-0006)</t>
  </si>
  <si>
    <t>CUENTA 0112697874 FEDERAL 2019 (1112-01-0009)</t>
  </si>
  <si>
    <t>CUENTA 0113567826 GASTOS OPERACIÓN 2019(1112-01-0010)</t>
  </si>
  <si>
    <t>CUENTA 0114100816 ESTATAL GASTOS OPERACIÓN 2019(1112-01-0011)</t>
  </si>
  <si>
    <t>CUENTA 0114625641 ESTATAL 2020(1112-01-0012)</t>
  </si>
  <si>
    <t>CUENTA 0114625692 FEDERAL GASTOS DE OPERACIÓN 2020 (1112-01-0013)</t>
  </si>
  <si>
    <t>CUENTA 0114625706 FEDERAL  2020 (1112-01-0014)</t>
  </si>
  <si>
    <t>Fondos con Afectación Específica</t>
  </si>
  <si>
    <t xml:space="preserve">Representan el monto de los fondos con afectación específica que deben financiar determinados gastos o actividades. </t>
  </si>
  <si>
    <t>FONDO REVOLVENTE DIRECCION GENERAL(1111-01)</t>
  </si>
  <si>
    <t>FONDO REVOLVENTE DIRECCION ADMINISTRATIVA(1111-02)</t>
  </si>
  <si>
    <t>FONDO REVOLVENTE HERMOSILLO (1111-03)</t>
  </si>
  <si>
    <t>FONDO REVOLVENTE AGUA PRIETA (111-04)</t>
  </si>
  <si>
    <t>FONDO REVOLVENTE CANANEA (111-05)</t>
  </si>
  <si>
    <t>FONDO REVOLVENTE CABORCA (111-06)</t>
  </si>
  <si>
    <t>FONDO REVOLVENTE CAJEME (111-07)</t>
  </si>
  <si>
    <t>FONDO REVOLVENTE NAVOJOA (111-08)</t>
  </si>
  <si>
    <t>FONDO REVOLVENTE EMPALME (111-09)</t>
  </si>
  <si>
    <t>Derechos a recibir Efectivo y Equivalentes y Bienes o Servicios a Recibir</t>
  </si>
  <si>
    <t>DEUDORES DIVERSOS (1123)</t>
  </si>
  <si>
    <t>DERECHOS A RECIBIR BIENES O SERVICIOS (1131)</t>
  </si>
  <si>
    <t>ALMACENES (1150)</t>
  </si>
  <si>
    <t>Las Cuentas por Cobrar a Corto Plazo se integran por:</t>
  </si>
  <si>
    <t>#EJERCICIO() %</t>
  </si>
  <si>
    <t>GUSTAVO CEBALLOS</t>
  </si>
  <si>
    <t>EDMUNDO CAMPA ARAIZA</t>
  </si>
  <si>
    <t>JUAN PABLO BOJORQUEZ</t>
  </si>
  <si>
    <t>WILFRIDO YEOMANS MACIAS</t>
  </si>
  <si>
    <t>DANIEL ARREDONDO</t>
  </si>
  <si>
    <t>ISRAEL MEZA MARTINEZ</t>
  </si>
  <si>
    <t>RENE CHAVARIN</t>
  </si>
  <si>
    <t>JOEL AVEL AYALA</t>
  </si>
  <si>
    <t>GUSTAVO FIMBRES</t>
  </si>
  <si>
    <t>CARLOS ALBERTO VERDUGO ESTRADA</t>
  </si>
  <si>
    <t>JOAQUIN GONZALEZ GASTELUM</t>
  </si>
  <si>
    <t>GILDEGAR QUIROZ</t>
  </si>
  <si>
    <t>RAMON VILLA</t>
  </si>
  <si>
    <t xml:space="preserve">LEONEL DE GUNTHER </t>
  </si>
  <si>
    <t>ANA YULIAN GARCIA</t>
  </si>
  <si>
    <t>SHEILA CIRET CARBAJAL</t>
  </si>
  <si>
    <t>EDGAR VALENZUELA GUEVARA</t>
  </si>
  <si>
    <t>GUADALUPE ORTEGA</t>
  </si>
  <si>
    <t>ESMERALDA OSORIO</t>
  </si>
  <si>
    <t>ALEJANDRO RIVAS</t>
  </si>
  <si>
    <t>OSVALDO HERNANDEZ</t>
  </si>
  <si>
    <t>DIANA ACOSTA ISLAS</t>
  </si>
  <si>
    <t>ADRIAN AGUILAR</t>
  </si>
  <si>
    <t>GABRIEL ENCINAS CORDOVA</t>
  </si>
  <si>
    <t>ERIK ALBERTO RUIZ ESPINOZA</t>
  </si>
  <si>
    <t>ANGELICA MEDINA TRUJILLO</t>
  </si>
  <si>
    <t>Se integra de la siguiente manera:</t>
  </si>
  <si>
    <t>Terrenos (1231)</t>
  </si>
  <si>
    <t>Edificios no Habitacionales(1233)</t>
  </si>
  <si>
    <t>Subtotal #NOMBRE(1230)</t>
  </si>
  <si>
    <t>Bienes Muebles, Intangibles y Depreciaciones</t>
  </si>
  <si>
    <t>Se integras de la siguiente manera:</t>
  </si>
  <si>
    <t>MOBILIARIO Y EQUIPO DE ADMINISTRACION(1241)</t>
  </si>
  <si>
    <t>MOBILIARIO Y EQUIPO EDUCACIONAL Y RECREATIVO(1242)</t>
  </si>
  <si>
    <t>VEHICULOS Y EQUPO DE TRANSPORTE(1244)</t>
  </si>
  <si>
    <t>MAQUINARIA OTROS EQUIPOS Y HERRAMIENTAS(1246)</t>
  </si>
  <si>
    <t>Subtotal BIENES MUEBLES(1240)</t>
  </si>
  <si>
    <t>SOFTWARE(1251)</t>
  </si>
  <si>
    <t>Subtotal ACTIVOS INTANGIBLES(1250)</t>
  </si>
  <si>
    <t>DEPRECIACION ACUMULADA DE BIENES MUEBLES(1263)</t>
  </si>
  <si>
    <t>Subtotal DEPRECIACION,DETERIORO Y AMORTIZACION ACUMULADA DE BIENES(1260)</t>
  </si>
  <si>
    <t>Activo Diferido</t>
  </si>
  <si>
    <t>DEPOSITOS EN GARANTIA(1270-02)</t>
  </si>
  <si>
    <t>IMPUESTOS A FAVOR(1279-01)</t>
  </si>
  <si>
    <t>Este género se compone de dos grupos, el Pasivo Circulante y el Pasivo No Circulante, en éstos inciden pasivos derivados de operaciones por servicios personales, cuentas por pagar por operaciones presupuestarias devengadas y contabilizadas al 31 de Enero del ejercicio correspondiente; pasivos por obligaciones laborales, a continuación se presenta la integración del pasivo:</t>
  </si>
  <si>
    <t>PASIVO CIRCULANTE(2100)</t>
  </si>
  <si>
    <t>PASIVO NO CIRCULANTE(2200)</t>
  </si>
  <si>
    <t>Suma de Pasivo</t>
  </si>
  <si>
    <t>Destacan entre las principales partidas del Pasivo Circulante las siguientes:</t>
  </si>
  <si>
    <t>SERVICIOS PERSONALES POR PAGAR A CORTO PLAZO(2111)</t>
  </si>
  <si>
    <t>RETENCIONES Y CONTRIBUCIONES POR PAGAR A CORTO PLAZO(2117)</t>
  </si>
  <si>
    <t>PROVEEDORES POR PAGAR A CORTO PLAZO(2112)</t>
  </si>
  <si>
    <t>OTRAS CUENTAS POR PAGAR A CORTO PLAZO(2119)</t>
  </si>
  <si>
    <t>Suma PASIVO CIRCULANTE(2100)</t>
  </si>
  <si>
    <t>Destacan entre las principales partidas del Pasivo No Circulante las siguientes:</t>
  </si>
  <si>
    <t>PROVISION PARA DEMANDAS Y JUICIOS A LARGO PLAZO (2261)</t>
  </si>
  <si>
    <t>Suma de Pasivos a Largo Plazo</t>
  </si>
  <si>
    <r>
      <t xml:space="preserve">II)    </t>
    </r>
    <r>
      <rPr>
        <b/>
        <sz val="7"/>
        <rFont val="Times New Roman"/>
        <family val="1"/>
      </rPr>
      <t/>
    </r>
  </si>
  <si>
    <t>NOTAS AL ESTADO DE ACTIVIDADES</t>
  </si>
  <si>
    <t>Ingresos de Gestión</t>
  </si>
  <si>
    <t>RECURSO ESTATAL(4213-02)</t>
  </si>
  <si>
    <t>RECURSO FEDERAL(4214-01)</t>
  </si>
  <si>
    <t>Subtotal Aportaciones</t>
  </si>
  <si>
    <t>PRODUCTOS FINANCIEROS(4319-02-01)</t>
  </si>
  <si>
    <t>Subtotal Productos Financieros</t>
  </si>
  <si>
    <t xml:space="preserve">III)   </t>
  </si>
  <si>
    <t>NOTAS AL ESTADO DE VARIACIÓN EN LA HACIENDA PÚBLICA</t>
  </si>
  <si>
    <t>VI) Notas al Estado Analítico de Ingresos</t>
  </si>
  <si>
    <t xml:space="preserve">Se Presenta Presupuesto Autorizado Para el Ejercicio 2020 quedando de la siguiente manera Presupuesto Federal Autorizado $85,700,948.59 </t>
  </si>
  <si>
    <t>Estatal $33,677,590.00, Meta de Ingresos Propios $10,728,557 para conformar un total de 130,107,095.59</t>
  </si>
  <si>
    <t>Se Presenta ampliación por $3,584,942.93 por concepto de politiva salarial 2019, recibida en el presente ejercicio.</t>
  </si>
  <si>
    <t xml:space="preserve">IV)   </t>
  </si>
  <si>
    <t>NOTAS AL ESTADO DE FLUJOS DE EFECTIVO</t>
  </si>
  <si>
    <t>Efectivo y equivalentes</t>
  </si>
  <si>
    <t>EFECTIVO(1111)</t>
  </si>
  <si>
    <t>BANCOS(1112)</t>
  </si>
  <si>
    <t>Total de EFECTIVO Y EQUIVALENTES(1110)</t>
  </si>
  <si>
    <t xml:space="preserve">V) </t>
  </si>
  <si>
    <t>CONCILIACIÓN ENTRE LOS INGRESOS PRESUPUESTARIOS Y CONTABLES, ASÍ COMO ENTRE LOS EGRESOS PRESUPUESTARIOS Y LOS GASTOS CONTABLES</t>
  </si>
  <si>
    <t>La conciliación se presentará atendiendo a lo dispuesto por el Acuerdo por el que se emite el formato de conciliación entre los ingresos presupuestarios y contables, así como entre los egresos presupuestarios y los gastos contables.</t>
  </si>
  <si>
    <t>b) 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</si>
  <si>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</si>
  <si>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Las cuentas que se manejan para efectos de estas Notas son las siguientes:</t>
  </si>
  <si>
    <t>Pesupuestales:</t>
  </si>
  <si>
    <t>c) NOTAS DE GESTIÓN ADMINISTRATIVA</t>
  </si>
  <si>
    <t xml:space="preserve"> Introducción</t>
  </si>
  <si>
    <t>Los  Estados  Financieros  de  los  entes  públicos,  proveen  de  información  financiera  a  los  principales usuarios de la misma, al Congreso y a los ciudadanos.</t>
  </si>
  <si>
    <t>El objetivo del presente documento es la revelación del contexto y de los aspectos económicos-financieros más relevantes que influyeron en las decisiones del período, y que deberán ser considerados en la elaboración de los estados financieros para la mayor comprensión de los mismos y sus particularidades.</t>
  </si>
  <si>
    <t>De esta manera, se informa y explica la respuesta del gobierno a las condiciones relacionadas con la información financiera de cada período de gestión; además, de exponer aquellas políticas que podrían afectar la toma de decisiones en períodos posteriores.</t>
  </si>
  <si>
    <t xml:space="preserve">2.     </t>
  </si>
  <si>
    <t>Panorama Económico y Financiero</t>
  </si>
  <si>
    <t>Al 31 de Enero este Instituto de Capacitacion Para el Trabajo del Estado de Sonora a recibido por parte del Gobierno  Estatal  $ 945,000.00</t>
  </si>
  <si>
    <t>Al 31 de Enero este Instituto de Capacitacion Para el Trabajo del Estado de Sonora a captado un ingresos propio por $ 2,617,417.00 por concepto de Inscripciones.</t>
  </si>
  <si>
    <t>Al 29 de Febrero este Instituto de Capacitacion Para el Trabajo del Estado de Sonora a recibido por parte del Gobierno  Estatal  $ 4,153,231</t>
  </si>
  <si>
    <t>Al 29 de Febrero este Instituto de Capacitacion Para el Trabajo del Estado de Sonora a captado un ingresos propio por $ 3,078,081.00 por concepto de Inscripciones.</t>
  </si>
  <si>
    <t>Al 29 de Febrero este Instituto de Capacitacion Para el Trabajo del Estado de Sonora a recibido por parte del Gobierno  Federal  $ 3,584,942.93 por concepto de Politica</t>
  </si>
  <si>
    <t xml:space="preserve">salarial 2019, recibida en el presente ejrecicio. </t>
  </si>
  <si>
    <t>Al 31 de Marzo este Instituto de Capacitacion Para el Trabajo del Estado de Sonora a recibido por parte del Gobierno  Estatal  $12,625,258</t>
  </si>
  <si>
    <t>Al 31 de Marzo este Instituto de Capacitacion Para el Trabajo del Estado de Sonora a recibido por parte del Gobierno  Federal  $ 3,584,942.93 por concepto de Politica</t>
  </si>
  <si>
    <t>Al 31 de Marzo este Instituto de Capacitacion Para el Trabajo del Estado de Sonora a captado un ingresos propio por $ 4,825,860 por concepto de Inscripciones.</t>
  </si>
  <si>
    <t xml:space="preserve">3.     </t>
  </si>
  <si>
    <t>Autorización e Historia</t>
  </si>
  <si>
    <t xml:space="preserve">El Gobierno del Estado de Sonora celebró con la Secretaría de Educación Pública del Gobierno Federal en el año de 1993, convenio de coordinación para la creación, </t>
  </si>
  <si>
    <t>operación y apoyo financiero del  Instituto de Capacitación para el Trabajo del Estado de Sonora Federal en el año de 1993, convenio de coordinación</t>
  </si>
  <si>
    <t xml:space="preserve">para la creación, operación y apoyo financiero del Instituto de Capacitación para el Trabajo del Estado de Sonora, estableciendo dicho convenio en su cláusula </t>
  </si>
  <si>
    <t xml:space="preserve">segunda la obligación del Gobierno del Estado de Sonora de crear “EL ICATSON”. </t>
  </si>
  <si>
    <t xml:space="preserve">El Instituto de Capacitación para el Trabajo del Estado de Sonora, fue creado con el carácter de Organismo Público Descentralizado (O.P.D.) con personalidad jurídica </t>
  </si>
  <si>
    <t xml:space="preserve"> y patrimonio propio, según decreto No. 48, sección IV del Poder Ejecutivo del Estado de Sonora, publicado en el Boletín del día 15 de diciembre de 1994.</t>
  </si>
  <si>
    <t xml:space="preserve">4.     </t>
  </si>
  <si>
    <t>Organización y Objeto Social</t>
  </si>
  <si>
    <t>La actividad principal del Instituto es impartir e impulsar la capacitación formal para y en el  trabajo en el Estado de Sonora, propiciando su mejor calidad</t>
  </si>
  <si>
    <t xml:space="preserve">  y su vinculación con el aparato productivo y las necesidades del mercado laboral.</t>
  </si>
  <si>
    <t>La máxima autoridad del Instituto es la H. Junta Directiva que está integrada de la siguiente manera:</t>
  </si>
  <si>
    <t>a)</t>
  </si>
  <si>
    <t xml:space="preserve">Tres representantes del Gobierno del Estado que son los Secretarios </t>
  </si>
  <si>
    <t>de Educación y Cultura, de Hacienda y de Economía.</t>
  </si>
  <si>
    <t>b)</t>
  </si>
  <si>
    <t xml:space="preserve">Dos representantes del Gobierno Federal que serán designados por el </t>
  </si>
  <si>
    <t>Secretario de Educación Pública.</t>
  </si>
  <si>
    <t>c)</t>
  </si>
  <si>
    <t>Un representante de Sector Social, éste nombrado por el Gobierno del Estado y,</t>
  </si>
  <si>
    <t>d)</t>
  </si>
  <si>
    <t xml:space="preserve">Dos representantes del Sector Productivo que participen en el Financiamiento </t>
  </si>
  <si>
    <t>del Instituto mediante un patronato para apoyar a la operación del mismo.</t>
  </si>
  <si>
    <t>Los órganos de Gobierno del Organismo Público descentralizados son:</t>
  </si>
  <si>
    <t>La Junta Directiva</t>
  </si>
  <si>
    <t>Un Director General.</t>
  </si>
  <si>
    <t>Los Directores del Plantel.</t>
  </si>
  <si>
    <t xml:space="preserve">El Instituto cuenta actualmente con 7 planteles y 11 Acciones Móviles en todo el Estado que le </t>
  </si>
  <si>
    <t>permite poner al alcance de los sonorenses la capacitación técnica y son:</t>
  </si>
  <si>
    <t>Ref</t>
  </si>
  <si>
    <t>ACCIÓN MÓVIL</t>
  </si>
  <si>
    <t>DEPENDE DEL PLANTEL</t>
  </si>
  <si>
    <t>Hermosillo</t>
  </si>
  <si>
    <t>Agua Prieta</t>
  </si>
  <si>
    <t>Cananea</t>
  </si>
  <si>
    <t>Arivechi</t>
  </si>
  <si>
    <t>Cajeme</t>
  </si>
  <si>
    <t>Guaymas</t>
  </si>
  <si>
    <t>Empalme</t>
  </si>
  <si>
    <t>Huatabampo</t>
  </si>
  <si>
    <t>Navojoa</t>
  </si>
  <si>
    <t>Moctezuma</t>
  </si>
  <si>
    <t>Caborca</t>
  </si>
  <si>
    <t>Nogales</t>
  </si>
  <si>
    <t>Puerto Peñasco</t>
  </si>
  <si>
    <t>San Luís Río Colorado</t>
  </si>
  <si>
    <t>Santa Ana</t>
  </si>
  <si>
    <t>Magdalena</t>
  </si>
  <si>
    <t>Bases de Preparación de los Estados Financieros</t>
  </si>
  <si>
    <t>Los Estados Financieros están preparados de acuerdo con las normas de información financiera gubernamental derivados de la normatividad aplicable para la Entidad.</t>
  </si>
  <si>
    <r>
      <t xml:space="preserve">Los estados financieros adjuntos de la Entidad </t>
    </r>
    <r>
      <rPr>
        <b/>
        <sz val="8"/>
        <color theme="1"/>
        <rFont val="Arial"/>
        <family val="2"/>
      </rPr>
      <t>Instituto de Capacitación para el Trabajo del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Estado de Sonora</t>
    </r>
    <r>
      <rPr>
        <sz val="8"/>
        <color theme="1"/>
        <rFont val="Arial"/>
        <family val="2"/>
      </rPr>
      <t xml:space="preserve"> se prepararon de conformidad con las siguientes </t>
    </r>
  </si>
  <si>
    <t xml:space="preserve">disposiciones normativas que le son aplicables en su carácter de Organismo Público Descentralizado </t>
  </si>
  <si>
    <t>a.      Las disposiciones vigentes de la Ley General de Contabilidad Gubernamental (LGCG).</t>
  </si>
  <si>
    <t>b.     Las Normas de Información Financiera Gubernamental Generales (NIFGG) y las Normas de Información Financieras Gubernamentales Específicas  para el Sector Paraestatal</t>
  </si>
  <si>
    <t>(NIFGE), emitidas por la Unidad de Contabilidad Gubernamental e Informes sobre la Gestión Pública (UCG) de la Secretaría de Hacienda y Crédito Público (SHCP).</t>
  </si>
  <si>
    <t xml:space="preserve">c.      Las Normas de Información Financiera emitidas por el Consejo Mexicano  de Normas de Información Financiera, A. C., que son aplicadas de manera supletoria </t>
  </si>
  <si>
    <t>y que han sido autorizadas por la UCG de la SHCP.</t>
  </si>
  <si>
    <t>d.     Normas Internacionales de Contabilidad para el Sector Público (NICSP).</t>
  </si>
  <si>
    <t>Ley General de Contabilidad Gubernamental (LGCG)</t>
  </si>
  <si>
    <t xml:space="preserve">El 31 de diciembre de 2008 se publicó en el Diario Oficial de la Federación la LGCG, que entró en vigor el 1 de enero de 2009, y es de observancia obligatoria para los poderes </t>
  </si>
  <si>
    <t xml:space="preserve">Ejecutivo, Legislativo y Judicial de la Federación, los Estados y el Distrito Federal; los Ayuntamientos de los Municipios; los Órganos Político Administrativos de las Demarcaciones </t>
  </si>
  <si>
    <t>Territoriales del Distrito Federal; las Entidades de la Administración Pública Paraestatal, ya sean federales, estatales o municipales y los Órganos Autónomos Federales y Estatales.</t>
  </si>
  <si>
    <t xml:space="preserve">La Ley tiene como objeto establecer los criterios generales que regirán la contabilidad gubernamental y la emisión de la información financiera de los entes públicos, con la finalidad </t>
  </si>
  <si>
    <t xml:space="preserve">de lograr la armonización contable a nivel nacional, para lo cual fue creado el Consejo Nacional de Armonización Contable (CONAC) como órgano de coordinación para la armonización </t>
  </si>
  <si>
    <t xml:space="preserve">de la contabilidad  gubernamental, el cual tiene por objeto la emisión de las normas contables y las disposiciones presupuestales que se aplicarán para la generación de información </t>
  </si>
  <si>
    <t>financiera y presupuestal que emitirán los entes públicos.</t>
  </si>
  <si>
    <t xml:space="preserve">Con la finalidad de dar cumplimiento al objetivo de la armonización contable y establecer los ejercicios sociales en que tendrá aplicación efectiva el conjunto de normas aplicables, </t>
  </si>
  <si>
    <t>el 15 de diciembre de 2010 el CONAC emitió el Acuerdo de Interpretación sobre las obligaciones establecidas en los artículos transitorios de la LGCG, en el cual interpretó que las</t>
  </si>
  <si>
    <t xml:space="preserve">entidades paraestatales del Gobierno Estatal tienen la obligación, en cuanto al ámbito de su aplicación correspondientes al del inciso “A”, a partir del 1 de enero de 2012, de realizar </t>
  </si>
  <si>
    <t>registros contables con base acumulativa, apegándose al marco conceptual y a los postulados básicos de contabilidad gubernamental, así como a las normas y metodologías que</t>
  </si>
  <si>
    <t xml:space="preserve">establezcan los momentos contables, los clasificadores y los manuales de contabilidad gubernamental armonizados, y de acuerdo con las respectivas matrices de conversión con </t>
  </si>
  <si>
    <t xml:space="preserve">las características señaladas en los artículos 40 y 41 de la LGCG. Consecuentemente, a partir de la fecha señalada tienen la obligación de emitir información contable, presupuestaria </t>
  </si>
  <si>
    <t>y programática sobre la base técnica prevista en los documentos técnico-contables siguientes:</t>
  </si>
  <si>
    <t xml:space="preserve"> 1.- Marco Conceptual</t>
  </si>
  <si>
    <t xml:space="preserve">2.- Postulados Básicos de Contabilidad Gubernamental </t>
  </si>
  <si>
    <t>3.- Clasificador por Objeto del Gasto</t>
  </si>
  <si>
    <t>4.- Clasificador por Tipo del Gasto</t>
  </si>
  <si>
    <t>5.- Clasificador por Rubro de Ingreso</t>
  </si>
  <si>
    <t xml:space="preserve">6.- Catálogo de Cuentas de Contabilidad </t>
  </si>
  <si>
    <t>7.- Momentos Contables de los Egresos</t>
  </si>
  <si>
    <t>8.- Momentos Contables de los Ingresos</t>
  </si>
  <si>
    <t>9.- Manual de Contabilidad Gubernamental</t>
  </si>
  <si>
    <t>Políticas de Contabilidad Significativas</t>
  </si>
  <si>
    <r>
      <rPr>
        <b/>
        <sz val="8"/>
        <color theme="1"/>
        <rFont val="Arial"/>
        <family val="2"/>
      </rPr>
      <t>Control Presupuestal</t>
    </r>
    <r>
      <rPr>
        <sz val="8"/>
        <color theme="1"/>
        <rFont val="Arial"/>
        <family val="2"/>
      </rPr>
      <t>.-En la Administración del Instituto se estructuran y formulan los presupuestos de Egresos Federales, Estatales e Ingresos Propios para cada ejercicio a fin de contar con los recursos necesarios para el control presupuestal por medio de registros contables en cuentas de orden como las siguientes:</t>
    </r>
  </si>
  <si>
    <t>Cuentas de Orden Contables:</t>
  </si>
  <si>
    <t>Avales y Garantías</t>
  </si>
  <si>
    <t>Bienes concesionados o en comodato</t>
  </si>
  <si>
    <t>Cuentas de orden presupuestarias:</t>
  </si>
  <si>
    <t>Ley de Ingresos:</t>
  </si>
  <si>
    <t>Ley de Ingresos Estimada</t>
  </si>
  <si>
    <t>Ley de Ingresos por Ejecutar</t>
  </si>
  <si>
    <t>Modificaciones a la Ley de Ingresos</t>
  </si>
  <si>
    <t>Ley de Ingresos Devengada</t>
  </si>
  <si>
    <t>Ley de Ingresos Recaudada</t>
  </si>
  <si>
    <t>Presupuesto de Egresos:</t>
  </si>
  <si>
    <t>Presupuesto de Egresos Aprobado</t>
  </si>
  <si>
    <t>Presupuesto de Egresos por Ejercer</t>
  </si>
  <si>
    <t>Modificaciones al Presupuesto de Egresos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</si>
  <si>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</si>
  <si>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</si>
  <si>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</si>
  <si>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</si>
  <si>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8"/>
        <color theme="1"/>
        <rFont val="Arial"/>
        <family val="2"/>
      </rPr>
      <t>Inversiones de inmediata realización.-</t>
    </r>
    <r>
      <rPr>
        <sz val="8"/>
        <color theme="1"/>
        <rFont val="Arial"/>
        <family val="2"/>
      </rPr>
      <t>Se registran en su caso al costo de adquisición el cual no excede a su valor en el mercado. Los intereses ganados se registran conforme se devengan, los cuales son considerados como productos financieros.</t>
    </r>
  </si>
  <si>
    <r>
      <rPr>
        <b/>
        <sz val="8"/>
        <color theme="1"/>
        <rFont val="Arial"/>
        <family val="2"/>
      </rPr>
      <t>Bienes muebles e inmuebles.-</t>
    </r>
    <r>
      <rPr>
        <sz val="8"/>
        <color theme="1"/>
        <rFont val="Arial"/>
        <family val="2"/>
      </rPr>
      <t>Los adquiridos por el ICATSON se registran a su costo de adquisición y los donados por el Instituto Sonorense de Infraestructura Educativa (ISIE)  al costo que ellos indican en el acta entrega y recepción, no actualizándose la inversión al cierre del año de acuerdo a Normas de Información Financiera Gubernamentales.</t>
    </r>
  </si>
  <si>
    <r>
      <rPr>
        <b/>
        <sz val="8"/>
        <color theme="1"/>
        <rFont val="Arial"/>
        <family val="2"/>
      </rPr>
      <t>Pagos por servicios al personal.-</t>
    </r>
    <r>
      <rPr>
        <sz val="8"/>
        <color theme="1"/>
        <rFont val="Arial"/>
        <family val="2"/>
      </rPr>
      <t>Las compensaciones a favor del personal por pagos de prima vacacional, vacaciones, aguinaldos y otras compensaciones por concepto de terminación de la relación de trabajo del personal del ICATSON, se cargan a los remanentes del año en que se pagan.</t>
    </r>
  </si>
  <si>
    <r>
      <rPr>
        <b/>
        <sz val="8"/>
        <color theme="1"/>
        <rFont val="Arial"/>
        <family val="2"/>
      </rPr>
      <t>Ley General de Contabilidad Gubernamental.-</t>
    </r>
    <r>
      <rPr>
        <sz val="8"/>
        <color theme="1"/>
        <rFont val="Arial"/>
        <family val="2"/>
      </rPr>
      <t>Cabe hacer mención que al 31 de diciembre de 2014, el ICATSON se encuentra trabajando para hacerle frente a los cambios trascendentes en los registros contables para lograr la Armonización Contable en los tres niveles de Gobierno para este ejercicio.  Cambios contenidos en la Ley General de Contabilidad Gubernamental y el Organo de Coordinación para la Armonización de la Contabilidad Gubernamental, normatividad emitida por el Consejo Nacional de Armonización Contable (CONAC) como son: Lista de cuentas alineadas al plan de cuentas.</t>
    </r>
  </si>
  <si>
    <t>Lista de cuentas alineadas al plan de cuentas</t>
  </si>
  <si>
    <t>Clasificadores presupuestarios armonizados</t>
  </si>
  <si>
    <t>Catálogos de bienes y matrices de conversión</t>
  </si>
  <si>
    <t>Contar con indicadores para medir los avances físicos-financieros relacionados con los recursos Federales y</t>
  </si>
  <si>
    <t>Emitir información contable y presupuestaria en forma periódica.</t>
  </si>
  <si>
    <t xml:space="preserve">7.     </t>
  </si>
  <si>
    <t>Posición en Moneda Extranjera y Protección por Riesgo Cambiario</t>
  </si>
  <si>
    <t>No aplica para esta Institución</t>
  </si>
  <si>
    <t xml:space="preserve">8. </t>
  </si>
  <si>
    <t>Reporte Analítico del Activo</t>
  </si>
  <si>
    <t>a) Vida útil o porcentaje de depreciación</t>
  </si>
  <si>
    <t>Tipo de bien</t>
  </si>
  <si>
    <t>Clave</t>
  </si>
  <si>
    <t>% Depreciación</t>
  </si>
  <si>
    <t>Nombre de la cuenta</t>
  </si>
  <si>
    <t>MOBILIARIO Y EQ. DE ADMINISTRACION</t>
  </si>
  <si>
    <t>Muebles de Oficina y Estantería</t>
  </si>
  <si>
    <t>Muebles excepto de Oficina y Estantería</t>
  </si>
  <si>
    <t>Equipo de Cómputo</t>
  </si>
  <si>
    <t>Otro Mobioliarios y equipos</t>
  </si>
  <si>
    <t>Equipo de Comunicación y Telecomunicación</t>
  </si>
  <si>
    <t>Otros Bienes Muebles</t>
  </si>
  <si>
    <t>MOBILIARIO Y EQ. EDUCACIONA Y RECREATIVO</t>
  </si>
  <si>
    <t>Otro mobiliario y equipo educacional</t>
  </si>
  <si>
    <t>Bienes artístico y culturales</t>
  </si>
  <si>
    <t>Camaras fotográficas y de video</t>
  </si>
  <si>
    <t>Equipos y aparatos audiovisuales</t>
  </si>
  <si>
    <t>Mobiliario y Equipo para Escuelas y Laboratorios</t>
  </si>
  <si>
    <t>EQUIPO DE TRANSPORTE</t>
  </si>
  <si>
    <t>Carrocerías y remolques</t>
  </si>
  <si>
    <t>SOFTWARE</t>
  </si>
  <si>
    <t>Software</t>
  </si>
  <si>
    <t>MAQUINARIA Y OTROS EQUIPOS</t>
  </si>
  <si>
    <t>Sistema de aire Acondicionado</t>
  </si>
  <si>
    <t>Herramientas</t>
  </si>
  <si>
    <t>Maquinaria y equipo electrónico</t>
  </si>
  <si>
    <t>b) Reporte analítico del Activo</t>
  </si>
  <si>
    <t xml:space="preserve">9.     </t>
  </si>
  <si>
    <t>Fideicomisos, Mandatos y Análogos</t>
  </si>
  <si>
    <t xml:space="preserve">10.   </t>
  </si>
  <si>
    <t>Reporte de la Recaudación</t>
  </si>
  <si>
    <t>Al 31 de Enero de 2020, se han obtenido los siguientes ingresos:</t>
  </si>
  <si>
    <t>Estatales</t>
  </si>
  <si>
    <t>Federales</t>
  </si>
  <si>
    <t>Otros Ingresos</t>
  </si>
  <si>
    <t xml:space="preserve">11.   </t>
  </si>
  <si>
    <t>Información sobre la Deuda y el Reporte Analítico de la Deuda</t>
  </si>
  <si>
    <t xml:space="preserve">12. </t>
  </si>
  <si>
    <t>Calificaciones otorgadas</t>
  </si>
  <si>
    <t xml:space="preserve">13.   </t>
  </si>
  <si>
    <t>Proceso de Mejora</t>
  </si>
  <si>
    <t>Revisión de los documentos probatorios del ejercicio del gasto</t>
  </si>
  <si>
    <t>Control de pedidos para adquisición de materiales y suministros</t>
  </si>
  <si>
    <t>Cumplimiento de la normatividad fiscal</t>
  </si>
  <si>
    <t>Revisión de nóminas</t>
  </si>
  <si>
    <t>Bitácoras de consumo de gasolina, Teléfono</t>
  </si>
  <si>
    <t>Control de correspondencia recibida</t>
  </si>
  <si>
    <t>Control de Activo Fijo</t>
  </si>
  <si>
    <t xml:space="preserve">14.   </t>
  </si>
  <si>
    <t>Información por Segmentos</t>
  </si>
  <si>
    <t xml:space="preserve">15.   </t>
  </si>
  <si>
    <t>Eventos Posteriores al Cierre</t>
  </si>
  <si>
    <t>En los presentes Estados Financieros no aplica</t>
  </si>
  <si>
    <t xml:space="preserve">16.   </t>
  </si>
  <si>
    <t>Partes Relacionadas</t>
  </si>
  <si>
    <t>No existen partes relacionadas que pudieran ejercer influencia significativa sobre la toma de decisiones financieras operativas</t>
  </si>
  <si>
    <t xml:space="preserve">17.   </t>
  </si>
  <si>
    <t>Responsabilidad Sobre la Presentación Razonable de la Información Contable</t>
  </si>
  <si>
    <t>“Bajo protesta de decir verdad declaramos que los Estados Financieros y sus notas, son razonablemente correctos y son responsabilidad del emisor”.</t>
  </si>
  <si>
    <t>Sistema Estatal de Evaluación</t>
  </si>
  <si>
    <t>Relación de Bienes que Componen su Patrimonio</t>
  </si>
  <si>
    <t>Instituto de Capacitación para el Trabajo del Estado de Sonora</t>
  </si>
  <si>
    <t>al 31 de Marzo de 2020</t>
  </si>
  <si>
    <t>(pesos)</t>
  </si>
  <si>
    <r>
      <t xml:space="preserve">Valor </t>
    </r>
    <r>
      <rPr>
        <b/>
        <i/>
        <u/>
        <sz val="10"/>
        <rFont val="Arial"/>
        <family val="2"/>
      </rPr>
      <t>HISTORICO</t>
    </r>
  </si>
  <si>
    <t>5110700123-1</t>
  </si>
  <si>
    <t>A/C TIPO VENTANA</t>
  </si>
  <si>
    <t>5110700123-2</t>
  </si>
  <si>
    <t>5110700123-3</t>
  </si>
  <si>
    <t>5110700123-4</t>
  </si>
  <si>
    <t>5110700123-5</t>
  </si>
  <si>
    <t>5110700123-6</t>
  </si>
  <si>
    <t>5110700123-7</t>
  </si>
  <si>
    <t>5110700123-8</t>
  </si>
  <si>
    <t>5110700123-9</t>
  </si>
  <si>
    <t>5110700123-10</t>
  </si>
  <si>
    <t>5110700123-11</t>
  </si>
  <si>
    <t>5110700123-12</t>
  </si>
  <si>
    <t>5110700123-13</t>
  </si>
  <si>
    <t>5110700123-14</t>
  </si>
  <si>
    <t>5110700123-15</t>
  </si>
  <si>
    <t>5110700123-16</t>
  </si>
  <si>
    <t>5110700123-17</t>
  </si>
  <si>
    <t>5110700123-18</t>
  </si>
  <si>
    <t>5110700123-19</t>
  </si>
  <si>
    <t>5110700123-20</t>
  </si>
  <si>
    <t>5110700123-21</t>
  </si>
  <si>
    <t>5110700123-22</t>
  </si>
  <si>
    <t>5110700123-23</t>
  </si>
  <si>
    <t>5110700123-24</t>
  </si>
  <si>
    <t>5110700123-25</t>
  </si>
  <si>
    <t>5110700123-26</t>
  </si>
  <si>
    <t>5110700123-27</t>
  </si>
  <si>
    <t>5110700123-28</t>
  </si>
  <si>
    <t>5110700123-29</t>
  </si>
  <si>
    <t>5110700123-30</t>
  </si>
  <si>
    <t>5110700123-31</t>
  </si>
  <si>
    <t>5110700123-32</t>
  </si>
  <si>
    <t>5110700123-33</t>
  </si>
  <si>
    <t>5110700123-34</t>
  </si>
  <si>
    <t>5110700123-35</t>
  </si>
  <si>
    <t>5110700123-36</t>
  </si>
  <si>
    <t>5110700123-37</t>
  </si>
  <si>
    <t>5110700123-38</t>
  </si>
  <si>
    <t>5110700123-39</t>
  </si>
  <si>
    <t>5110700123-40</t>
  </si>
  <si>
    <t>5110700123-41</t>
  </si>
  <si>
    <t>5110700123-42</t>
  </si>
  <si>
    <t>5110700123-43</t>
  </si>
  <si>
    <t>5110700123-44</t>
  </si>
  <si>
    <t>5110700123-45</t>
  </si>
  <si>
    <t>5110700123-46</t>
  </si>
  <si>
    <t>5110700123-47</t>
  </si>
  <si>
    <t>5110700123-48</t>
  </si>
  <si>
    <t>5110700123-49</t>
  </si>
  <si>
    <t>5110700123-50</t>
  </si>
  <si>
    <t>5110700123-51</t>
  </si>
  <si>
    <t>5110700123-52</t>
  </si>
  <si>
    <t>5110700123-53</t>
  </si>
  <si>
    <t>5110700123-54</t>
  </si>
  <si>
    <t>5110700123-55</t>
  </si>
  <si>
    <t>5110700123-56</t>
  </si>
  <si>
    <t>5110700123-57</t>
  </si>
  <si>
    <t>5110700123-58</t>
  </si>
  <si>
    <t>5110700123-59</t>
  </si>
  <si>
    <t>5110700136-1</t>
  </si>
  <si>
    <t>ABANICO DE PEDESTAL</t>
  </si>
  <si>
    <t>5110700149-1</t>
  </si>
  <si>
    <t>ACRILETA</t>
  </si>
  <si>
    <t>5110700137-1</t>
  </si>
  <si>
    <t>AMPLIFICADOR</t>
  </si>
  <si>
    <t>5110700131-1</t>
  </si>
  <si>
    <t>ANAQUEL TIPO ESQUELETO</t>
  </si>
  <si>
    <t>5110700003-30</t>
  </si>
  <si>
    <t>ARCHIVERO</t>
  </si>
  <si>
    <t>5110700003-2</t>
  </si>
  <si>
    <t>5110700003-1</t>
  </si>
  <si>
    <t>5110700003-3</t>
  </si>
  <si>
    <t>5110700003-5</t>
  </si>
  <si>
    <t>5110700003-6</t>
  </si>
  <si>
    <t>5110700003-7</t>
  </si>
  <si>
    <t>5110700003-4</t>
  </si>
  <si>
    <t>5110700003-8</t>
  </si>
  <si>
    <t>5110700003-9</t>
  </si>
  <si>
    <t>5110700003-10</t>
  </si>
  <si>
    <t>5110700003-11</t>
  </si>
  <si>
    <t>5110700003-12</t>
  </si>
  <si>
    <t>5110700003-13</t>
  </si>
  <si>
    <t>5110700003-14</t>
  </si>
  <si>
    <t>5110700003-15</t>
  </si>
  <si>
    <t>5110700003-16</t>
  </si>
  <si>
    <t>5110700003-17</t>
  </si>
  <si>
    <t>5110700003-18</t>
  </si>
  <si>
    <t>5110700003-19</t>
  </si>
  <si>
    <t>5110700003-21</t>
  </si>
  <si>
    <t>5110700003-22</t>
  </si>
  <si>
    <t>5110700003-23</t>
  </si>
  <si>
    <t>5110700003-24</t>
  </si>
  <si>
    <t>5110700003-25</t>
  </si>
  <si>
    <t>5110700003-26</t>
  </si>
  <si>
    <t>5110700003-20</t>
  </si>
  <si>
    <t>5110700003-27</t>
  </si>
  <si>
    <t>5110700003-28</t>
  </si>
  <si>
    <t>5110700003-29</t>
  </si>
  <si>
    <t>5110700005-49</t>
  </si>
  <si>
    <t>ARCHIVERO DE METAL</t>
  </si>
  <si>
    <t>5110700005-47</t>
  </si>
  <si>
    <t>5110700005-48</t>
  </si>
  <si>
    <t>5110700005-46</t>
  </si>
  <si>
    <t>5110700005-37</t>
  </si>
  <si>
    <t>5110700005-38</t>
  </si>
  <si>
    <t>5110700005-44</t>
  </si>
  <si>
    <t>5110700005-45</t>
  </si>
  <si>
    <t>5110700005-39</t>
  </si>
  <si>
    <t>5110700005-40</t>
  </si>
  <si>
    <t>5110700005-41</t>
  </si>
  <si>
    <t>5110700005-42</t>
  </si>
  <si>
    <t>5110700005-43</t>
  </si>
  <si>
    <t>5110700005-34</t>
  </si>
  <si>
    <t>5110700005-35</t>
  </si>
  <si>
    <t>5110700005-29</t>
  </si>
  <si>
    <t>5110700005-30</t>
  </si>
  <si>
    <t>5110700005-31</t>
  </si>
  <si>
    <t>5110700005-32</t>
  </si>
  <si>
    <t>5110700005-33</t>
  </si>
  <si>
    <t>5110700005-25</t>
  </si>
  <si>
    <t>5110700005-26</t>
  </si>
  <si>
    <t>5110700005-27</t>
  </si>
  <si>
    <t>5110700005-28</t>
  </si>
  <si>
    <t>5110700005-13</t>
  </si>
  <si>
    <t>5110700005-14</t>
  </si>
  <si>
    <t>5110700005-15</t>
  </si>
  <si>
    <t>5110700005-16</t>
  </si>
  <si>
    <t>5110700005-17</t>
  </si>
  <si>
    <t>5110700005-18</t>
  </si>
  <si>
    <t>5110700005-19</t>
  </si>
  <si>
    <t>5110700005-20</t>
  </si>
  <si>
    <t>5110700005-21</t>
  </si>
  <si>
    <t>5110700005-22</t>
  </si>
  <si>
    <t>5110700005-23</t>
  </si>
  <si>
    <t>5110700005-24</t>
  </si>
  <si>
    <t>5110700005-1</t>
  </si>
  <si>
    <t>5110700005-2</t>
  </si>
  <si>
    <t>5110700005-3</t>
  </si>
  <si>
    <t>5110700005-4</t>
  </si>
  <si>
    <t>5110700005-5</t>
  </si>
  <si>
    <t>5110700005-6</t>
  </si>
  <si>
    <t>5110700005-7</t>
  </si>
  <si>
    <t>5110700005-9</t>
  </si>
  <si>
    <t>5110700005-10</t>
  </si>
  <si>
    <t>5110700005-11</t>
  </si>
  <si>
    <t>5110700005-50</t>
  </si>
  <si>
    <t>5110700005-51</t>
  </si>
  <si>
    <t>5110700111-14</t>
  </si>
  <si>
    <t>ARCHIVERO EMPOTRABLE</t>
  </si>
  <si>
    <t>5110700111-3</t>
  </si>
  <si>
    <t>5110700111-1</t>
  </si>
  <si>
    <t>5110700111-2</t>
  </si>
  <si>
    <t>5110700111-4</t>
  </si>
  <si>
    <t>5110700111-5</t>
  </si>
  <si>
    <t>5110700111-7</t>
  </si>
  <si>
    <t>5110700111-8</t>
  </si>
  <si>
    <t>5110700111-9</t>
  </si>
  <si>
    <t>5110700111-10</t>
  </si>
  <si>
    <t>5110700111-11</t>
  </si>
  <si>
    <t>5110700111-12</t>
  </si>
  <si>
    <t>5110700111-6</t>
  </si>
  <si>
    <t>5110700150-2</t>
  </si>
  <si>
    <t>ASTA BANDERA</t>
  </si>
  <si>
    <t>5110700011-1</t>
  </si>
  <si>
    <t>BANCOS COMBINADOS (MADERA Y METAL)</t>
  </si>
  <si>
    <t>5110700011-2</t>
  </si>
  <si>
    <t>5110700011-3</t>
  </si>
  <si>
    <t>5110700011-5</t>
  </si>
  <si>
    <t>5110700011-4</t>
  </si>
  <si>
    <t>5110700011-6</t>
  </si>
  <si>
    <t>5110700011-7</t>
  </si>
  <si>
    <t>5110700011-8</t>
  </si>
  <si>
    <t>5110700133-1</t>
  </si>
  <si>
    <t>BANDERA NACIONAL</t>
  </si>
  <si>
    <t>5110700153-1</t>
  </si>
  <si>
    <t>BOCINA CON MICROFONO</t>
  </si>
  <si>
    <t>5110700147-1</t>
  </si>
  <si>
    <t>CAJONERA</t>
  </si>
  <si>
    <t>5110700157-1</t>
  </si>
  <si>
    <t>CALENTON DE AGUA</t>
  </si>
  <si>
    <t>5110700128-1</t>
  </si>
  <si>
    <t>CAMARA DIGITAL</t>
  </si>
  <si>
    <t>5110700128-2</t>
  </si>
  <si>
    <t>5110700128-3</t>
  </si>
  <si>
    <t>5110700128-4</t>
  </si>
  <si>
    <t>5110700128-5</t>
  </si>
  <si>
    <t>5110700154-1</t>
  </si>
  <si>
    <t>CESTO DE PLASTICO</t>
  </si>
  <si>
    <t>5110700152-1</t>
  </si>
  <si>
    <t>COMNUTADOR</t>
  </si>
  <si>
    <t>5110700139-1</t>
  </si>
  <si>
    <t>CONJUNTO DE COMEDOR BARRA Y BANCOS</t>
  </si>
  <si>
    <t>5110700134-1</t>
  </si>
  <si>
    <t>CREDENZA</t>
  </si>
  <si>
    <t>5110700032-1</t>
  </si>
  <si>
    <t>5110700134-2</t>
  </si>
  <si>
    <t>5110700134-3</t>
  </si>
  <si>
    <t>5110700126-1</t>
  </si>
  <si>
    <t>DETECTOR DE HUMO</t>
  </si>
  <si>
    <t>5110700151-1</t>
  </si>
  <si>
    <t>ENFIRADOR MASTER COOL</t>
  </si>
  <si>
    <t>5110700151-2</t>
  </si>
  <si>
    <t>5110700151-3</t>
  </si>
  <si>
    <t>5110700118-5</t>
  </si>
  <si>
    <t>ENFRIADOR Y CALENTADOR AGUA (PARA OFICINA)</t>
  </si>
  <si>
    <t>5110700118-3</t>
  </si>
  <si>
    <t>5110700118-4</t>
  </si>
  <si>
    <t>5110700118-1</t>
  </si>
  <si>
    <t>5110700118-2</t>
  </si>
  <si>
    <t>5110700138-1</t>
  </si>
  <si>
    <t>ENGARGOLADORA</t>
  </si>
  <si>
    <t>5110700156-1</t>
  </si>
  <si>
    <t>EQUIPAMIENTO TALLER DE ESTILISMO</t>
  </si>
  <si>
    <t>5110700156-2</t>
  </si>
  <si>
    <t>5110700156-3</t>
  </si>
  <si>
    <t>5110700156-4</t>
  </si>
  <si>
    <t>5110700156-5</t>
  </si>
  <si>
    <t>5110700156-6</t>
  </si>
  <si>
    <t>5110700129-1</t>
  </si>
  <si>
    <t>EQUIPO DE SERIGRAFIA</t>
  </si>
  <si>
    <t>5110700112-3</t>
  </si>
  <si>
    <t>EQUIPO DE SONIDO</t>
  </si>
  <si>
    <t>5110700112-1</t>
  </si>
  <si>
    <t>5110700112-2</t>
  </si>
  <si>
    <t>5110700034-79</t>
  </si>
  <si>
    <t>ESCRITORIO</t>
  </si>
  <si>
    <t>5110700034-80</t>
  </si>
  <si>
    <t>5110700034-81</t>
  </si>
  <si>
    <t>5110700034-1</t>
  </si>
  <si>
    <t>5110700034-2</t>
  </si>
  <si>
    <t>5110700034-3</t>
  </si>
  <si>
    <t>5110700034-4</t>
  </si>
  <si>
    <t>5110700034-5</t>
  </si>
  <si>
    <t>5110700034-6</t>
  </si>
  <si>
    <t>5110700034-7</t>
  </si>
  <si>
    <t>5110700034-8</t>
  </si>
  <si>
    <t>5110700034-9</t>
  </si>
  <si>
    <t>5110700034-10</t>
  </si>
  <si>
    <t>5110700034-11</t>
  </si>
  <si>
    <t>5110700034-12</t>
  </si>
  <si>
    <t>5110700034-13</t>
  </si>
  <si>
    <t>5110700034-14</t>
  </si>
  <si>
    <t>5110700034-15</t>
  </si>
  <si>
    <t>5110700034-16</t>
  </si>
  <si>
    <t>5110700034-17</t>
  </si>
  <si>
    <t>5110700034-18</t>
  </si>
  <si>
    <t>5110700034-19</t>
  </si>
  <si>
    <t>5110700034-20</t>
  </si>
  <si>
    <t>5110700034-21</t>
  </si>
  <si>
    <t>5110700034-22</t>
  </si>
  <si>
    <t>5110700034-24</t>
  </si>
  <si>
    <t>5110700034-25</t>
  </si>
  <si>
    <t>5110700034-26</t>
  </si>
  <si>
    <t>5110700034-27</t>
  </si>
  <si>
    <t>5110700034-28</t>
  </si>
  <si>
    <t>5110700034-29</t>
  </si>
  <si>
    <t>5110700034-30</t>
  </si>
  <si>
    <t>5110700034-31</t>
  </si>
  <si>
    <t>5110700034-32</t>
  </si>
  <si>
    <t>5110700034-33</t>
  </si>
  <si>
    <t>5110700034-35</t>
  </si>
  <si>
    <t>5110700034-36</t>
  </si>
  <si>
    <t>5110700034-37</t>
  </si>
  <si>
    <t>5110700034-38</t>
  </si>
  <si>
    <t>5110700034-39</t>
  </si>
  <si>
    <t>5110700034-40</t>
  </si>
  <si>
    <t>5110700034-41</t>
  </si>
  <si>
    <t>5110700034-42</t>
  </si>
  <si>
    <t>5110700034-43</t>
  </si>
  <si>
    <t>5110700034-44</t>
  </si>
  <si>
    <t>5110700034-45</t>
  </si>
  <si>
    <t>5110700034-46</t>
  </si>
  <si>
    <t>5110700034-47</t>
  </si>
  <si>
    <t>5110700034-48</t>
  </si>
  <si>
    <t>5110700034-49</t>
  </si>
  <si>
    <t>5110700034-50</t>
  </si>
  <si>
    <t>5110700034-51</t>
  </si>
  <si>
    <t>5110700034-52</t>
  </si>
  <si>
    <t>5110700034-53</t>
  </si>
  <si>
    <t>5110700034-54</t>
  </si>
  <si>
    <t>5110700034-55</t>
  </si>
  <si>
    <t>5110700034-56</t>
  </si>
  <si>
    <t>5110700034-57</t>
  </si>
  <si>
    <t>5110700034-58</t>
  </si>
  <si>
    <t>5110700034-59</t>
  </si>
  <si>
    <t>5110700034-60</t>
  </si>
  <si>
    <t>5110700034-61</t>
  </si>
  <si>
    <t>5110700034-62</t>
  </si>
  <si>
    <t>5110700034-63</t>
  </si>
  <si>
    <t>5110700034-64</t>
  </si>
  <si>
    <t>5110700034-65</t>
  </si>
  <si>
    <t>5110700034-66</t>
  </si>
  <si>
    <t>5110700034-67</t>
  </si>
  <si>
    <t>5110700034-68</t>
  </si>
  <si>
    <t>5110700034-69</t>
  </si>
  <si>
    <t>5110700034-70</t>
  </si>
  <si>
    <t>5110700034-71</t>
  </si>
  <si>
    <t>5110700034-72</t>
  </si>
  <si>
    <t>5110700034-73</t>
  </si>
  <si>
    <t>5110700034-74</t>
  </si>
  <si>
    <t>5110700034-75</t>
  </si>
  <si>
    <t>5110700034-76</t>
  </si>
  <si>
    <t>5110700034-77</t>
  </si>
  <si>
    <t>5110700034-78</t>
  </si>
  <si>
    <t>5110700034-87</t>
  </si>
  <si>
    <t>5110700034-88</t>
  </si>
  <si>
    <t>5110700034-89</t>
  </si>
  <si>
    <t>5110700034-83</t>
  </si>
  <si>
    <t>5110700034-82</t>
  </si>
  <si>
    <t>5110700034-84</t>
  </si>
  <si>
    <t>5110700034-85</t>
  </si>
  <si>
    <t>5110700034-86</t>
  </si>
  <si>
    <t>5110700034-90</t>
  </si>
  <si>
    <t>5110700037-1</t>
  </si>
  <si>
    <t>ESTANTE</t>
  </si>
  <si>
    <t>5110700037-2</t>
  </si>
  <si>
    <t>5110700037-3</t>
  </si>
  <si>
    <t>5110700037-4</t>
  </si>
  <si>
    <t>5110700037-6</t>
  </si>
  <si>
    <t>5110700037-7</t>
  </si>
  <si>
    <t>5110700037-8</t>
  </si>
  <si>
    <t>5110700037-11</t>
  </si>
  <si>
    <t>5110700120-3</t>
  </si>
  <si>
    <t>EXTINGUIDOR</t>
  </si>
  <si>
    <t>5110700120-5</t>
  </si>
  <si>
    <t>5110700120-6</t>
  </si>
  <si>
    <t>5110700120-9</t>
  </si>
  <si>
    <t>5110700120-10</t>
  </si>
  <si>
    <t>5110700120-11</t>
  </si>
  <si>
    <t>5110700148-1</t>
  </si>
  <si>
    <t>FRIGOBAR</t>
  </si>
  <si>
    <t>5110700041-1</t>
  </si>
  <si>
    <t>GABINETE PARA ARCHIVO</t>
  </si>
  <si>
    <t>5110700041-2</t>
  </si>
  <si>
    <t>5110700041-3</t>
  </si>
  <si>
    <t>5110700041-4</t>
  </si>
  <si>
    <t>5110700041-5</t>
  </si>
  <si>
    <t>5110700041-7</t>
  </si>
  <si>
    <t>5110700041-8</t>
  </si>
  <si>
    <t>5110700041-9</t>
  </si>
  <si>
    <t>5110700041-11</t>
  </si>
  <si>
    <t>5110700041-12</t>
  </si>
  <si>
    <t>5110700041-13</t>
  </si>
  <si>
    <t>5110700041-15</t>
  </si>
  <si>
    <t>5110700041-16</t>
  </si>
  <si>
    <t>5110700041-17</t>
  </si>
  <si>
    <t>5110700041-18</t>
  </si>
  <si>
    <t>5110700041-19</t>
  </si>
  <si>
    <t>5110700041-20</t>
  </si>
  <si>
    <t>5110700041-21</t>
  </si>
  <si>
    <t>5110700041-22</t>
  </si>
  <si>
    <t>5110700146-1</t>
  </si>
  <si>
    <t>GUILLOTINA</t>
  </si>
  <si>
    <t>5110700125-35</t>
  </si>
  <si>
    <t>IMPRESORA</t>
  </si>
  <si>
    <t>5110700125-1</t>
  </si>
  <si>
    <t>5110700125-2</t>
  </si>
  <si>
    <t>5110700125-3</t>
  </si>
  <si>
    <t>5110700125-4</t>
  </si>
  <si>
    <t>5110700125-5</t>
  </si>
  <si>
    <t>5110700125-6</t>
  </si>
  <si>
    <t>5110700125-7</t>
  </si>
  <si>
    <t>5110700125-8</t>
  </si>
  <si>
    <t>5110700125-9</t>
  </si>
  <si>
    <t>5110700125-10</t>
  </si>
  <si>
    <t>5110700125-11</t>
  </si>
  <si>
    <t>5110700125-12</t>
  </si>
  <si>
    <t>5110700125-13</t>
  </si>
  <si>
    <t>5110700125-14</t>
  </si>
  <si>
    <t>5110700125-15</t>
  </si>
  <si>
    <t>5110700125-16</t>
  </si>
  <si>
    <t>5110700125-17</t>
  </si>
  <si>
    <t>5110700125-18</t>
  </si>
  <si>
    <t>5110700125-19</t>
  </si>
  <si>
    <t>5110700125-20</t>
  </si>
  <si>
    <t>5110700125-21</t>
  </si>
  <si>
    <t>5110700125-22</t>
  </si>
  <si>
    <t>5110700125-23</t>
  </si>
  <si>
    <t>5110700125-24</t>
  </si>
  <si>
    <t>5110700125-25</t>
  </si>
  <si>
    <t>5110700125-26</t>
  </si>
  <si>
    <t>5110700125-27</t>
  </si>
  <si>
    <t>5110700125-28</t>
  </si>
  <si>
    <t>5110700125-29</t>
  </si>
  <si>
    <t>5110700125-30</t>
  </si>
  <si>
    <t>5110700125-31</t>
  </si>
  <si>
    <t>5110700125-32</t>
  </si>
  <si>
    <t>5110700125-33</t>
  </si>
  <si>
    <t>5110700125-34</t>
  </si>
  <si>
    <t>5110700049-1</t>
  </si>
  <si>
    <t>LIBRERO DE MADERA</t>
  </si>
  <si>
    <t>5110700049-2</t>
  </si>
  <si>
    <t>5110700049-3</t>
  </si>
  <si>
    <t>5110700049-4</t>
  </si>
  <si>
    <t>5110700049-5</t>
  </si>
  <si>
    <t>5110700049-6</t>
  </si>
  <si>
    <t>5110700049-7</t>
  </si>
  <si>
    <t>5110700049-8</t>
  </si>
  <si>
    <t>5110700049-9</t>
  </si>
  <si>
    <t>5110700049-10</t>
  </si>
  <si>
    <t>5110700049-11</t>
  </si>
  <si>
    <t>5110700049-12</t>
  </si>
  <si>
    <t>5110700049-14</t>
  </si>
  <si>
    <t>5110700049-15</t>
  </si>
  <si>
    <t>5110700049-16</t>
  </si>
  <si>
    <t>5110700049-17</t>
  </si>
  <si>
    <t>5110700049-18</t>
  </si>
  <si>
    <t>5110700049-19</t>
  </si>
  <si>
    <t>5110700051-2</t>
  </si>
  <si>
    <t>LOCKER</t>
  </si>
  <si>
    <t>5110700052-1</t>
  </si>
  <si>
    <t>MESA</t>
  </si>
  <si>
    <t>5110700052-8</t>
  </si>
  <si>
    <t>5110700052-7</t>
  </si>
  <si>
    <t>5110700052-5</t>
  </si>
  <si>
    <t>5110700052-4</t>
  </si>
  <si>
    <t>5110700052-3</t>
  </si>
  <si>
    <t>5110700052-9</t>
  </si>
  <si>
    <t>5110700060-1</t>
  </si>
  <si>
    <t>MESA DE CENTRO</t>
  </si>
  <si>
    <t>5110700063-1</t>
  </si>
  <si>
    <t>MESA DE JUNTAS</t>
  </si>
  <si>
    <t>5110700063-2</t>
  </si>
  <si>
    <t>5110700063-3</t>
  </si>
  <si>
    <t>5110700063-4</t>
  </si>
  <si>
    <t>5110700063-5</t>
  </si>
  <si>
    <t>5110700066-7</t>
  </si>
  <si>
    <t>MESA DE TRABAJO</t>
  </si>
  <si>
    <t>5110700066-8</t>
  </si>
  <si>
    <t>5110700066-9</t>
  </si>
  <si>
    <t>5110700066-10</t>
  </si>
  <si>
    <t>5110700066-11</t>
  </si>
  <si>
    <t>5110700066-12</t>
  </si>
  <si>
    <t>5110700066-13</t>
  </si>
  <si>
    <t>5110700066-14</t>
  </si>
  <si>
    <t>5110700066-3</t>
  </si>
  <si>
    <t>5110700066-4</t>
  </si>
  <si>
    <t>5110700066-5</t>
  </si>
  <si>
    <t>5110700066-6</t>
  </si>
  <si>
    <t>5110700066-1</t>
  </si>
  <si>
    <t>5110700066-2</t>
  </si>
  <si>
    <t>5110700132-8</t>
  </si>
  <si>
    <t>MESA PARA COMPUTADORA</t>
  </si>
  <si>
    <t>5110700132-9</t>
  </si>
  <si>
    <t>5110700132-7</t>
  </si>
  <si>
    <t>5110700132-5</t>
  </si>
  <si>
    <t>5110700132-6</t>
  </si>
  <si>
    <t>5110700132-1</t>
  </si>
  <si>
    <t>5110700132-2</t>
  </si>
  <si>
    <t>5110700132-3</t>
  </si>
  <si>
    <t>5110700132-4</t>
  </si>
  <si>
    <t>5110700132-10</t>
  </si>
  <si>
    <t>5110700132-11</t>
  </si>
  <si>
    <t>5110700132-12</t>
  </si>
  <si>
    <t>5110700132-13</t>
  </si>
  <si>
    <t>5110700132-14</t>
  </si>
  <si>
    <t>5110700121-6</t>
  </si>
  <si>
    <t>MESA PLEGABLE</t>
  </si>
  <si>
    <t>5110700121-1</t>
  </si>
  <si>
    <t>5110700121-2</t>
  </si>
  <si>
    <t>5110700121-3</t>
  </si>
  <si>
    <t>5110700121-4</t>
  </si>
  <si>
    <t>5110700121-5</t>
  </si>
  <si>
    <t>5110700122-9</t>
  </si>
  <si>
    <t>MINISPLIT</t>
  </si>
  <si>
    <t>5110700122-10</t>
  </si>
  <si>
    <t>5110700122-11</t>
  </si>
  <si>
    <t>5110700122-12</t>
  </si>
  <si>
    <t>5110700122-13</t>
  </si>
  <si>
    <t>5110700122-14</t>
  </si>
  <si>
    <t>5110700122-15</t>
  </si>
  <si>
    <t>5110700122-16</t>
  </si>
  <si>
    <t>5110700122-17</t>
  </si>
  <si>
    <t>5110700122-18</t>
  </si>
  <si>
    <t>5110700122-19</t>
  </si>
  <si>
    <t>5110700122-20</t>
  </si>
  <si>
    <t>5110700122-21</t>
  </si>
  <si>
    <t>5110700122-22</t>
  </si>
  <si>
    <t>5110700122-23</t>
  </si>
  <si>
    <t>5110700122-4</t>
  </si>
  <si>
    <t>5110700122-5</t>
  </si>
  <si>
    <t>5110700122-6</t>
  </si>
  <si>
    <t>5110700122-7</t>
  </si>
  <si>
    <t>5110700122-8</t>
  </si>
  <si>
    <t>5110700122-38</t>
  </si>
  <si>
    <t>5110700122-39</t>
  </si>
  <si>
    <t>5110700122-40</t>
  </si>
  <si>
    <t>5110700122-41</t>
  </si>
  <si>
    <t>5110700122-42</t>
  </si>
  <si>
    <t>5110700122-43</t>
  </si>
  <si>
    <t>5110700122-44</t>
  </si>
  <si>
    <t>5110700122-45</t>
  </si>
  <si>
    <t>5110700122-46</t>
  </si>
  <si>
    <t>5110700122-47</t>
  </si>
  <si>
    <t>5110700122-48</t>
  </si>
  <si>
    <t>5110700122-49</t>
  </si>
  <si>
    <t>5110700122-50</t>
  </si>
  <si>
    <t>5110700122-1</t>
  </si>
  <si>
    <t>5110700122-2</t>
  </si>
  <si>
    <t>5110700122-3</t>
  </si>
  <si>
    <t>5110700122-24</t>
  </si>
  <si>
    <t>5110700122-25</t>
  </si>
  <si>
    <t>5110700122-26</t>
  </si>
  <si>
    <t>5110700122-27</t>
  </si>
  <si>
    <t>5110700122-28</t>
  </si>
  <si>
    <t>5110700122-29</t>
  </si>
  <si>
    <t>5110700122-30</t>
  </si>
  <si>
    <t>5110700122-31</t>
  </si>
  <si>
    <t>5110700122-32</t>
  </si>
  <si>
    <t>5110700122-33</t>
  </si>
  <si>
    <t>5110700122-34</t>
  </si>
  <si>
    <t>5110700122-35</t>
  </si>
  <si>
    <t>5110700122-36</t>
  </si>
  <si>
    <t>5110700122-37</t>
  </si>
  <si>
    <t>5110700122-51</t>
  </si>
  <si>
    <t>5110700145-1</t>
  </si>
  <si>
    <t>MONITOR</t>
  </si>
  <si>
    <t>5110700084-1</t>
  </si>
  <si>
    <t>PERCHERO DE MADERA</t>
  </si>
  <si>
    <t>5110700119-1</t>
  </si>
  <si>
    <t>PIZARRON</t>
  </si>
  <si>
    <t>5110700119-2</t>
  </si>
  <si>
    <t>5110700119-3</t>
  </si>
  <si>
    <t>5110700119-4</t>
  </si>
  <si>
    <t>5110700119-5</t>
  </si>
  <si>
    <t>5110700119-6</t>
  </si>
  <si>
    <t>5110700119-7</t>
  </si>
  <si>
    <t>5110700119-8</t>
  </si>
  <si>
    <t>5110700142-1</t>
  </si>
  <si>
    <t>RELOJ CHECADOR DIGITAL</t>
  </si>
  <si>
    <t>5110700130-1</t>
  </si>
  <si>
    <t>SILLA DE PALETA (PUPITRE)</t>
  </si>
  <si>
    <t>5110700117-13</t>
  </si>
  <si>
    <t>SILLA EJECUTIVA</t>
  </si>
  <si>
    <t>5110700117-14</t>
  </si>
  <si>
    <t>5110700117-15</t>
  </si>
  <si>
    <t>5110700117-16</t>
  </si>
  <si>
    <t>5110700117-19</t>
  </si>
  <si>
    <t>5110700117-17</t>
  </si>
  <si>
    <t>5110700117-18</t>
  </si>
  <si>
    <t>5110700117-20</t>
  </si>
  <si>
    <t>5110700117-21</t>
  </si>
  <si>
    <t>5110700117-22</t>
  </si>
  <si>
    <t>5110700117-23</t>
  </si>
  <si>
    <t>5110700117-24</t>
  </si>
  <si>
    <t>5110700117-25</t>
  </si>
  <si>
    <t>5110700117-26</t>
  </si>
  <si>
    <t>5110700117-11</t>
  </si>
  <si>
    <t>5110700117-12</t>
  </si>
  <si>
    <t>5110700117-10</t>
  </si>
  <si>
    <t>5110700117-3</t>
  </si>
  <si>
    <t>5110700117-4</t>
  </si>
  <si>
    <t>5110700117-6</t>
  </si>
  <si>
    <t>5110700117-1</t>
  </si>
  <si>
    <t>5110700117-2</t>
  </si>
  <si>
    <t>5110700115-6</t>
  </si>
  <si>
    <t>SILLA OPERATIVA</t>
  </si>
  <si>
    <t>5110700115-7</t>
  </si>
  <si>
    <t>5110700115-5</t>
  </si>
  <si>
    <t>5110700115-8</t>
  </si>
  <si>
    <t>5110700115-9</t>
  </si>
  <si>
    <t>5110700113-37</t>
  </si>
  <si>
    <t>SILLA SECRETARIAL</t>
  </si>
  <si>
    <t>5110700113-32</t>
  </si>
  <si>
    <t>5110700113-34</t>
  </si>
  <si>
    <t>5110700113-33</t>
  </si>
  <si>
    <t>5110700113-30</t>
  </si>
  <si>
    <t>5110700113-31</t>
  </si>
  <si>
    <t>5110700113-23</t>
  </si>
  <si>
    <t>5110700113-25</t>
  </si>
  <si>
    <t>5110700113-29</t>
  </si>
  <si>
    <t>5110700113-14</t>
  </si>
  <si>
    <t>5110700113-15</t>
  </si>
  <si>
    <t>5110700113-12</t>
  </si>
  <si>
    <t>5110700113-13</t>
  </si>
  <si>
    <t>5110700113-10</t>
  </si>
  <si>
    <t>5110700113-8</t>
  </si>
  <si>
    <t>5110700113-11</t>
  </si>
  <si>
    <t>5110700113-4</t>
  </si>
  <si>
    <t>5110700113-5</t>
  </si>
  <si>
    <t>5110700113-6</t>
  </si>
  <si>
    <t>5110700113-2</t>
  </si>
  <si>
    <t>5110700113-41</t>
  </si>
  <si>
    <t>5110700113-42</t>
  </si>
  <si>
    <t>5110700113-43</t>
  </si>
  <si>
    <t>5110700114-1</t>
  </si>
  <si>
    <t>SILLA SEMI-EJECUTIVA</t>
  </si>
  <si>
    <t>5110700116-1</t>
  </si>
  <si>
    <t>SILLA TUBULAR PLEGABLE</t>
  </si>
  <si>
    <t>5110700116-2</t>
  </si>
  <si>
    <t>5110700094-16</t>
  </si>
  <si>
    <t>SILLA VISITA</t>
  </si>
  <si>
    <t>5110700094-17</t>
  </si>
  <si>
    <t>5110700094-18</t>
  </si>
  <si>
    <t>5110700094-19</t>
  </si>
  <si>
    <t>5110700094-12</t>
  </si>
  <si>
    <t>5110700094-13</t>
  </si>
  <si>
    <t>5110700094-10</t>
  </si>
  <si>
    <t>5110700094-11</t>
  </si>
  <si>
    <t>5110700094-9</t>
  </si>
  <si>
    <t>5110700094-4</t>
  </si>
  <si>
    <t>5110700094-7</t>
  </si>
  <si>
    <t>5110700094-8</t>
  </si>
  <si>
    <t>5110700094-5</t>
  </si>
  <si>
    <t>5110700094-1</t>
  </si>
  <si>
    <t>5110700094-2</t>
  </si>
  <si>
    <t>5110700094-20</t>
  </si>
  <si>
    <t>5110700094-21</t>
  </si>
  <si>
    <t>5110700094-22</t>
  </si>
  <si>
    <t>5110700094-23</t>
  </si>
  <si>
    <t>5110700094-24</t>
  </si>
  <si>
    <t>5110700094-26</t>
  </si>
  <si>
    <t>5110700094-27</t>
  </si>
  <si>
    <t>5110700094-28</t>
  </si>
  <si>
    <t>5110700094-29</t>
  </si>
  <si>
    <t>5110700094-30</t>
  </si>
  <si>
    <t>5110700094-36</t>
  </si>
  <si>
    <t>5110700094-31</t>
  </si>
  <si>
    <t>5110700094-32</t>
  </si>
  <si>
    <t>5110700094-34</t>
  </si>
  <si>
    <t>5110700094-35</t>
  </si>
  <si>
    <t>5110700094-38</t>
  </si>
  <si>
    <t>5110700094-39</t>
  </si>
  <si>
    <t>5110700094-40</t>
  </si>
  <si>
    <t>5110700094-37</t>
  </si>
  <si>
    <t>5110700094-42</t>
  </si>
  <si>
    <t>5110700094-41</t>
  </si>
  <si>
    <t>5110700101-3</t>
  </si>
  <si>
    <t>SILLON</t>
  </si>
  <si>
    <t>5110700101-1</t>
  </si>
  <si>
    <t>5110700101-2</t>
  </si>
  <si>
    <t>5110700101-4</t>
  </si>
  <si>
    <t>5110700104-1</t>
  </si>
  <si>
    <t>SILLON LAVABO (LAVACABEZAS)</t>
  </si>
  <si>
    <t>5110700104-2</t>
  </si>
  <si>
    <t>5110700106-1</t>
  </si>
  <si>
    <t>SOFA</t>
  </si>
  <si>
    <t>5110700144-1</t>
  </si>
  <si>
    <t>SUMADORA ELECTRICA</t>
  </si>
  <si>
    <t>5110700144-2</t>
  </si>
  <si>
    <t>5110700155-1</t>
  </si>
  <si>
    <t>TELEFONO</t>
  </si>
  <si>
    <t>5110700124-5</t>
  </si>
  <si>
    <t>TELEVISOR</t>
  </si>
  <si>
    <t>5110700124-4</t>
  </si>
  <si>
    <t>5110700124-2</t>
  </si>
  <si>
    <t>5110700124-3</t>
  </si>
  <si>
    <t>5110700124-1</t>
  </si>
  <si>
    <t>5110700135-1</t>
  </si>
  <si>
    <t>VIDEOCASETERA</t>
  </si>
  <si>
    <t>5110700127-1</t>
  </si>
  <si>
    <t>VIDEO-PROYECTOR MULTIMEDIA (CAÑON)</t>
  </si>
  <si>
    <t>5110700127-2</t>
  </si>
  <si>
    <t>5110700127-3</t>
  </si>
  <si>
    <t>5120100009-4</t>
  </si>
  <si>
    <t>A/C TIPO MINISPLIT</t>
  </si>
  <si>
    <t>5120100009-1</t>
  </si>
  <si>
    <t>5120100009-2</t>
  </si>
  <si>
    <t>5120100009-3</t>
  </si>
  <si>
    <t>5120100009-5</t>
  </si>
  <si>
    <t>5120100009-6</t>
  </si>
  <si>
    <t>5120100009-7</t>
  </si>
  <si>
    <t>5120100009-11</t>
  </si>
  <si>
    <t>5120100009-12</t>
  </si>
  <si>
    <t>5120100009-13</t>
  </si>
  <si>
    <t>5120100009-14</t>
  </si>
  <si>
    <t>5120100009-8</t>
  </si>
  <si>
    <t>5120100009-9</t>
  </si>
  <si>
    <t>5120100009-10</t>
  </si>
  <si>
    <t>5120100020-1</t>
  </si>
  <si>
    <t>AEROCOOLER</t>
  </si>
  <si>
    <t>5120100020-2</t>
  </si>
  <si>
    <t>5120100019-1</t>
  </si>
  <si>
    <t>AIRE DE VENTANA</t>
  </si>
  <si>
    <t>5120100019-2</t>
  </si>
  <si>
    <t>5120100004-1</t>
  </si>
  <si>
    <t>ENFRIADOR Y CALENTADOR DE AGUA</t>
  </si>
  <si>
    <t>5120100004-2</t>
  </si>
  <si>
    <t>5120100016-1</t>
  </si>
  <si>
    <t>5120100012-1</t>
  </si>
  <si>
    <t>ESTANTE METALICO</t>
  </si>
  <si>
    <t>5120100012-2</t>
  </si>
  <si>
    <t>5120100014-1</t>
  </si>
  <si>
    <t>5120100003-1</t>
  </si>
  <si>
    <t>HORNO DE MICROONDAS</t>
  </si>
  <si>
    <t>5120100005-16</t>
  </si>
  <si>
    <t>5120100005-1</t>
  </si>
  <si>
    <t>5120100005-2</t>
  </si>
  <si>
    <t>5120100005-3</t>
  </si>
  <si>
    <t>5120100005-4</t>
  </si>
  <si>
    <t>5120100005-5</t>
  </si>
  <si>
    <t>5120100005-6</t>
  </si>
  <si>
    <t>5120100005-7</t>
  </si>
  <si>
    <t>5120100005-8</t>
  </si>
  <si>
    <t>5120100005-9</t>
  </si>
  <si>
    <t>5120100005-10</t>
  </si>
  <si>
    <t>5120100005-11</t>
  </si>
  <si>
    <t>5120100005-12</t>
  </si>
  <si>
    <t>5120100005-13</t>
  </si>
  <si>
    <t>5120100005-14</t>
  </si>
  <si>
    <t>5120100005-15</t>
  </si>
  <si>
    <t>5120100013-1</t>
  </si>
  <si>
    <t>PROYECTOR</t>
  </si>
  <si>
    <t>5120100007-3</t>
  </si>
  <si>
    <t>TANQUE DE GAS</t>
  </si>
  <si>
    <t>5120100011-1</t>
  </si>
  <si>
    <t>5120100010-2</t>
  </si>
  <si>
    <t>TELEVISION</t>
  </si>
  <si>
    <t>5120100010-1</t>
  </si>
  <si>
    <t>5150300115-1</t>
  </si>
  <si>
    <t>ASPIRADORA</t>
  </si>
  <si>
    <t>5150300111-1</t>
  </si>
  <si>
    <t>BOCINAS</t>
  </si>
  <si>
    <t>5150300113-1</t>
  </si>
  <si>
    <t>DIADEMA</t>
  </si>
  <si>
    <t>5150300106-1</t>
  </si>
  <si>
    <t>DISCO DURO EXTERNO</t>
  </si>
  <si>
    <t>5150300106-2</t>
  </si>
  <si>
    <t>5150300097-434</t>
  </si>
  <si>
    <t>EQUIPO DE COMPUTADORA</t>
  </si>
  <si>
    <t>5150300097-435</t>
  </si>
  <si>
    <t>5150300097-436</t>
  </si>
  <si>
    <t>5150300097-437</t>
  </si>
  <si>
    <t>5150300097-438</t>
  </si>
  <si>
    <t>5150300097-439</t>
  </si>
  <si>
    <t>5150300097-440</t>
  </si>
  <si>
    <t>5150300097-441</t>
  </si>
  <si>
    <t>5150300097-442</t>
  </si>
  <si>
    <t>5150300097-443</t>
  </si>
  <si>
    <t>5150300097-444</t>
  </si>
  <si>
    <t>5150300097-445</t>
  </si>
  <si>
    <t>5150300097-446</t>
  </si>
  <si>
    <t>5150300097-447</t>
  </si>
  <si>
    <t>5150300097-448</t>
  </si>
  <si>
    <t>5150300097-449</t>
  </si>
  <si>
    <t>5150300097-450</t>
  </si>
  <si>
    <t>5150300097-451</t>
  </si>
  <si>
    <t>5150300097-452</t>
  </si>
  <si>
    <t>5150300097-453</t>
  </si>
  <si>
    <t>5150300097-454</t>
  </si>
  <si>
    <t>5150300097-455</t>
  </si>
  <si>
    <t>5150300097-456</t>
  </si>
  <si>
    <t>5150300097-457</t>
  </si>
  <si>
    <t>5150300097-458</t>
  </si>
  <si>
    <t>5150300097-459</t>
  </si>
  <si>
    <t>5150300097-460</t>
  </si>
  <si>
    <t>5150300097-461</t>
  </si>
  <si>
    <t>5150300097-462</t>
  </si>
  <si>
    <t>5150300097-463</t>
  </si>
  <si>
    <t>5150300097-464</t>
  </si>
  <si>
    <t>5150300097-465</t>
  </si>
  <si>
    <t>5150300097-466</t>
  </si>
  <si>
    <t>5150300097-467</t>
  </si>
  <si>
    <t>5150300097-468</t>
  </si>
  <si>
    <t>5150300097-469</t>
  </si>
  <si>
    <t>5150300097-470</t>
  </si>
  <si>
    <t>5150300097-471</t>
  </si>
  <si>
    <t>5150300097-472</t>
  </si>
  <si>
    <t>5150300097-473</t>
  </si>
  <si>
    <t>5150300097-474</t>
  </si>
  <si>
    <t>5150300097-475</t>
  </si>
  <si>
    <t>5150300097-476</t>
  </si>
  <si>
    <t>5150300097-477</t>
  </si>
  <si>
    <t>5150300097-478</t>
  </si>
  <si>
    <t>5150300097-479</t>
  </si>
  <si>
    <t>5150300097-480</t>
  </si>
  <si>
    <t>5150300097-481</t>
  </si>
  <si>
    <t>5150300097-482</t>
  </si>
  <si>
    <t>5150300097-483</t>
  </si>
  <si>
    <t>5150300097-484</t>
  </si>
  <si>
    <t>5150300097-485</t>
  </si>
  <si>
    <t>5150300097-486</t>
  </si>
  <si>
    <t>5150300097-487</t>
  </si>
  <si>
    <t>5150300097-488</t>
  </si>
  <si>
    <t>5150300097-489</t>
  </si>
  <si>
    <t>5150300097-490</t>
  </si>
  <si>
    <t>5150300097-491</t>
  </si>
  <si>
    <t>5150300097-492</t>
  </si>
  <si>
    <t>5150300097-493</t>
  </si>
  <si>
    <t>5150300097-494</t>
  </si>
  <si>
    <t>5150300097-495</t>
  </si>
  <si>
    <t>5150300097-496</t>
  </si>
  <si>
    <t>5150300097-497</t>
  </si>
  <si>
    <t>5150300097-498</t>
  </si>
  <si>
    <t>5150300097-499</t>
  </si>
  <si>
    <t>5150300097-500</t>
  </si>
  <si>
    <t>5150300097-501</t>
  </si>
  <si>
    <t>5150300097-502</t>
  </si>
  <si>
    <t>5150300097-503</t>
  </si>
  <si>
    <t>5150300097-504</t>
  </si>
  <si>
    <t>5150300097-505</t>
  </si>
  <si>
    <t>5150300097-506</t>
  </si>
  <si>
    <t>5150300097-507</t>
  </si>
  <si>
    <t>5150300097-508</t>
  </si>
  <si>
    <t>5150300097-509</t>
  </si>
  <si>
    <t>5150300097-510</t>
  </si>
  <si>
    <t>5150300097-511</t>
  </si>
  <si>
    <t>5150300097-512</t>
  </si>
  <si>
    <t>5150300097-513</t>
  </si>
  <si>
    <t>5150300097-514</t>
  </si>
  <si>
    <t>5150300097-515</t>
  </si>
  <si>
    <t>5150300097-516</t>
  </si>
  <si>
    <t>5150300097-517</t>
  </si>
  <si>
    <t>5150300097-518</t>
  </si>
  <si>
    <t>5150300097-519</t>
  </si>
  <si>
    <t>5150300097-520</t>
  </si>
  <si>
    <t>5150300097-521</t>
  </si>
  <si>
    <t>5150300097-522</t>
  </si>
  <si>
    <t>5150300097-523</t>
  </si>
  <si>
    <t>5150300097-524</t>
  </si>
  <si>
    <t>5150300097-525</t>
  </si>
  <si>
    <t>5150300097-526</t>
  </si>
  <si>
    <t>5150300097-527</t>
  </si>
  <si>
    <t>5150300097-528</t>
  </si>
  <si>
    <t>5150300097-529</t>
  </si>
  <si>
    <t>5150300097-530</t>
  </si>
  <si>
    <t>5150300097-531</t>
  </si>
  <si>
    <t>5150300097-532</t>
  </si>
  <si>
    <t>5150300097-533</t>
  </si>
  <si>
    <t>5150300097-534</t>
  </si>
  <si>
    <t>5150300097-535</t>
  </si>
  <si>
    <t>5150300097-536</t>
  </si>
  <si>
    <t>5150300097-537</t>
  </si>
  <si>
    <t>5150300097-538</t>
  </si>
  <si>
    <t>5150300097-539</t>
  </si>
  <si>
    <t>5150300097-540</t>
  </si>
  <si>
    <t>5150300097-541</t>
  </si>
  <si>
    <t>5150300097-542</t>
  </si>
  <si>
    <t>5150300097-543</t>
  </si>
  <si>
    <t>5150300097-432</t>
  </si>
  <si>
    <t>5150300097-433</t>
  </si>
  <si>
    <t>5150300097-431</t>
  </si>
  <si>
    <t>5150300097-307</t>
  </si>
  <si>
    <t>5150300097-308</t>
  </si>
  <si>
    <t>5150300097-309</t>
  </si>
  <si>
    <t>5150300097-310</t>
  </si>
  <si>
    <t>5150300097-311</t>
  </si>
  <si>
    <t>5150300097-312</t>
  </si>
  <si>
    <t>5150300097-313</t>
  </si>
  <si>
    <t>5150300097-314</t>
  </si>
  <si>
    <t>5150300097-315</t>
  </si>
  <si>
    <t>5150300097-316</t>
  </si>
  <si>
    <t>5150300097-317</t>
  </si>
  <si>
    <t>5150300097-318</t>
  </si>
  <si>
    <t>5150300097-319</t>
  </si>
  <si>
    <t>5150300097-320</t>
  </si>
  <si>
    <t>5150300097-321</t>
  </si>
  <si>
    <t>5150300097-322</t>
  </si>
  <si>
    <t>5150300097-323</t>
  </si>
  <si>
    <t>5150300097-324</t>
  </si>
  <si>
    <t>5150300097-325</t>
  </si>
  <si>
    <t>5150300097-326</t>
  </si>
  <si>
    <t>5150300097-327</t>
  </si>
  <si>
    <t>5150300097-328</t>
  </si>
  <si>
    <t>5150300097-329</t>
  </si>
  <si>
    <t>5150300097-330</t>
  </si>
  <si>
    <t>5150300097-331</t>
  </si>
  <si>
    <t>5150300097-332</t>
  </si>
  <si>
    <t>5150300097-333</t>
  </si>
  <si>
    <t>5150300097-334</t>
  </si>
  <si>
    <t>5150300097-335</t>
  </si>
  <si>
    <t>5150300097-336</t>
  </si>
  <si>
    <t>5150300097-337</t>
  </si>
  <si>
    <t>5150300097-338</t>
  </si>
  <si>
    <t>5150300097-339</t>
  </si>
  <si>
    <t>5150300097-340</t>
  </si>
  <si>
    <t>5150300097-341</t>
  </si>
  <si>
    <t>5150300097-342</t>
  </si>
  <si>
    <t>5150300097-343</t>
  </si>
  <si>
    <t>5150300097-344</t>
  </si>
  <si>
    <t>5150300097-345</t>
  </si>
  <si>
    <t>5150300097-346</t>
  </si>
  <si>
    <t>5150300097-347</t>
  </si>
  <si>
    <t>5150300097-348</t>
  </si>
  <si>
    <t>5150300097-349</t>
  </si>
  <si>
    <t>5150300097-350</t>
  </si>
  <si>
    <t>5150300097-351</t>
  </si>
  <si>
    <t>5150300097-352</t>
  </si>
  <si>
    <t>5150300097-353</t>
  </si>
  <si>
    <t>5150300097-354</t>
  </si>
  <si>
    <t>5150300097-355</t>
  </si>
  <si>
    <t>5150300097-356</t>
  </si>
  <si>
    <t>5150300097-357</t>
  </si>
  <si>
    <t>5150300097-358</t>
  </si>
  <si>
    <t>5150300097-359</t>
  </si>
  <si>
    <t>5150300097-360</t>
  </si>
  <si>
    <t>5150300097-361</t>
  </si>
  <si>
    <t>5150300097-362</t>
  </si>
  <si>
    <t>5150300097-363</t>
  </si>
  <si>
    <t>5150300097-364</t>
  </si>
  <si>
    <t>5150300097-365</t>
  </si>
  <si>
    <t>5150300097-366</t>
  </si>
  <si>
    <t>5150300097-367</t>
  </si>
  <si>
    <t>5150300097-368</t>
  </si>
  <si>
    <t>5150300097-369</t>
  </si>
  <si>
    <t>5150300097-370</t>
  </si>
  <si>
    <t>5150300097-371</t>
  </si>
  <si>
    <t>5150300097-372</t>
  </si>
  <si>
    <t>5150300097-373</t>
  </si>
  <si>
    <t>5150300097-374</t>
  </si>
  <si>
    <t>5150300097-375</t>
  </si>
  <si>
    <t>5150300097-376</t>
  </si>
  <si>
    <t>5150300097-377</t>
  </si>
  <si>
    <t>5150300097-378</t>
  </si>
  <si>
    <t>5150300097-379</t>
  </si>
  <si>
    <t>5150300097-380</t>
  </si>
  <si>
    <t>5150300097-381</t>
  </si>
  <si>
    <t>5150300097-382</t>
  </si>
  <si>
    <t>5150300097-383</t>
  </si>
  <si>
    <t>5150300097-384</t>
  </si>
  <si>
    <t>5150300097-385</t>
  </si>
  <si>
    <t>5150300097-386</t>
  </si>
  <si>
    <t>5150300097-387</t>
  </si>
  <si>
    <t>5150300097-388</t>
  </si>
  <si>
    <t>5150300097-389</t>
  </si>
  <si>
    <t>5150300097-390</t>
  </si>
  <si>
    <t>5150300097-391</t>
  </si>
  <si>
    <t>5150300097-392</t>
  </si>
  <si>
    <t>5150300097-393</t>
  </si>
  <si>
    <t>5150300097-394</t>
  </si>
  <si>
    <t>5150300097-395</t>
  </si>
  <si>
    <t>5150300097-396</t>
  </si>
  <si>
    <t>5150300097-397</t>
  </si>
  <si>
    <t>5150300097-398</t>
  </si>
  <si>
    <t>5150300097-399</t>
  </si>
  <si>
    <t>5150300097-400</t>
  </si>
  <si>
    <t>5150300097-401</t>
  </si>
  <si>
    <t>5150300097-402</t>
  </si>
  <si>
    <t>5150300097-403</t>
  </si>
  <si>
    <t>5150300097-404</t>
  </si>
  <si>
    <t>5150300097-405</t>
  </si>
  <si>
    <t>5150300097-406</t>
  </si>
  <si>
    <t>5150300097-407</t>
  </si>
  <si>
    <t>5150300097-408</t>
  </si>
  <si>
    <t>5150300097-409</t>
  </si>
  <si>
    <t>5150300097-410</t>
  </si>
  <si>
    <t>5150300097-411</t>
  </si>
  <si>
    <t>5150300097-412</t>
  </si>
  <si>
    <t>5150300097-413</t>
  </si>
  <si>
    <t>5150300097-414</t>
  </si>
  <si>
    <t>5150300097-415</t>
  </si>
  <si>
    <t>5150300097-416</t>
  </si>
  <si>
    <t>5150300097-417</t>
  </si>
  <si>
    <t>5150300097-418</t>
  </si>
  <si>
    <t>5150300097-419</t>
  </si>
  <si>
    <t>5150300097-420</t>
  </si>
  <si>
    <t>5150300097-421</t>
  </si>
  <si>
    <t>5150300097-422</t>
  </si>
  <si>
    <t>5150300097-423</t>
  </si>
  <si>
    <t>5150300097-424</t>
  </si>
  <si>
    <t>5150300097-425</t>
  </si>
  <si>
    <t>5150300097-426</t>
  </si>
  <si>
    <t>5150300097-427</t>
  </si>
  <si>
    <t>5150300097-428</t>
  </si>
  <si>
    <t>5150300097-429</t>
  </si>
  <si>
    <t>5150300097-430</t>
  </si>
  <si>
    <t>5150300097-1</t>
  </si>
  <si>
    <t>5150300097-2</t>
  </si>
  <si>
    <t>5150300097-3</t>
  </si>
  <si>
    <t>5150300097-4</t>
  </si>
  <si>
    <t>5150300097-5</t>
  </si>
  <si>
    <t>5150300097-6</t>
  </si>
  <si>
    <t>5150300097-7</t>
  </si>
  <si>
    <t>5150300097-8</t>
  </si>
  <si>
    <t>5150300097-9</t>
  </si>
  <si>
    <t>5150300097-10</t>
  </si>
  <si>
    <t>5150300097-11</t>
  </si>
  <si>
    <t>5150300097-12</t>
  </si>
  <si>
    <t>5150300097-13</t>
  </si>
  <si>
    <t>5150300097-14</t>
  </si>
  <si>
    <t>5150300097-15</t>
  </si>
  <si>
    <t>5150300097-16</t>
  </si>
  <si>
    <t>5150300097-17</t>
  </si>
  <si>
    <t>5150300097-18</t>
  </si>
  <si>
    <t>5150300097-19</t>
  </si>
  <si>
    <t>5150300097-20</t>
  </si>
  <si>
    <t>5150300097-21</t>
  </si>
  <si>
    <t>5150300097-22</t>
  </si>
  <si>
    <t>5150300097-23</t>
  </si>
  <si>
    <t>5150300097-24</t>
  </si>
  <si>
    <t>5150300097-25</t>
  </si>
  <si>
    <t>5150300097-26</t>
  </si>
  <si>
    <t>5150300097-27</t>
  </si>
  <si>
    <t>5150300097-28</t>
  </si>
  <si>
    <t>5150300097-29</t>
  </si>
  <si>
    <t>5150300097-30</t>
  </si>
  <si>
    <t>5150300097-31</t>
  </si>
  <si>
    <t>5150300097-32</t>
  </si>
  <si>
    <t>5150300097-33</t>
  </si>
  <si>
    <t>5150300097-34</t>
  </si>
  <si>
    <t>5150300097-35</t>
  </si>
  <si>
    <t>5150300097-36</t>
  </si>
  <si>
    <t>5150300097-37</t>
  </si>
  <si>
    <t>5150300097-38</t>
  </si>
  <si>
    <t>5150300097-39</t>
  </si>
  <si>
    <t>5150300097-40</t>
  </si>
  <si>
    <t>5150300097-41</t>
  </si>
  <si>
    <t>5150300097-42</t>
  </si>
  <si>
    <t>5150300097-43</t>
  </si>
  <si>
    <t>5150300097-266</t>
  </si>
  <si>
    <t>5150300097-267</t>
  </si>
  <si>
    <t>5150300097-268</t>
  </si>
  <si>
    <t>5150300097-269</t>
  </si>
  <si>
    <t>5150300097-270</t>
  </si>
  <si>
    <t>5150300097-271</t>
  </si>
  <si>
    <t>5150300097-272</t>
  </si>
  <si>
    <t>5150300097-273</t>
  </si>
  <si>
    <t>5150300097-274</t>
  </si>
  <si>
    <t>5150300097-275</t>
  </si>
  <si>
    <t>5150300097-276</t>
  </si>
  <si>
    <t>5150300097-277</t>
  </si>
  <si>
    <t>5150300097-278</t>
  </si>
  <si>
    <t>5150300097-279</t>
  </si>
  <si>
    <t>5150300097-280</t>
  </si>
  <si>
    <t>5150300097-281</t>
  </si>
  <si>
    <t>5150300097-282</t>
  </si>
  <si>
    <t>5150300097-283</t>
  </si>
  <si>
    <t>5150300097-286</t>
  </si>
  <si>
    <t>5150300097-287</t>
  </si>
  <si>
    <t>5150300097-288</t>
  </si>
  <si>
    <t>5150300097-289</t>
  </si>
  <si>
    <t>5150300097-290</t>
  </si>
  <si>
    <t>5150300097-291</t>
  </si>
  <si>
    <t>5150300097-292</t>
  </si>
  <si>
    <t>5150300097-293</t>
  </si>
  <si>
    <t>5150300097-284</t>
  </si>
  <si>
    <t>5150300097-285</t>
  </si>
  <si>
    <t>5150300097-294</t>
  </si>
  <si>
    <t>5150300097-295</t>
  </si>
  <si>
    <t>5150300097-296</t>
  </si>
  <si>
    <t>5150300097-297</t>
  </si>
  <si>
    <t>5150300097-298</t>
  </si>
  <si>
    <t>5150300097-299</t>
  </si>
  <si>
    <t>5150300097-300</t>
  </si>
  <si>
    <t>5150300097-301</t>
  </si>
  <si>
    <t>5150300097-302</t>
  </si>
  <si>
    <t>5150300097-303</t>
  </si>
  <si>
    <t>5150300097-304</t>
  </si>
  <si>
    <t>5150300097-305</t>
  </si>
  <si>
    <t>5150300097-306</t>
  </si>
  <si>
    <t>5150300097-44</t>
  </si>
  <si>
    <t>5150300097-45</t>
  </si>
  <si>
    <t>5150300097-46</t>
  </si>
  <si>
    <t>5150300097-47</t>
  </si>
  <si>
    <t>5150300097-48</t>
  </si>
  <si>
    <t>5150300097-49</t>
  </si>
  <si>
    <t>5150300097-50</t>
  </si>
  <si>
    <t>5150300097-51</t>
  </si>
  <si>
    <t>5150300097-52</t>
  </si>
  <si>
    <t>5150300097-53</t>
  </si>
  <si>
    <t>5150300097-54</t>
  </si>
  <si>
    <t>5150300097-55</t>
  </si>
  <si>
    <t>5150300097-56</t>
  </si>
  <si>
    <t>5150300097-57</t>
  </si>
  <si>
    <t>5150300097-58</t>
  </si>
  <si>
    <t>5150300097-59</t>
  </si>
  <si>
    <t>5150300097-60</t>
  </si>
  <si>
    <t>5150300097-61</t>
  </si>
  <si>
    <t>5150300097-62</t>
  </si>
  <si>
    <t>5150300097-63</t>
  </si>
  <si>
    <t>5150300097-64</t>
  </si>
  <si>
    <t>5150300097-65</t>
  </si>
  <si>
    <t>5150300097-66</t>
  </si>
  <si>
    <t>5150300097-67</t>
  </si>
  <si>
    <t>5150300097-68</t>
  </si>
  <si>
    <t>5150300097-69</t>
  </si>
  <si>
    <t>5150300097-70</t>
  </si>
  <si>
    <t>5150300097-71</t>
  </si>
  <si>
    <t>5150300097-72</t>
  </si>
  <si>
    <t>5150300097-73</t>
  </si>
  <si>
    <t>5150300097-74</t>
  </si>
  <si>
    <t>5150300097-75</t>
  </si>
  <si>
    <t>5150300097-76</t>
  </si>
  <si>
    <t>5150300097-77</t>
  </si>
  <si>
    <t>5150300097-78</t>
  </si>
  <si>
    <t>5150300097-79</t>
  </si>
  <si>
    <t>5150300097-80</t>
  </si>
  <si>
    <t>5150300097-81</t>
  </si>
  <si>
    <t>5150300097-82</t>
  </si>
  <si>
    <t>5150300097-83</t>
  </si>
  <si>
    <t>5150300097-84</t>
  </si>
  <si>
    <t>5150300097-85</t>
  </si>
  <si>
    <t>5150300097-86</t>
  </si>
  <si>
    <t>5150300097-87</t>
  </si>
  <si>
    <t>5150300097-88</t>
  </si>
  <si>
    <t>5150300097-89</t>
  </si>
  <si>
    <t>5150300097-90</t>
  </si>
  <si>
    <t>5150300097-91</t>
  </si>
  <si>
    <t>5150300097-92</t>
  </si>
  <si>
    <t>5150300097-93</t>
  </si>
  <si>
    <t>5150300097-94</t>
  </si>
  <si>
    <t>5150300097-95</t>
  </si>
  <si>
    <t>5150300097-96</t>
  </si>
  <si>
    <t>5150300097-97</t>
  </si>
  <si>
    <t>5150300097-98</t>
  </si>
  <si>
    <t>5150300097-99</t>
  </si>
  <si>
    <t>5150300097-100</t>
  </si>
  <si>
    <t>5150300097-101</t>
  </si>
  <si>
    <t>5150300097-102</t>
  </si>
  <si>
    <t>5150300097-103</t>
  </si>
  <si>
    <t>5150300097-104</t>
  </si>
  <si>
    <t>5150300097-105</t>
  </si>
  <si>
    <t>5150300097-106</t>
  </si>
  <si>
    <t>5150300097-107</t>
  </si>
  <si>
    <t>5150300097-108</t>
  </si>
  <si>
    <t>5150300097-109</t>
  </si>
  <si>
    <t>5150300097-110</t>
  </si>
  <si>
    <t>5150300097-111</t>
  </si>
  <si>
    <t>5150300097-112</t>
  </si>
  <si>
    <t>5150300097-113</t>
  </si>
  <si>
    <t>5150300097-114</t>
  </si>
  <si>
    <t>5150300097-115</t>
  </si>
  <si>
    <t>5150300097-116</t>
  </si>
  <si>
    <t>5150300097-117</t>
  </si>
  <si>
    <t>5150300097-118</t>
  </si>
  <si>
    <t>5150300097-119</t>
  </si>
  <si>
    <t>5150300097-120</t>
  </si>
  <si>
    <t>5150300097-121</t>
  </si>
  <si>
    <t>5150300097-122</t>
  </si>
  <si>
    <t>5150300097-123</t>
  </si>
  <si>
    <t>5150300097-124</t>
  </si>
  <si>
    <t>5150300097-125</t>
  </si>
  <si>
    <t>5150300097-126</t>
  </si>
  <si>
    <t>5150300097-127</t>
  </si>
  <si>
    <t>5150300097-128</t>
  </si>
  <si>
    <t>5150300097-129</t>
  </si>
  <si>
    <t>5150300097-130</t>
  </si>
  <si>
    <t>5150300097-131</t>
  </si>
  <si>
    <t>5150300097-132</t>
  </si>
  <si>
    <t>5150300097-133</t>
  </si>
  <si>
    <t>5150300097-134</t>
  </si>
  <si>
    <t>5150300097-135</t>
  </si>
  <si>
    <t>5150300097-136</t>
  </si>
  <si>
    <t>5150300097-137</t>
  </si>
  <si>
    <t>5150300097-138</t>
  </si>
  <si>
    <t>5150300097-139</t>
  </si>
  <si>
    <t>5150300097-140</t>
  </si>
  <si>
    <t>5150300097-141</t>
  </si>
  <si>
    <t>5150300097-142</t>
  </si>
  <si>
    <t>5150300097-143</t>
  </si>
  <si>
    <t>5150300097-144</t>
  </si>
  <si>
    <t>5150300097-145</t>
  </si>
  <si>
    <t>5150300097-146</t>
  </si>
  <si>
    <t>5150300097-147</t>
  </si>
  <si>
    <t>5150300097-148</t>
  </si>
  <si>
    <t>5150300097-149</t>
  </si>
  <si>
    <t>5150300097-150</t>
  </si>
  <si>
    <t>5150300097-151</t>
  </si>
  <si>
    <t>5150300097-152</t>
  </si>
  <si>
    <t>5150300097-153</t>
  </si>
  <si>
    <t>5150300097-154</t>
  </si>
  <si>
    <t>5150300097-155</t>
  </si>
  <si>
    <t>5150300097-156</t>
  </si>
  <si>
    <t>5150300097-157</t>
  </si>
  <si>
    <t>5150300097-158</t>
  </si>
  <si>
    <t>5150300097-159</t>
  </si>
  <si>
    <t>5150300097-160</t>
  </si>
  <si>
    <t>5150300097-161</t>
  </si>
  <si>
    <t>5150300097-162</t>
  </si>
  <si>
    <t>5150300097-163</t>
  </si>
  <si>
    <t>5150300097-164</t>
  </si>
  <si>
    <t>5150300097-165</t>
  </si>
  <si>
    <t>5150300097-166</t>
  </si>
  <si>
    <t>5150300097-167</t>
  </si>
  <si>
    <t>5150300097-168</t>
  </si>
  <si>
    <t>5150300097-169</t>
  </si>
  <si>
    <t>5150300097-170</t>
  </si>
  <si>
    <t>5150300097-171</t>
  </si>
  <si>
    <t>5150300097-172</t>
  </si>
  <si>
    <t>5150300097-173</t>
  </si>
  <si>
    <t>5150300097-174</t>
  </si>
  <si>
    <t>5150300097-175</t>
  </si>
  <si>
    <t>5150300097-176</t>
  </si>
  <si>
    <t>5150300097-177</t>
  </si>
  <si>
    <t>5150300097-178</t>
  </si>
  <si>
    <t>5150300097-179</t>
  </si>
  <si>
    <t>5150300097-180</t>
  </si>
  <si>
    <t>5150300097-181</t>
  </si>
  <si>
    <t>5150300097-182</t>
  </si>
  <si>
    <t>5150300097-183</t>
  </si>
  <si>
    <t>5150300097-184</t>
  </si>
  <si>
    <t>5150300097-185</t>
  </si>
  <si>
    <t>5150300097-186</t>
  </si>
  <si>
    <t>5150300097-187</t>
  </si>
  <si>
    <t>5150300097-188</t>
  </si>
  <si>
    <t>5150300097-189</t>
  </si>
  <si>
    <t>5150300097-190</t>
  </si>
  <si>
    <t>5150300097-191</t>
  </si>
  <si>
    <t>5150300097-192</t>
  </si>
  <si>
    <t>5150300097-193</t>
  </si>
  <si>
    <t>5150300097-194</t>
  </si>
  <si>
    <t>5150300097-195</t>
  </si>
  <si>
    <t>5150300097-197</t>
  </si>
  <si>
    <t>5150300097-198</t>
  </si>
  <si>
    <t>5150300097-199</t>
  </si>
  <si>
    <t>5150300097-200</t>
  </si>
  <si>
    <t>5150300097-201</t>
  </si>
  <si>
    <t>5150300097-202</t>
  </si>
  <si>
    <t>5150300097-203</t>
  </si>
  <si>
    <t>5150300097-204</t>
  </si>
  <si>
    <t>5150300097-205</t>
  </si>
  <si>
    <t>5150300097-206</t>
  </si>
  <si>
    <t>5150300097-207</t>
  </si>
  <si>
    <t>5150300097-208</t>
  </si>
  <si>
    <t>5150300097-209</t>
  </si>
  <si>
    <t>5150300097-210</t>
  </si>
  <si>
    <t>5150300097-211</t>
  </si>
  <si>
    <t>5150300097-212</t>
  </si>
  <si>
    <t>5150300097-213</t>
  </si>
  <si>
    <t>5150300097-214</t>
  </si>
  <si>
    <t>5150300097-215</t>
  </si>
  <si>
    <t>5150300097-216</t>
  </si>
  <si>
    <t>5150300097-217</t>
  </si>
  <si>
    <t>5150300097-218</t>
  </si>
  <si>
    <t>5150300097-219</t>
  </si>
  <si>
    <t>5150300097-220</t>
  </si>
  <si>
    <t>5150300097-221</t>
  </si>
  <si>
    <t>5150300097-222</t>
  </si>
  <si>
    <t>5150300097-223</t>
  </si>
  <si>
    <t>5150300097-224</t>
  </si>
  <si>
    <t>5150300097-225</t>
  </si>
  <si>
    <t>5150300097-226</t>
  </si>
  <si>
    <t>5150300097-227</t>
  </si>
  <si>
    <t>5150300097-228</t>
  </si>
  <si>
    <t>5150300097-229</t>
  </si>
  <si>
    <t>5150300097-230</t>
  </si>
  <si>
    <t>5150300097-231</t>
  </si>
  <si>
    <t>5150300097-232</t>
  </si>
  <si>
    <t>5150300097-233</t>
  </si>
  <si>
    <t>5150300097-234</t>
  </si>
  <si>
    <t>5150300097-235</t>
  </si>
  <si>
    <t>5150300097-236</t>
  </si>
  <si>
    <t>5150300097-237</t>
  </si>
  <si>
    <t>5150300097-238</t>
  </si>
  <si>
    <t>5150300097-239</t>
  </si>
  <si>
    <t>5150300097-240</t>
  </si>
  <si>
    <t>5150300097-241</t>
  </si>
  <si>
    <t>5150300097-242</t>
  </si>
  <si>
    <t>5150300097-243</t>
  </si>
  <si>
    <t>5150300097-244</t>
  </si>
  <si>
    <t>5150300097-245</t>
  </si>
  <si>
    <t>5150300097-246</t>
  </si>
  <si>
    <t>5150300097-247</t>
  </si>
  <si>
    <t>5150300097-248</t>
  </si>
  <si>
    <t>5150300097-249</t>
  </si>
  <si>
    <t>5150300097-250</t>
  </si>
  <si>
    <t>5150300097-251</t>
  </si>
  <si>
    <t>5150300097-252</t>
  </si>
  <si>
    <t>5150300097-253</t>
  </si>
  <si>
    <t>5150300097-254</t>
  </si>
  <si>
    <t>5150300097-255</t>
  </si>
  <si>
    <t>5150300097-256</t>
  </si>
  <si>
    <t>5150300097-257</t>
  </si>
  <si>
    <t>5150300097-258</t>
  </si>
  <si>
    <t>5150300097-259</t>
  </si>
  <si>
    <t>5150300097-260</t>
  </si>
  <si>
    <t>5150300097-261</t>
  </si>
  <si>
    <t>5150300097-262</t>
  </si>
  <si>
    <t>5150300097-263</t>
  </si>
  <si>
    <t>5150300097-264</t>
  </si>
  <si>
    <t>5150300097-265</t>
  </si>
  <si>
    <t>5150300097-593</t>
  </si>
  <si>
    <t>5150300097-594</t>
  </si>
  <si>
    <t>5150300097-595</t>
  </si>
  <si>
    <t>5150300097-591</t>
  </si>
  <si>
    <t>5150300097-592</t>
  </si>
  <si>
    <t>5150300097-590</t>
  </si>
  <si>
    <t>5150300097-544</t>
  </si>
  <si>
    <t>5150300097-545</t>
  </si>
  <si>
    <t>5150300097-546</t>
  </si>
  <si>
    <t>5150300097-547</t>
  </si>
  <si>
    <t>5150300097-548</t>
  </si>
  <si>
    <t>5150300097-549</t>
  </si>
  <si>
    <t>5150300097-550</t>
  </si>
  <si>
    <t>5150300097-551</t>
  </si>
  <si>
    <t>5150300097-552</t>
  </si>
  <si>
    <t>5150300097-553</t>
  </si>
  <si>
    <t>5150300097-554</t>
  </si>
  <si>
    <t>5150300097-555</t>
  </si>
  <si>
    <t>5150300097-556</t>
  </si>
  <si>
    <t>5150300097-557</t>
  </si>
  <si>
    <t>5150300097-558</t>
  </si>
  <si>
    <t>5150300097-559</t>
  </si>
  <si>
    <t>5150300097-560</t>
  </si>
  <si>
    <t>5150300097-561</t>
  </si>
  <si>
    <t>5150300097-562</t>
  </si>
  <si>
    <t>5150300097-563</t>
  </si>
  <si>
    <t>5150300097-564</t>
  </si>
  <si>
    <t>5150300097-565</t>
  </si>
  <si>
    <t>5150300097-566</t>
  </si>
  <si>
    <t>5150300097-567</t>
  </si>
  <si>
    <t>5150300097-568</t>
  </si>
  <si>
    <t>5150300097-569</t>
  </si>
  <si>
    <t>5150300097-570</t>
  </si>
  <si>
    <t>5150300097-571</t>
  </si>
  <si>
    <t>5150300097-572</t>
  </si>
  <si>
    <t>5150300097-573</t>
  </si>
  <si>
    <t>5150300097-574</t>
  </si>
  <si>
    <t>5150300097-575</t>
  </si>
  <si>
    <t>5150300097-576</t>
  </si>
  <si>
    <t>5150300097-577</t>
  </si>
  <si>
    <t>5150300097-578</t>
  </si>
  <si>
    <t>5150300097-579</t>
  </si>
  <si>
    <t>5150300097-580</t>
  </si>
  <si>
    <t>5150300097-581</t>
  </si>
  <si>
    <t>5150300097-582</t>
  </si>
  <si>
    <t>5150300097-583</t>
  </si>
  <si>
    <t>5150300097-584</t>
  </si>
  <si>
    <t>5150300097-585</t>
  </si>
  <si>
    <t>5150300097-586</t>
  </si>
  <si>
    <t>5150300097-587</t>
  </si>
  <si>
    <t>5150300097-588</t>
  </si>
  <si>
    <t>5150300097-589</t>
  </si>
  <si>
    <t>5150300022-20</t>
  </si>
  <si>
    <t>EQUIPO MULTIFUNCIONAL (IMPRIME, FAXEA, ESCANEA Y FOTOCOPIA)</t>
  </si>
  <si>
    <t>5150300022-21</t>
  </si>
  <si>
    <t>5150300022-8</t>
  </si>
  <si>
    <t>5150300022-12</t>
  </si>
  <si>
    <t>5150300022-13</t>
  </si>
  <si>
    <t>5150300022-14</t>
  </si>
  <si>
    <t>5150300022-19</t>
  </si>
  <si>
    <t>5150300022-22</t>
  </si>
  <si>
    <t>5150300022-23</t>
  </si>
  <si>
    <t>5150300022-25</t>
  </si>
  <si>
    <t>5150300022-47</t>
  </si>
  <si>
    <t>5150300104-1</t>
  </si>
  <si>
    <t>ESCANER</t>
  </si>
  <si>
    <t>5150300103-1</t>
  </si>
  <si>
    <t>GABINETE METALICO</t>
  </si>
  <si>
    <t>5150300029-13</t>
  </si>
  <si>
    <t>5150300029-11</t>
  </si>
  <si>
    <t>5150300029-6</t>
  </si>
  <si>
    <t>5150300098-1</t>
  </si>
  <si>
    <t>5150300029-27</t>
  </si>
  <si>
    <t>5150300029-31</t>
  </si>
  <si>
    <t>5150300029-32</t>
  </si>
  <si>
    <t>5150300029-30</t>
  </si>
  <si>
    <t>5150300029-29</t>
  </si>
  <si>
    <t>5150300029-28</t>
  </si>
  <si>
    <t>5150300036-4</t>
  </si>
  <si>
    <t>IMPRESORA LASSER</t>
  </si>
  <si>
    <t>5150300036-8</t>
  </si>
  <si>
    <t>5150300036-17</t>
  </si>
  <si>
    <t>5150300036-21</t>
  </si>
  <si>
    <t>5150300036-23</t>
  </si>
  <si>
    <t>5150300036-24</t>
  </si>
  <si>
    <t>5150300036-36</t>
  </si>
  <si>
    <t>5150300036-37</t>
  </si>
  <si>
    <t>5150300036-39</t>
  </si>
  <si>
    <t>5150300036-40</t>
  </si>
  <si>
    <t>5150300036-41</t>
  </si>
  <si>
    <t>5150300114-1</t>
  </si>
  <si>
    <t>KIT TECLADO Y MOUSE</t>
  </si>
  <si>
    <t>5150300109-1</t>
  </si>
  <si>
    <t>LAMPARA PARA PROYECTOR</t>
  </si>
  <si>
    <t>5150300095-1</t>
  </si>
  <si>
    <t>LAPTOP</t>
  </si>
  <si>
    <t>5150300095-2</t>
  </si>
  <si>
    <t>5150300095-3</t>
  </si>
  <si>
    <t>5150300095-4</t>
  </si>
  <si>
    <t>5150300095-5</t>
  </si>
  <si>
    <t>5150300095-6</t>
  </si>
  <si>
    <t>5150300095-7</t>
  </si>
  <si>
    <t>5150300095-8</t>
  </si>
  <si>
    <t>5150300095-9</t>
  </si>
  <si>
    <t>5150300095-10</t>
  </si>
  <si>
    <t>5150300095-11</t>
  </si>
  <si>
    <t>5150300095-12</t>
  </si>
  <si>
    <t>5150300095-13</t>
  </si>
  <si>
    <t>5150300095-14</t>
  </si>
  <si>
    <t>5150300095-15</t>
  </si>
  <si>
    <t>5150300095-16</t>
  </si>
  <si>
    <t>5150300095-17</t>
  </si>
  <si>
    <t>5150300095-18</t>
  </si>
  <si>
    <t>5150300095-19</t>
  </si>
  <si>
    <t>5150300095-20</t>
  </si>
  <si>
    <t>5150300095-21</t>
  </si>
  <si>
    <t>5150300095-22</t>
  </si>
  <si>
    <t>5150300095-23</t>
  </si>
  <si>
    <t>5150300095-24</t>
  </si>
  <si>
    <t>5150300095-25</t>
  </si>
  <si>
    <t>5150300095-26</t>
  </si>
  <si>
    <t>5150300095-27</t>
  </si>
  <si>
    <t>5150300095-28</t>
  </si>
  <si>
    <t>5150300095-29</t>
  </si>
  <si>
    <t>5150300095-30</t>
  </si>
  <si>
    <t>5150300095-31</t>
  </si>
  <si>
    <t>5150300095-32</t>
  </si>
  <si>
    <t>5150300095-33</t>
  </si>
  <si>
    <t>5150300095-34</t>
  </si>
  <si>
    <t>5150300095-35</t>
  </si>
  <si>
    <t>5150300100-111</t>
  </si>
  <si>
    <t>MESA BINARIA PARA COMPUTADORA</t>
  </si>
  <si>
    <t>5150300100-1</t>
  </si>
  <si>
    <t>5150300100-2</t>
  </si>
  <si>
    <t>5150300100-3</t>
  </si>
  <si>
    <t>5150300100-4</t>
  </si>
  <si>
    <t>5150300100-5</t>
  </si>
  <si>
    <t>5150300100-6</t>
  </si>
  <si>
    <t>5150300100-7</t>
  </si>
  <si>
    <t>5150300100-8</t>
  </si>
  <si>
    <t>5150300100-9</t>
  </si>
  <si>
    <t>5150300100-10</t>
  </si>
  <si>
    <t>5150300100-11</t>
  </si>
  <si>
    <t>5150300100-12</t>
  </si>
  <si>
    <t>5150300100-13</t>
  </si>
  <si>
    <t>5150300100-14</t>
  </si>
  <si>
    <t>5150300100-15</t>
  </si>
  <si>
    <t>5150300100-16</t>
  </si>
  <si>
    <t>5150300100-17</t>
  </si>
  <si>
    <t>5150300100-18</t>
  </si>
  <si>
    <t>5150300100-19</t>
  </si>
  <si>
    <t>5150300100-20</t>
  </si>
  <si>
    <t>5150300100-21</t>
  </si>
  <si>
    <t>5150300100-22</t>
  </si>
  <si>
    <t>5150300100-23</t>
  </si>
  <si>
    <t>5150300100-24</t>
  </si>
  <si>
    <t>5150300100-25</t>
  </si>
  <si>
    <t>5150300100-26</t>
  </si>
  <si>
    <t>5150300100-27</t>
  </si>
  <si>
    <t>5150300100-28</t>
  </si>
  <si>
    <t>5150300100-29</t>
  </si>
  <si>
    <t>5150300100-30</t>
  </si>
  <si>
    <t>5150300100-31</t>
  </si>
  <si>
    <t>5150300100-32</t>
  </si>
  <si>
    <t>5150300100-33</t>
  </si>
  <si>
    <t>5150300100-34</t>
  </si>
  <si>
    <t>5150300100-35</t>
  </si>
  <si>
    <t>5150300100-36</t>
  </si>
  <si>
    <t>5150300100-37</t>
  </si>
  <si>
    <t>5150300100-38</t>
  </si>
  <si>
    <t>5150300100-39</t>
  </si>
  <si>
    <t>5150300100-40</t>
  </si>
  <si>
    <t>5150300100-41</t>
  </si>
  <si>
    <t>5150300100-42</t>
  </si>
  <si>
    <t>5150300100-68</t>
  </si>
  <si>
    <t>5150300100-69</t>
  </si>
  <si>
    <t>5150300100-70</t>
  </si>
  <si>
    <t>5150300100-71</t>
  </si>
  <si>
    <t>5150300100-72</t>
  </si>
  <si>
    <t>5150300100-73</t>
  </si>
  <si>
    <t>5150300100-74</t>
  </si>
  <si>
    <t>5150300100-75</t>
  </si>
  <si>
    <t>5150300100-76</t>
  </si>
  <si>
    <t>5150300100-77</t>
  </si>
  <si>
    <t>5150300100-78</t>
  </si>
  <si>
    <t>5150300100-79</t>
  </si>
  <si>
    <t>5150300100-80</t>
  </si>
  <si>
    <t>5150300100-81</t>
  </si>
  <si>
    <t>5150300100-82</t>
  </si>
  <si>
    <t>5150300100-83</t>
  </si>
  <si>
    <t>5150300100-84</t>
  </si>
  <si>
    <t>5150300100-85</t>
  </si>
  <si>
    <t>5150300100-86</t>
  </si>
  <si>
    <t>5150300100-87</t>
  </si>
  <si>
    <t>5150300100-88</t>
  </si>
  <si>
    <t>5150300100-89</t>
  </si>
  <si>
    <t>5150300100-90</t>
  </si>
  <si>
    <t>5150300100-91</t>
  </si>
  <si>
    <t>5150300100-92</t>
  </si>
  <si>
    <t>5150300100-93</t>
  </si>
  <si>
    <t>5150300100-94</t>
  </si>
  <si>
    <t>5150300100-95</t>
  </si>
  <si>
    <t>5150300100-96</t>
  </si>
  <si>
    <t>5150300100-97</t>
  </si>
  <si>
    <t>5150300100-98</t>
  </si>
  <si>
    <t>5150300100-99</t>
  </si>
  <si>
    <t>5150300100-100</t>
  </si>
  <si>
    <t>5150300100-101</t>
  </si>
  <si>
    <t>5150300100-102</t>
  </si>
  <si>
    <t>5150300100-103</t>
  </si>
  <si>
    <t>5150300100-104</t>
  </si>
  <si>
    <t>5150300100-105</t>
  </si>
  <si>
    <t>5150300100-106</t>
  </si>
  <si>
    <t>5150300100-107</t>
  </si>
  <si>
    <t>5150300100-108</t>
  </si>
  <si>
    <t>5150300100-109</t>
  </si>
  <si>
    <t>5150300100-110</t>
  </si>
  <si>
    <t>5150300099-1</t>
  </si>
  <si>
    <t>5150300099-2</t>
  </si>
  <si>
    <t>5150300099-3</t>
  </si>
  <si>
    <t>5150300099-4</t>
  </si>
  <si>
    <t>5150300099-5</t>
  </si>
  <si>
    <t>5150300099-6</t>
  </si>
  <si>
    <t>5150300099-7</t>
  </si>
  <si>
    <t>5150300099-8</t>
  </si>
  <si>
    <t>5150300099-9</t>
  </si>
  <si>
    <t>5150300099-10</t>
  </si>
  <si>
    <t>5150300099-11</t>
  </si>
  <si>
    <t>5150300099-12</t>
  </si>
  <si>
    <t>5150300099-13</t>
  </si>
  <si>
    <t>5150300099-14</t>
  </si>
  <si>
    <t>5150300099-15</t>
  </si>
  <si>
    <t>5150300099-16</t>
  </si>
  <si>
    <t>5150300099-17</t>
  </si>
  <si>
    <t>5150300099-18</t>
  </si>
  <si>
    <t>5150300099-19</t>
  </si>
  <si>
    <t>5150300099-20</t>
  </si>
  <si>
    <t>5150300099-21</t>
  </si>
  <si>
    <t>5150300099-22</t>
  </si>
  <si>
    <t>5150300099-23</t>
  </si>
  <si>
    <t>5150300099-29</t>
  </si>
  <si>
    <t>5150300099-30</t>
  </si>
  <si>
    <t>5150300099-31</t>
  </si>
  <si>
    <t>5150300099-32</t>
  </si>
  <si>
    <t>5150300099-33</t>
  </si>
  <si>
    <t>5150300099-34</t>
  </si>
  <si>
    <t>5150300099-35</t>
  </si>
  <si>
    <t>5150300099-36</t>
  </si>
  <si>
    <t>5150300099-37</t>
  </si>
  <si>
    <t>5150300099-38</t>
  </si>
  <si>
    <t>5150300099-39</t>
  </si>
  <si>
    <t>5150300099-40</t>
  </si>
  <si>
    <t>5150300099-41</t>
  </si>
  <si>
    <t>5150300099-42</t>
  </si>
  <si>
    <t>5150300099-43</t>
  </si>
  <si>
    <t>5150300099-44</t>
  </si>
  <si>
    <t>5150300099-45</t>
  </si>
  <si>
    <t>5150300099-46</t>
  </si>
  <si>
    <t>5150300099-47</t>
  </si>
  <si>
    <t>5150300099-48</t>
  </si>
  <si>
    <t>5150300099-49</t>
  </si>
  <si>
    <t>5150300099-50</t>
  </si>
  <si>
    <t>5150300099-51</t>
  </si>
  <si>
    <t>5150300099-52</t>
  </si>
  <si>
    <t>5150300099-53</t>
  </si>
  <si>
    <t>5150300099-54</t>
  </si>
  <si>
    <t>5150300099-55</t>
  </si>
  <si>
    <t>5150300099-56</t>
  </si>
  <si>
    <t>5150300099-57</t>
  </si>
  <si>
    <t>5150300099-58</t>
  </si>
  <si>
    <t>5150300099-59</t>
  </si>
  <si>
    <t>5150300099-60</t>
  </si>
  <si>
    <t>5150300099-61</t>
  </si>
  <si>
    <t>5150300099-62</t>
  </si>
  <si>
    <t>5150300099-63</t>
  </si>
  <si>
    <t>5150300099-64</t>
  </si>
  <si>
    <t>5150300099-65</t>
  </si>
  <si>
    <t>5150300099-66</t>
  </si>
  <si>
    <t>5150300099-67</t>
  </si>
  <si>
    <t>5150300099-68</t>
  </si>
  <si>
    <t>5150300099-69</t>
  </si>
  <si>
    <t>5150300099-70</t>
  </si>
  <si>
    <t>5150300099-71</t>
  </si>
  <si>
    <t>5150300099-72</t>
  </si>
  <si>
    <t>5150300099-73</t>
  </si>
  <si>
    <t>5150300099-74</t>
  </si>
  <si>
    <t>5150300099-75</t>
  </si>
  <si>
    <t>5150300099-76</t>
  </si>
  <si>
    <t>5150300099-77</t>
  </si>
  <si>
    <t>5150300099-78</t>
  </si>
  <si>
    <t>5150300099-79</t>
  </si>
  <si>
    <t>5150300099-80</t>
  </si>
  <si>
    <t>5150300099-81</t>
  </si>
  <si>
    <t>5150300099-82</t>
  </si>
  <si>
    <t>5150300099-83</t>
  </si>
  <si>
    <t>5150300099-84</t>
  </si>
  <si>
    <t>5150300099-85</t>
  </si>
  <si>
    <t>5150300099-86</t>
  </si>
  <si>
    <t>5150300099-89</t>
  </si>
  <si>
    <t>5150300099-90</t>
  </si>
  <si>
    <t>5150300099-91</t>
  </si>
  <si>
    <t>5150300099-96</t>
  </si>
  <si>
    <t>5150300099-95</t>
  </si>
  <si>
    <t>5150300058-1</t>
  </si>
  <si>
    <t>5150300058-2</t>
  </si>
  <si>
    <t>5150300058-4</t>
  </si>
  <si>
    <t>5150300058-5</t>
  </si>
  <si>
    <t>5150300058-6</t>
  </si>
  <si>
    <t>5150300058-3</t>
  </si>
  <si>
    <t>5150300107-1</t>
  </si>
  <si>
    <t>MOUSE</t>
  </si>
  <si>
    <t>5150300060-1</t>
  </si>
  <si>
    <t>NO-BREAK</t>
  </si>
  <si>
    <t>5150300110-1</t>
  </si>
  <si>
    <t>PANTALLA DE PROYECCION</t>
  </si>
  <si>
    <t>5150300110-2</t>
  </si>
  <si>
    <t>5150300110-4</t>
  </si>
  <si>
    <t>5150300110-5</t>
  </si>
  <si>
    <t>5150300110-6</t>
  </si>
  <si>
    <t>5150300110-3</t>
  </si>
  <si>
    <t>5150300108-2</t>
  </si>
  <si>
    <t>PROCESADOR</t>
  </si>
  <si>
    <t>5150300108-1</t>
  </si>
  <si>
    <t>5150300116-1</t>
  </si>
  <si>
    <t>PUNTO DE ACCESO</t>
  </si>
  <si>
    <t>5150300065-2</t>
  </si>
  <si>
    <t>RACK</t>
  </si>
  <si>
    <t>5150300065-1</t>
  </si>
  <si>
    <t>5150300112-1</t>
  </si>
  <si>
    <t>REGULADOR DE CORRIENTE</t>
  </si>
  <si>
    <t>5150300112-2</t>
  </si>
  <si>
    <t>5150300102-4</t>
  </si>
  <si>
    <t>5150300102-3</t>
  </si>
  <si>
    <t>5150300102-1</t>
  </si>
  <si>
    <t>5150300102-2</t>
  </si>
  <si>
    <t>5150300102-8</t>
  </si>
  <si>
    <t>5150300102-9</t>
  </si>
  <si>
    <t>5150300102-5</t>
  </si>
  <si>
    <t>5150300102-6</t>
  </si>
  <si>
    <t>5150300102-7</t>
  </si>
  <si>
    <t>5150300102-10</t>
  </si>
  <si>
    <t>5150300102-11</t>
  </si>
  <si>
    <t>5150300102-12</t>
  </si>
  <si>
    <t>5150300105-1</t>
  </si>
  <si>
    <t>ROUTER</t>
  </si>
  <si>
    <t>5150300067-1</t>
  </si>
  <si>
    <t>SCANNER</t>
  </si>
  <si>
    <t>5150300067-2</t>
  </si>
  <si>
    <t>5150300071-1</t>
  </si>
  <si>
    <t>SERVIDOR DE RED</t>
  </si>
  <si>
    <t>5150300071-2</t>
  </si>
  <si>
    <t>5150300071-3</t>
  </si>
  <si>
    <t>5150300082-10</t>
  </si>
  <si>
    <t>UNIDAD CENTRAL DE PROCESO (CPU)</t>
  </si>
  <si>
    <t>5150300082-8</t>
  </si>
  <si>
    <t>5150300082-9</t>
  </si>
  <si>
    <t>5150300082-3</t>
  </si>
  <si>
    <t>5150300082-4</t>
  </si>
  <si>
    <t>5150300082-5</t>
  </si>
  <si>
    <t>5150300082-7</t>
  </si>
  <si>
    <t>5150300082-6</t>
  </si>
  <si>
    <t>5150300082-1</t>
  </si>
  <si>
    <t>5150300082-2</t>
  </si>
  <si>
    <t>5150300094-1</t>
  </si>
  <si>
    <t>5150300094-2</t>
  </si>
  <si>
    <t>5150300094-3</t>
  </si>
  <si>
    <t>5150300094-4</t>
  </si>
  <si>
    <t>5150300094-5</t>
  </si>
  <si>
    <t>5150300094-6</t>
  </si>
  <si>
    <t>5150300094-7</t>
  </si>
  <si>
    <t>5150300094-8</t>
  </si>
  <si>
    <t>5150300094-9</t>
  </si>
  <si>
    <t>5150300094-10</t>
  </si>
  <si>
    <t>5150300094-11</t>
  </si>
  <si>
    <t>5150300094-12</t>
  </si>
  <si>
    <t>5150300094-13</t>
  </si>
  <si>
    <t>5150300094-14</t>
  </si>
  <si>
    <t>5150300094-15</t>
  </si>
  <si>
    <t>5150300094-16</t>
  </si>
  <si>
    <t>5150300094-17</t>
  </si>
  <si>
    <t>5150300094-18</t>
  </si>
  <si>
    <t>5150300094-19</t>
  </si>
  <si>
    <t>5150300094-20</t>
  </si>
  <si>
    <t>5190800181-1</t>
  </si>
  <si>
    <t>5190800181-2</t>
  </si>
  <si>
    <t>5190800181-3</t>
  </si>
  <si>
    <t>5190800181-4</t>
  </si>
  <si>
    <t>5190800181-5</t>
  </si>
  <si>
    <t>5190800181-6</t>
  </si>
  <si>
    <t>5190800178-16</t>
  </si>
  <si>
    <t>AIRE ACONDICIONADO TIPO MINISPLIT</t>
  </si>
  <si>
    <t>5190800178-17</t>
  </si>
  <si>
    <t>5190800178-18</t>
  </si>
  <si>
    <t>5190800178-19</t>
  </si>
  <si>
    <t>5190800178-26</t>
  </si>
  <si>
    <t>5190800178-27</t>
  </si>
  <si>
    <t>5190800178-49</t>
  </si>
  <si>
    <t>5190800178-52</t>
  </si>
  <si>
    <t>5190800178-53</t>
  </si>
  <si>
    <t>5190800178-75</t>
  </si>
  <si>
    <t>5190800178-76</t>
  </si>
  <si>
    <t>5190800178-77</t>
  </si>
  <si>
    <t>5190800178-78</t>
  </si>
  <si>
    <t>5190800178-79</t>
  </si>
  <si>
    <t>5190800178-80</t>
  </si>
  <si>
    <t>5190800178-84</t>
  </si>
  <si>
    <t>5190800178-86</t>
  </si>
  <si>
    <t>5190800178-89</t>
  </si>
  <si>
    <t>5190800178-93</t>
  </si>
  <si>
    <t>5190800178-94</t>
  </si>
  <si>
    <t>5190800178-95</t>
  </si>
  <si>
    <t>5190800178-96</t>
  </si>
  <si>
    <t>5190800178-92</t>
  </si>
  <si>
    <t>5190800178-90</t>
  </si>
  <si>
    <t>5190800178-91</t>
  </si>
  <si>
    <t>5190800203-1</t>
  </si>
  <si>
    <t>5190800192-3</t>
  </si>
  <si>
    <t>BANCO PARA LABORATORIO</t>
  </si>
  <si>
    <t>5190800192-2</t>
  </si>
  <si>
    <t>5190800192-1</t>
  </si>
  <si>
    <t>5190800186-1</t>
  </si>
  <si>
    <t>Buzon de Quejas y Sugerencias</t>
  </si>
  <si>
    <t>5190800186-2</t>
  </si>
  <si>
    <t>5190800186-3</t>
  </si>
  <si>
    <t>5190800186-4</t>
  </si>
  <si>
    <t>5190800186-5</t>
  </si>
  <si>
    <t>5190800186-6</t>
  </si>
  <si>
    <t>5190800186-7</t>
  </si>
  <si>
    <t>5190800186-8</t>
  </si>
  <si>
    <t>5190800032-1</t>
  </si>
  <si>
    <t>CAFETERA</t>
  </si>
  <si>
    <t>5190800200-1</t>
  </si>
  <si>
    <t>CALENTADOR DE AMBIENTE</t>
  </si>
  <si>
    <t>5190800191-7</t>
  </si>
  <si>
    <t>CAMA PARA MESAJE</t>
  </si>
  <si>
    <t>5190800191-8</t>
  </si>
  <si>
    <t>5190800191-2</t>
  </si>
  <si>
    <t>5190800191-3</t>
  </si>
  <si>
    <t>5190800191-4</t>
  </si>
  <si>
    <t>5190800191-5</t>
  </si>
  <si>
    <t>5190800191-6</t>
  </si>
  <si>
    <t>5190800191-9</t>
  </si>
  <si>
    <t>5190800191-10</t>
  </si>
  <si>
    <t>5190800191-1</t>
  </si>
  <si>
    <t>5190800197-1</t>
  </si>
  <si>
    <t>ESCALERA DE ALUMINIO</t>
  </si>
  <si>
    <t>5190800197-2</t>
  </si>
  <si>
    <t>5190800197-3</t>
  </si>
  <si>
    <t>5190800071-1</t>
  </si>
  <si>
    <t>ESTUFA COCINA (GAS O ELECTRICA)</t>
  </si>
  <si>
    <t>5190800071-4</t>
  </si>
  <si>
    <t>5190800071-5</t>
  </si>
  <si>
    <t>5190800071-2</t>
  </si>
  <si>
    <t>5190800071-3</t>
  </si>
  <si>
    <t>5190800199-1</t>
  </si>
  <si>
    <t>5190800199-2</t>
  </si>
  <si>
    <t>5190800081-1</t>
  </si>
  <si>
    <t>HORNO COCINA (GAS O ELECTRICO)</t>
  </si>
  <si>
    <t>5190800081-2</t>
  </si>
  <si>
    <t>5190800205-1</t>
  </si>
  <si>
    <t>KIT DE LAMPARA CON LUPA</t>
  </si>
  <si>
    <t>5190800188-13</t>
  </si>
  <si>
    <t>LAVACABEZAS</t>
  </si>
  <si>
    <t>5190800188-8</t>
  </si>
  <si>
    <t>5190800188-9</t>
  </si>
  <si>
    <t>5190800188-1</t>
  </si>
  <si>
    <t>5190800188-15</t>
  </si>
  <si>
    <t>5190800188-16</t>
  </si>
  <si>
    <t>5190800188-14</t>
  </si>
  <si>
    <t>5190800176-1</t>
  </si>
  <si>
    <t>LAVATRASTES DOBLE TINA</t>
  </si>
  <si>
    <t>5190800195-1</t>
  </si>
  <si>
    <t>LOKERS</t>
  </si>
  <si>
    <t>5190800202-1</t>
  </si>
  <si>
    <t>MESA PARA EMPOTRAR MANIQUIES</t>
  </si>
  <si>
    <t>5190800202-2</t>
  </si>
  <si>
    <t>5190800201-1</t>
  </si>
  <si>
    <t>MESA PARA MANICURA</t>
  </si>
  <si>
    <t>5190800201-2</t>
  </si>
  <si>
    <t>5190800187-9</t>
  </si>
  <si>
    <t>5190800187-1</t>
  </si>
  <si>
    <t>5190800187-2</t>
  </si>
  <si>
    <t>5190800187-3</t>
  </si>
  <si>
    <t>5190800187-4</t>
  </si>
  <si>
    <t>5190800187-5</t>
  </si>
  <si>
    <t>5190800187-6</t>
  </si>
  <si>
    <t>5190800187-7</t>
  </si>
  <si>
    <t>5190800175-1</t>
  </si>
  <si>
    <t>MOBILIARIO Y EQUIPO PARA TALLER</t>
  </si>
  <si>
    <t>5190800134-2</t>
  </si>
  <si>
    <t>MUEBLE PARA COCINA TIPO ALACENA DISPENSARIO</t>
  </si>
  <si>
    <t>5190800134-1</t>
  </si>
  <si>
    <t>5190800134-3</t>
  </si>
  <si>
    <t>5190800177-1</t>
  </si>
  <si>
    <t>PANTALLA Y SOPORTE</t>
  </si>
  <si>
    <t>5190800206-1</t>
  </si>
  <si>
    <t>PAQUETE 7, 15 MESAS, 16 SILLAS, 1 MESA DE TRABAJO, 1 ANAQUEL, 1 ESTANTE, 1 GABINETE</t>
  </si>
  <si>
    <t>5190800138-2</t>
  </si>
  <si>
    <t>PIZARRONES Y ROTAFOLIOS</t>
  </si>
  <si>
    <t>5190800196-1</t>
  </si>
  <si>
    <t>RADIO</t>
  </si>
  <si>
    <t>5190800146-2</t>
  </si>
  <si>
    <t>REFRIGERADOR (COCINA)</t>
  </si>
  <si>
    <t>5190800146-1</t>
  </si>
  <si>
    <t>5190800147-1</t>
  </si>
  <si>
    <t>RELOJ CHECADOR</t>
  </si>
  <si>
    <t>5190800183-1</t>
  </si>
  <si>
    <t>Silla Hidraulica para corte</t>
  </si>
  <si>
    <t>5190800183-2</t>
  </si>
  <si>
    <t>5190800183-3</t>
  </si>
  <si>
    <t>5190800183-4</t>
  </si>
  <si>
    <t>5190800183-11</t>
  </si>
  <si>
    <t>5190800183-12</t>
  </si>
  <si>
    <t>5190800183-13</t>
  </si>
  <si>
    <t>5190800183-6</t>
  </si>
  <si>
    <t>5190800183-15</t>
  </si>
  <si>
    <t>5190800183-16</t>
  </si>
  <si>
    <t>5190800183-17</t>
  </si>
  <si>
    <t>5190800183-18</t>
  </si>
  <si>
    <t>5190800183-21</t>
  </si>
  <si>
    <t>5190800183-22</t>
  </si>
  <si>
    <t>5190800185-1</t>
  </si>
  <si>
    <t>SILLA PLEGABLE PLASTICO</t>
  </si>
  <si>
    <t>5190800189-1</t>
  </si>
  <si>
    <t>5190800182-5</t>
  </si>
  <si>
    <t>5190100022-1</t>
  </si>
  <si>
    <t>5190100022-2</t>
  </si>
  <si>
    <t>5190800180-1</t>
  </si>
  <si>
    <t>TELEVISION LED</t>
  </si>
  <si>
    <t>5190800180-2</t>
  </si>
  <si>
    <t>5190800180-3</t>
  </si>
  <si>
    <t>5190800180-5</t>
  </si>
  <si>
    <t>5190800180-6</t>
  </si>
  <si>
    <t>5190800180-7</t>
  </si>
  <si>
    <t>5190800180-8</t>
  </si>
  <si>
    <t>5190800180-9</t>
  </si>
  <si>
    <t>5190800180-10</t>
  </si>
  <si>
    <t>5190800204-1</t>
  </si>
  <si>
    <t>TRITURADORA PAPEL</t>
  </si>
  <si>
    <t>5190800173-1</t>
  </si>
  <si>
    <t>VENTILADOR</t>
  </si>
  <si>
    <t>5190800198-1</t>
  </si>
  <si>
    <t>VIDEO PROYECTOR</t>
  </si>
  <si>
    <t>5210100031-1</t>
  </si>
  <si>
    <t>EQUIPO DE PERIFONEO Y AUDIO</t>
  </si>
  <si>
    <t>5210100031-2</t>
  </si>
  <si>
    <t>5210100007-1</t>
  </si>
  <si>
    <t>GRABADORA</t>
  </si>
  <si>
    <t>5210100014-1</t>
  </si>
  <si>
    <t>PANTALLA PROYECTOR</t>
  </si>
  <si>
    <t>5210100033-2</t>
  </si>
  <si>
    <t>PANTALLA TIPO FLIP</t>
  </si>
  <si>
    <t>5210100033-1</t>
  </si>
  <si>
    <t>5210100020-2</t>
  </si>
  <si>
    <t>PROYECTOR MULTIPLE</t>
  </si>
  <si>
    <t>5210100020-4</t>
  </si>
  <si>
    <t>5210100020-5</t>
  </si>
  <si>
    <t>5210100020-6</t>
  </si>
  <si>
    <t>5210100020-12</t>
  </si>
  <si>
    <t>5210100020-13</t>
  </si>
  <si>
    <t>5210100020-18</t>
  </si>
  <si>
    <t>5210100020-19</t>
  </si>
  <si>
    <t>5210100020-21</t>
  </si>
  <si>
    <t>5210100020-23</t>
  </si>
  <si>
    <t>5210100020-26</t>
  </si>
  <si>
    <t>5210100020-24</t>
  </si>
  <si>
    <t>5210100020-27</t>
  </si>
  <si>
    <t>5210100032-3</t>
  </si>
  <si>
    <t>REPRODUCTOR DE DVD MULTIREGION</t>
  </si>
  <si>
    <t>5210100034-1</t>
  </si>
  <si>
    <t>ROUTER INALAMBRICO</t>
  </si>
  <si>
    <t>5210100034-2</t>
  </si>
  <si>
    <t>5210100029-2</t>
  </si>
  <si>
    <t>SISTEMA PARA VIDEO CONFERENCIAS</t>
  </si>
  <si>
    <t>5210100029-1</t>
  </si>
  <si>
    <t>5210100035-1</t>
  </si>
  <si>
    <t>5230100021-1</t>
  </si>
  <si>
    <t>CAMARA FOTOGRAFICA</t>
  </si>
  <si>
    <t>5230100021-2</t>
  </si>
  <si>
    <t>5230100021-3</t>
  </si>
  <si>
    <t>5230100082-1</t>
  </si>
  <si>
    <t>MICROGRABADORA</t>
  </si>
  <si>
    <t>5290100002-1</t>
  </si>
  <si>
    <t>BAFLE</t>
  </si>
  <si>
    <t>5290100038-1</t>
  </si>
  <si>
    <t>5290100038-2</t>
  </si>
  <si>
    <t>5290100042-1</t>
  </si>
  <si>
    <t>BATIDORA (COCINA)</t>
  </si>
  <si>
    <t>5290100042-2</t>
  </si>
  <si>
    <t>5290100034-1</t>
  </si>
  <si>
    <t>BOILER/ CALENTON</t>
  </si>
  <si>
    <t>5290100034-2</t>
  </si>
  <si>
    <t>5290100048-1</t>
  </si>
  <si>
    <t>CAMPANA EXTRACCION</t>
  </si>
  <si>
    <t>5290100048-2</t>
  </si>
  <si>
    <t>5290100049-1</t>
  </si>
  <si>
    <t>ESPEJO DE MADERA</t>
  </si>
  <si>
    <t>5290100045-1</t>
  </si>
  <si>
    <t>5290100036-5</t>
  </si>
  <si>
    <t>5290100036-4</t>
  </si>
  <si>
    <t>5290100036-2</t>
  </si>
  <si>
    <t>5290100036-6</t>
  </si>
  <si>
    <t>5290100036-7</t>
  </si>
  <si>
    <t>5290100036-8</t>
  </si>
  <si>
    <t>5290100032-24</t>
  </si>
  <si>
    <t>Maquina de Coser</t>
  </si>
  <si>
    <t>5290100032-1</t>
  </si>
  <si>
    <t>5290100032-7</t>
  </si>
  <si>
    <t>5290100032-8</t>
  </si>
  <si>
    <t>5290100032-2</t>
  </si>
  <si>
    <t>5290100032-3</t>
  </si>
  <si>
    <t>5290100032-4</t>
  </si>
  <si>
    <t>5290100032-5</t>
  </si>
  <si>
    <t>5290100032-6</t>
  </si>
  <si>
    <t>5290100032-9</t>
  </si>
  <si>
    <t>5290100032-10</t>
  </si>
  <si>
    <t>5290100032-11</t>
  </si>
  <si>
    <t>5290100032-12</t>
  </si>
  <si>
    <t>5290100032-13</t>
  </si>
  <si>
    <t>5290100032-14</t>
  </si>
  <si>
    <t>5290100032-15</t>
  </si>
  <si>
    <t>5290100032-16</t>
  </si>
  <si>
    <t>5290100032-17</t>
  </si>
  <si>
    <t>5290100032-18</t>
  </si>
  <si>
    <t>5290100032-19</t>
  </si>
  <si>
    <t>5290100032-20</t>
  </si>
  <si>
    <t>5290100032-21</t>
  </si>
  <si>
    <t>5290100032-22</t>
  </si>
  <si>
    <t>5290100032-23</t>
  </si>
  <si>
    <t>5290100028-1</t>
  </si>
  <si>
    <t>MESA DE MDF</t>
  </si>
  <si>
    <t>5290100028-2</t>
  </si>
  <si>
    <t>5290100025-1</t>
  </si>
  <si>
    <t>5290100025-2</t>
  </si>
  <si>
    <t>5290100025-3</t>
  </si>
  <si>
    <t>5290100025-4</t>
  </si>
  <si>
    <t>5290100025-5</t>
  </si>
  <si>
    <t>5290100025-6</t>
  </si>
  <si>
    <t>5290100025-7</t>
  </si>
  <si>
    <t>5290100025-8</t>
  </si>
  <si>
    <t>5290100025-9</t>
  </si>
  <si>
    <t>5290100025-10</t>
  </si>
  <si>
    <t>5290100025-11</t>
  </si>
  <si>
    <t>5290100025-12</t>
  </si>
  <si>
    <t>5290100025-13</t>
  </si>
  <si>
    <t>5290100025-14</t>
  </si>
  <si>
    <t>5290100025-15</t>
  </si>
  <si>
    <t>5290100025-16</t>
  </si>
  <si>
    <t>5290100025-17</t>
  </si>
  <si>
    <t>5290100025-18</t>
  </si>
  <si>
    <t>5290100025-19</t>
  </si>
  <si>
    <t>5290100025-20</t>
  </si>
  <si>
    <t>5290100025-21</t>
  </si>
  <si>
    <t>5290100025-22</t>
  </si>
  <si>
    <t>5290100025-23</t>
  </si>
  <si>
    <t>5290100025-24</t>
  </si>
  <si>
    <t>5290100025-25</t>
  </si>
  <si>
    <t>5290100025-26</t>
  </si>
  <si>
    <t>5290100025-27</t>
  </si>
  <si>
    <t>5290100025-28</t>
  </si>
  <si>
    <t>5290100025-29</t>
  </si>
  <si>
    <t>5290100025-30</t>
  </si>
  <si>
    <t>5290100025-31</t>
  </si>
  <si>
    <t>5290100025-32</t>
  </si>
  <si>
    <t>5290100025-33</t>
  </si>
  <si>
    <t>5290100025-34</t>
  </si>
  <si>
    <t>5290100025-35</t>
  </si>
  <si>
    <t>5290100025-36</t>
  </si>
  <si>
    <t>5290100025-37</t>
  </si>
  <si>
    <t>5290100039-1</t>
  </si>
  <si>
    <t>5290100046-1</t>
  </si>
  <si>
    <t>5290100044-1</t>
  </si>
  <si>
    <t>PANTALLA PARA PROYECTOR</t>
  </si>
  <si>
    <t>5290100047-1</t>
  </si>
  <si>
    <t>PARRILLA</t>
  </si>
  <si>
    <t>5290100047-2</t>
  </si>
  <si>
    <t>5290100029-3</t>
  </si>
  <si>
    <t>PINTARRON METALICO</t>
  </si>
  <si>
    <t>5290100029-1</t>
  </si>
  <si>
    <t>5290100029-2</t>
  </si>
  <si>
    <t>5290100041-3</t>
  </si>
  <si>
    <t>5290100041-1</t>
  </si>
  <si>
    <t>5290100041-2</t>
  </si>
  <si>
    <t>5290100030-1</t>
  </si>
  <si>
    <t>SILLA APILABLE</t>
  </si>
  <si>
    <t>5290100030-2</t>
  </si>
  <si>
    <t>5290100043-2</t>
  </si>
  <si>
    <t>SILLA DE VISITA</t>
  </si>
  <si>
    <t>5290100043-1</t>
  </si>
  <si>
    <t>5290100037-2</t>
  </si>
  <si>
    <t>SILLA HIDRAULICA</t>
  </si>
  <si>
    <t>5290100037-3</t>
  </si>
  <si>
    <t>5290100037-4</t>
  </si>
  <si>
    <t>5290100037-6</t>
  </si>
  <si>
    <t>5290100037-7</t>
  </si>
  <si>
    <t>5290100037-8</t>
  </si>
  <si>
    <t>5290100037-9</t>
  </si>
  <si>
    <t>5290100037-10</t>
  </si>
  <si>
    <t>5290100037-11</t>
  </si>
  <si>
    <t>5290100040-1</t>
  </si>
  <si>
    <t>SILLA PLEGABLE METAL</t>
  </si>
  <si>
    <t>5290100033-1</t>
  </si>
  <si>
    <t>5290100035-1</t>
  </si>
  <si>
    <t>TARJA DE COCINA</t>
  </si>
  <si>
    <t>5290100035-2</t>
  </si>
  <si>
    <t>5290100031-1</t>
  </si>
  <si>
    <t>TINA CON HIDRO</t>
  </si>
  <si>
    <t>5290100027-1</t>
  </si>
  <si>
    <t>5290100027-2</t>
  </si>
  <si>
    <t>5290100027-3</t>
  </si>
  <si>
    <t>5290100027-4</t>
  </si>
  <si>
    <t>5410100004-1</t>
  </si>
  <si>
    <t>AUTOMOVIL SEDAN</t>
  </si>
  <si>
    <t>5410100004-2</t>
  </si>
  <si>
    <t>5410100004-3</t>
  </si>
  <si>
    <t>5410100004-4</t>
  </si>
  <si>
    <t>5410100004-5</t>
  </si>
  <si>
    <t>5410100004-6</t>
  </si>
  <si>
    <t>5410100018-4</t>
  </si>
  <si>
    <t>CAMION PICK-UP</t>
  </si>
  <si>
    <t>5410100018-5</t>
  </si>
  <si>
    <t>5410100018-6</t>
  </si>
  <si>
    <t>5410100018-7</t>
  </si>
  <si>
    <t>5410100018-8</t>
  </si>
  <si>
    <t>5410100018-1</t>
  </si>
  <si>
    <t>5410100018-2</t>
  </si>
  <si>
    <t>5410100018-3</t>
  </si>
  <si>
    <t>5410100048-1</t>
  </si>
  <si>
    <t>REMOLQUE LIGERO</t>
  </si>
  <si>
    <t>5410100048-2</t>
  </si>
  <si>
    <t>5420100029-1</t>
  </si>
  <si>
    <t>UNIDAD MOVIL</t>
  </si>
  <si>
    <t>5420100029-2</t>
  </si>
  <si>
    <t>5420100029-3</t>
  </si>
  <si>
    <t>5420100029-4</t>
  </si>
  <si>
    <t>5620600442-1</t>
  </si>
  <si>
    <t>5620600442-2</t>
  </si>
  <si>
    <t>5620600438-1</t>
  </si>
  <si>
    <t>CANTEADORA</t>
  </si>
  <si>
    <t>5620600078-1</t>
  </si>
  <si>
    <t>CENTRO DE TORNEADO CNC</t>
  </si>
  <si>
    <t>5620600439-1</t>
  </si>
  <si>
    <t>CEPILLO (HERRAMIENTA)</t>
  </si>
  <si>
    <t>5620600180-1</t>
  </si>
  <si>
    <t>ESTUFAS</t>
  </si>
  <si>
    <t>5620600448-2</t>
  </si>
  <si>
    <t>HORNO DE CONVECCION INDUSTRIAL</t>
  </si>
  <si>
    <t>5620600448-3</t>
  </si>
  <si>
    <t>5620600434-2</t>
  </si>
  <si>
    <t>5620600445-1</t>
  </si>
  <si>
    <t>INSTRUMENTOS PARA METROLOGIA</t>
  </si>
  <si>
    <t>5620600223-1</t>
  </si>
  <si>
    <t>LICUADORA INDUSTRIAL BANDA</t>
  </si>
  <si>
    <t>5620600228-23</t>
  </si>
  <si>
    <t>MAQUINA DE COSER INDUSTRIAL</t>
  </si>
  <si>
    <t>5620600228-24</t>
  </si>
  <si>
    <t>5620600228-15</t>
  </si>
  <si>
    <t>5620600228-16</t>
  </si>
  <si>
    <t>5620600228-17</t>
  </si>
  <si>
    <t>5620600228-18</t>
  </si>
  <si>
    <t>5620600228-19</t>
  </si>
  <si>
    <t>5620600228-20</t>
  </si>
  <si>
    <t>5620600228-21</t>
  </si>
  <si>
    <t>5620600228-22</t>
  </si>
  <si>
    <t>5620600228-5</t>
  </si>
  <si>
    <t>5620600228-6</t>
  </si>
  <si>
    <t>5620600228-7</t>
  </si>
  <si>
    <t>5620600228-8</t>
  </si>
  <si>
    <t>5620600228-9</t>
  </si>
  <si>
    <t>5620600228-10</t>
  </si>
  <si>
    <t>5620600228-11</t>
  </si>
  <si>
    <t>5620600228-12</t>
  </si>
  <si>
    <t>5620600228-13</t>
  </si>
  <si>
    <t>5620600228-1</t>
  </si>
  <si>
    <t>5620600228-2</t>
  </si>
  <si>
    <t>5620600228-26</t>
  </si>
  <si>
    <t>5620600228-27</t>
  </si>
  <si>
    <t>5620600228-28</t>
  </si>
  <si>
    <t>5620600228-29</t>
  </si>
  <si>
    <t>5620600228-25</t>
  </si>
  <si>
    <t>5620600228-30</t>
  </si>
  <si>
    <t>5620600228-31</t>
  </si>
  <si>
    <t>5620600228-38</t>
  </si>
  <si>
    <t>5620600228-32</t>
  </si>
  <si>
    <t>5620600228-33</t>
  </si>
  <si>
    <t>5620600228-34</t>
  </si>
  <si>
    <t>5620600228-35</t>
  </si>
  <si>
    <t>5620600228-36</t>
  </si>
  <si>
    <t>5620600228-37</t>
  </si>
  <si>
    <t>5620600228-43</t>
  </si>
  <si>
    <t>5620600228-39</t>
  </si>
  <si>
    <t>5620600228-40</t>
  </si>
  <si>
    <t>5620600228-41</t>
  </si>
  <si>
    <t>5620600228-42</t>
  </si>
  <si>
    <t>5620600228-44</t>
  </si>
  <si>
    <t>5620600437-1</t>
  </si>
  <si>
    <t>MAQUINA DE COSTURA</t>
  </si>
  <si>
    <t>5620600437-2</t>
  </si>
  <si>
    <t>5620600437-3</t>
  </si>
  <si>
    <t>5620600437-5</t>
  </si>
  <si>
    <t>5620600437-6</t>
  </si>
  <si>
    <t>5620600437-7</t>
  </si>
  <si>
    <t>5620600437-8</t>
  </si>
  <si>
    <t>5620600437-9</t>
  </si>
  <si>
    <t>5620600437-10</t>
  </si>
  <si>
    <t>5620600437-11</t>
  </si>
  <si>
    <t>5620600447-3</t>
  </si>
  <si>
    <t>MAQUINA PARA SOLDAR</t>
  </si>
  <si>
    <t>5620600447-4</t>
  </si>
  <si>
    <t>5620600447-9</t>
  </si>
  <si>
    <t>5620600447-10</t>
  </si>
  <si>
    <t>5620600447-11</t>
  </si>
  <si>
    <t>5620600447-12</t>
  </si>
  <si>
    <t>5620600447-5</t>
  </si>
  <si>
    <t>5620600447-6</t>
  </si>
  <si>
    <t>5620600447-7</t>
  </si>
  <si>
    <t>5620600447-8</t>
  </si>
  <si>
    <t>5620600447-1</t>
  </si>
  <si>
    <t>5620600447-2</t>
  </si>
  <si>
    <t>5620600272-1</t>
  </si>
  <si>
    <t>OVERLOCK (MAQUINA)</t>
  </si>
  <si>
    <t>5620600272-2</t>
  </si>
  <si>
    <t>5620600272-3</t>
  </si>
  <si>
    <t>5620600444-1</t>
  </si>
  <si>
    <t>PAQUETE 3, 4 Y 5, SOFTWARE DE CONTROL PARA PC E IMPRESORA</t>
  </si>
  <si>
    <t>5620600441-1</t>
  </si>
  <si>
    <t>PARRILLA ELECTRICA</t>
  </si>
  <si>
    <t>5620600441-2</t>
  </si>
  <si>
    <t>5620600435-1</t>
  </si>
  <si>
    <t>PLANCHA</t>
  </si>
  <si>
    <t>5620600343-1</t>
  </si>
  <si>
    <t>PULIDORA (PARA MADERA, METAL, PIEDRA Y PLASTICO)</t>
  </si>
  <si>
    <t>5620600343-2</t>
  </si>
  <si>
    <t>5620600343-3</t>
  </si>
  <si>
    <t>5620600446-1</t>
  </si>
  <si>
    <t>5620100023-1</t>
  </si>
  <si>
    <t>ROTOMARTILLO</t>
  </si>
  <si>
    <t>5620100023-2</t>
  </si>
  <si>
    <t>5620600443-1</t>
  </si>
  <si>
    <t>SIERRA DE MESA</t>
  </si>
  <si>
    <t>5620600443-2</t>
  </si>
  <si>
    <t>5620600440-1</t>
  </si>
  <si>
    <t>SIERRA INGLETEADORA</t>
  </si>
  <si>
    <t>5620600383-1</t>
  </si>
  <si>
    <t>TALADRO (PARA MADERA, METAL, PIEDRA Y PLASTICO)</t>
  </si>
  <si>
    <t>5620600398-2</t>
  </si>
  <si>
    <t>TORNO (PARA MADERA, METAL, PIEDRA Y PLASTICO</t>
  </si>
  <si>
    <t>5620600398-1</t>
  </si>
  <si>
    <t>5640100001-1</t>
  </si>
  <si>
    <t>SISTEMAS DE AIRE ACONDICIONADO, CALEFACCIÓN Y DE REFRIGERACIÓN INDUSTRIAL Y COMERCIAL</t>
  </si>
  <si>
    <t>5640100001-2</t>
  </si>
  <si>
    <t>5660400088-4</t>
  </si>
  <si>
    <t>CABINA DIDACTICA PARA PRACTICAS DE ELECTRICIDAD</t>
  </si>
  <si>
    <t>5660400088-5</t>
  </si>
  <si>
    <t>5660400088-1</t>
  </si>
  <si>
    <t>5660400088-2</t>
  </si>
  <si>
    <t>5660400088-3</t>
  </si>
  <si>
    <t>5660400027-1</t>
  </si>
  <si>
    <t>FUENTE ALIMENTACION</t>
  </si>
  <si>
    <t>5660400080-1</t>
  </si>
  <si>
    <t>SUBESTACIONES ELECTRICAS UNITARIAS</t>
  </si>
  <si>
    <t>5670400259-1</t>
  </si>
  <si>
    <t>ADITAMENTO DE MONTAJE</t>
  </si>
  <si>
    <t>5670400259-2</t>
  </si>
  <si>
    <t>5670400193-11</t>
  </si>
  <si>
    <t>AEROCOOLERS</t>
  </si>
  <si>
    <t>5670400193-1</t>
  </si>
  <si>
    <t>5670400193-4</t>
  </si>
  <si>
    <t>5670400193-5</t>
  </si>
  <si>
    <t>5670400193-6</t>
  </si>
  <si>
    <t>5670400193-7</t>
  </si>
  <si>
    <t>5670400193-8</t>
  </si>
  <si>
    <t>5670400193-9</t>
  </si>
  <si>
    <t>5670400193-10</t>
  </si>
  <si>
    <t>5670400337-5</t>
  </si>
  <si>
    <t>5670400337-6</t>
  </si>
  <si>
    <t>5670400335-1</t>
  </si>
  <si>
    <t>AIRE ACONDICIONADO TIPO VENTANA</t>
  </si>
  <si>
    <t>5670400269-1</t>
  </si>
  <si>
    <t>ALINEADOR DE BIELAS</t>
  </si>
  <si>
    <t>5670400258-1</t>
  </si>
  <si>
    <t>ANALIZADOR MULTIPLE</t>
  </si>
  <si>
    <t>5670400208-8</t>
  </si>
  <si>
    <t>ANALIZADOR OSCILOSCOPIO</t>
  </si>
  <si>
    <t>5670400208-9</t>
  </si>
  <si>
    <t>5670400208-10</t>
  </si>
  <si>
    <t>5670400208-11</t>
  </si>
  <si>
    <t>5670400208-12</t>
  </si>
  <si>
    <t>5670400208-13</t>
  </si>
  <si>
    <t>5670400208-14</t>
  </si>
  <si>
    <t>5670400208-2</t>
  </si>
  <si>
    <t>5670400208-3</t>
  </si>
  <si>
    <t>5670400208-4</t>
  </si>
  <si>
    <t>5670400208-6</t>
  </si>
  <si>
    <t>5670400208-7</t>
  </si>
  <si>
    <t>5670400208-1</t>
  </si>
  <si>
    <t>5670400257-1</t>
  </si>
  <si>
    <t>ANAQUELES</t>
  </si>
  <si>
    <t>5670400257-2</t>
  </si>
  <si>
    <t>5670400257-3</t>
  </si>
  <si>
    <t>5670400257-4</t>
  </si>
  <si>
    <t>5670400257-5</t>
  </si>
  <si>
    <t>5670400271-1</t>
  </si>
  <si>
    <t>AP. PROBADOR</t>
  </si>
  <si>
    <t>5670400234-1</t>
  </si>
  <si>
    <t>ARMAZON PARA PRACTICAS</t>
  </si>
  <si>
    <t>5670400234-2</t>
  </si>
  <si>
    <t>5670400234-3</t>
  </si>
  <si>
    <t>5670400235-1</t>
  </si>
  <si>
    <t>ARRANCADOR</t>
  </si>
  <si>
    <t>5670400235-2</t>
  </si>
  <si>
    <t>5670400235-3</t>
  </si>
  <si>
    <t>5670400235-4</t>
  </si>
  <si>
    <t>5670400235-5</t>
  </si>
  <si>
    <t>5670400313-1</t>
  </si>
  <si>
    <t>5670400233-1</t>
  </si>
  <si>
    <t>BAFER</t>
  </si>
  <si>
    <t>5670400328-1</t>
  </si>
  <si>
    <t>BANCA CON MESA DE MADERA</t>
  </si>
  <si>
    <t>5670400256-1</t>
  </si>
  <si>
    <t>BANCO ALINEACION Y REP P/TV</t>
  </si>
  <si>
    <t>5670400209-1</t>
  </si>
  <si>
    <t>BANCO DE COMPROBACION</t>
  </si>
  <si>
    <t>5670400013-12</t>
  </si>
  <si>
    <t>BANCO TALLER</t>
  </si>
  <si>
    <t>5670400013-6</t>
  </si>
  <si>
    <t>5670400013-8</t>
  </si>
  <si>
    <t>5670400013-9</t>
  </si>
  <si>
    <t>5670400013-11</t>
  </si>
  <si>
    <t>5670400013-5</t>
  </si>
  <si>
    <t>5670400013-1</t>
  </si>
  <si>
    <t>5670400013-2</t>
  </si>
  <si>
    <t>5670400013-3</t>
  </si>
  <si>
    <t>5670400013-13</t>
  </si>
  <si>
    <t>5670400305-4</t>
  </si>
  <si>
    <t>5670400305-3</t>
  </si>
  <si>
    <t>5670400305-2</t>
  </si>
  <si>
    <t>5670400305-1</t>
  </si>
  <si>
    <t>5670400323-1</t>
  </si>
  <si>
    <t>BASTIDOR CON MICROPROCESADOR</t>
  </si>
  <si>
    <t>5670400323-2</t>
  </si>
  <si>
    <t>5670400322-1</t>
  </si>
  <si>
    <t>BASTIDOR PARA PRACTICAS</t>
  </si>
  <si>
    <t>5670400322-2</t>
  </si>
  <si>
    <t>5670400263-1</t>
  </si>
  <si>
    <t>5670400222-1</t>
  </si>
  <si>
    <t>BIOMBO</t>
  </si>
  <si>
    <t>5670400222-2</t>
  </si>
  <si>
    <t>5670400222-3</t>
  </si>
  <si>
    <t>5670400222-4</t>
  </si>
  <si>
    <t>5670400222-5</t>
  </si>
  <si>
    <t>5670400222-6</t>
  </si>
  <si>
    <t>5670400222-7</t>
  </si>
  <si>
    <t>5670400222-8</t>
  </si>
  <si>
    <t>5670400222-9</t>
  </si>
  <si>
    <t>5670400222-10</t>
  </si>
  <si>
    <t>5670400275-1</t>
  </si>
  <si>
    <t>BOMBA DE INYECCION</t>
  </si>
  <si>
    <t>5670400275-2</t>
  </si>
  <si>
    <t>5670400164-1</t>
  </si>
  <si>
    <t>BOMBA DE VACIO</t>
  </si>
  <si>
    <t>5670400164-2</t>
  </si>
  <si>
    <t>5670400164-3</t>
  </si>
  <si>
    <t>5670400164-4</t>
  </si>
  <si>
    <t>5670400164-5</t>
  </si>
  <si>
    <t>5670400194-1</t>
  </si>
  <si>
    <t>BOYLER</t>
  </si>
  <si>
    <t>5670400194-2</t>
  </si>
  <si>
    <t>5670400199-1</t>
  </si>
  <si>
    <t>BURRO DE PLANCHAR</t>
  </si>
  <si>
    <t>5670400345-1</t>
  </si>
  <si>
    <t>CABEZAL PARA COMPRESOR</t>
  </si>
  <si>
    <t>5670400261-1</t>
  </si>
  <si>
    <t>CAJA DE BOMBAS</t>
  </si>
  <si>
    <t>5670400261-2</t>
  </si>
  <si>
    <t>5670400185-1</t>
  </si>
  <si>
    <t>CALENTADOR DE AGUA ELECTRICO</t>
  </si>
  <si>
    <t>5670400185-2</t>
  </si>
  <si>
    <t>5670400192-12</t>
  </si>
  <si>
    <t>CALENTON DE GAS</t>
  </si>
  <si>
    <t>5670400192-1</t>
  </si>
  <si>
    <t>5670400192-2</t>
  </si>
  <si>
    <t>5670400192-3</t>
  </si>
  <si>
    <t>5670400192-4</t>
  </si>
  <si>
    <t>5670400192-5</t>
  </si>
  <si>
    <t>5670400192-6</t>
  </si>
  <si>
    <t>5670400192-7</t>
  </si>
  <si>
    <t>5670400192-8</t>
  </si>
  <si>
    <t>5670400192-9</t>
  </si>
  <si>
    <t>5670400192-10</t>
  </si>
  <si>
    <t>5670400192-11</t>
  </si>
  <si>
    <t>5670400248-1</t>
  </si>
  <si>
    <t>CALIBRADOR</t>
  </si>
  <si>
    <t>5670400248-2</t>
  </si>
  <si>
    <t>5670400021-1</t>
  </si>
  <si>
    <t>CAMA MECANICO</t>
  </si>
  <si>
    <t>5670400186-1</t>
  </si>
  <si>
    <t>CAMA PLEGABLE</t>
  </si>
  <si>
    <t>5670400022-3</t>
  </si>
  <si>
    <t>CANTEADORA (MADERA, METAL, PIEDRA Y PLASTICO)</t>
  </si>
  <si>
    <t>5670400022-1</t>
  </si>
  <si>
    <t>5670400218-1</t>
  </si>
  <si>
    <t>CARETA PARA SOLDAR</t>
  </si>
  <si>
    <t>5670400218-2</t>
  </si>
  <si>
    <t>5670400170-2</t>
  </si>
  <si>
    <t>CARGADOR DE BATERIAS</t>
  </si>
  <si>
    <t>5670400170-3</t>
  </si>
  <si>
    <t>5670400170-4</t>
  </si>
  <si>
    <t>5670400170-1</t>
  </si>
  <si>
    <t>5670400349-3</t>
  </si>
  <si>
    <t>CARRETE CON LAMPARA LED</t>
  </si>
  <si>
    <t>5670400349-2</t>
  </si>
  <si>
    <t>5670400349-1</t>
  </si>
  <si>
    <t>5670400349-4</t>
  </si>
  <si>
    <t>5670400349-5</t>
  </si>
  <si>
    <t>5670400350-5</t>
  </si>
  <si>
    <t>CARRETE DE MANGUERA</t>
  </si>
  <si>
    <t>5670400350-4</t>
  </si>
  <si>
    <t>5670400350-1</t>
  </si>
  <si>
    <t>5670400350-2</t>
  </si>
  <si>
    <t>5670400350-3</t>
  </si>
  <si>
    <t>5670400025-1</t>
  </si>
  <si>
    <t>CARRETILLA</t>
  </si>
  <si>
    <t>5670400182-2</t>
  </si>
  <si>
    <t>CAUTIN WELLER</t>
  </si>
  <si>
    <t>5670400182-1</t>
  </si>
  <si>
    <t>5670400175-1</t>
  </si>
  <si>
    <t>CENTRO DE CARGA TRIFASICO</t>
  </si>
  <si>
    <t>5670400175-2</t>
  </si>
  <si>
    <t>5670400168-1</t>
  </si>
  <si>
    <t>CEPILLO ELECTRICO DE BANCO</t>
  </si>
  <si>
    <t>5670400279-1</t>
  </si>
  <si>
    <t>CILINDRO GAS (RELLENABLE)</t>
  </si>
  <si>
    <t>5670400327-1</t>
  </si>
  <si>
    <t>CIRC. ELECT. PCW</t>
  </si>
  <si>
    <t>5670400028-1</t>
  </si>
  <si>
    <t>CIZALLA ELECTRICA (MADERA, METAL, PIEDRA Y PLASTICO)</t>
  </si>
  <si>
    <t>5670400254-1</t>
  </si>
  <si>
    <t>COMPRESOMETRO</t>
  </si>
  <si>
    <t>5670400166-14</t>
  </si>
  <si>
    <t>COMPRESOR DE AIRE</t>
  </si>
  <si>
    <t>5670400166-1</t>
  </si>
  <si>
    <t>5670400166-2</t>
  </si>
  <si>
    <t>5670400166-3</t>
  </si>
  <si>
    <t>5670400166-4</t>
  </si>
  <si>
    <t>5670400166-6</t>
  </si>
  <si>
    <t>5670400166-7</t>
  </si>
  <si>
    <t>5670400166-8</t>
  </si>
  <si>
    <t>5670400166-10</t>
  </si>
  <si>
    <t>5670400166-11</t>
  </si>
  <si>
    <t>5670400166-12</t>
  </si>
  <si>
    <t>5670400166-16</t>
  </si>
  <si>
    <t>5670400246-1</t>
  </si>
  <si>
    <t>CONSOLA AMPLIFICADOR</t>
  </si>
  <si>
    <t>5670400236-1</t>
  </si>
  <si>
    <t>CONTROLADOR DE VELOCIDAD</t>
  </si>
  <si>
    <t>5670400031-4</t>
  </si>
  <si>
    <t>CORTADORA DE DISCO</t>
  </si>
  <si>
    <t>5670400031-2</t>
  </si>
  <si>
    <t>5670400031-3</t>
  </si>
  <si>
    <t>5670400031-1</t>
  </si>
  <si>
    <t>5670400207-2</t>
  </si>
  <si>
    <t>CORTADORA DE METAL</t>
  </si>
  <si>
    <t>5670400207-3</t>
  </si>
  <si>
    <t>5670400207-4</t>
  </si>
  <si>
    <t>5670400207-5</t>
  </si>
  <si>
    <t>5670400207-6</t>
  </si>
  <si>
    <t>5670400207-7</t>
  </si>
  <si>
    <t>5670400207-8</t>
  </si>
  <si>
    <t>5670400207-9</t>
  </si>
  <si>
    <t>5670400207-10</t>
  </si>
  <si>
    <t>5670400207-11</t>
  </si>
  <si>
    <t>5670400207-12</t>
  </si>
  <si>
    <t>5670400207-1</t>
  </si>
  <si>
    <t>5670400032-2</t>
  </si>
  <si>
    <t>CORTADORA DE PLASMA</t>
  </si>
  <si>
    <t>5670400032-1</t>
  </si>
  <si>
    <t>5670400032-4</t>
  </si>
  <si>
    <t>5670400032-3</t>
  </si>
  <si>
    <t>5670400032-5</t>
  </si>
  <si>
    <t>5670400032-6</t>
  </si>
  <si>
    <t>5670400251-1</t>
  </si>
  <si>
    <t>DECADA CONDENSADORES Y RESISTENCIAS</t>
  </si>
  <si>
    <t>5670400251-4</t>
  </si>
  <si>
    <t>5670400251-5</t>
  </si>
  <si>
    <t>5670400251-6</t>
  </si>
  <si>
    <t>5670400251-9</t>
  </si>
  <si>
    <t>5670400043-2</t>
  </si>
  <si>
    <t>DOBLADORA DE RIEL</t>
  </si>
  <si>
    <t>5670400043-1</t>
  </si>
  <si>
    <t>5670400230-1</t>
  </si>
  <si>
    <t>DOBLADORA LAMINA</t>
  </si>
  <si>
    <t>5670400230-2</t>
  </si>
  <si>
    <t>5670400211-1</t>
  </si>
  <si>
    <t>ELECTROEROSIONADORA</t>
  </si>
  <si>
    <t>5670400237-1</t>
  </si>
  <si>
    <t>ENBOBINADORA</t>
  </si>
  <si>
    <t>5670400346-1</t>
  </si>
  <si>
    <t>ENFRIADOR</t>
  </si>
  <si>
    <t>5670400201-1</t>
  </si>
  <si>
    <t>5670400201-2</t>
  </si>
  <si>
    <t>5670400201-3</t>
  </si>
  <si>
    <t>5670400201-4</t>
  </si>
  <si>
    <t>5670400201-5</t>
  </si>
  <si>
    <t>5670400294-2</t>
  </si>
  <si>
    <t>ENTRENADOR ABS</t>
  </si>
  <si>
    <t>5670400294-1</t>
  </si>
  <si>
    <t>5670400297-1</t>
  </si>
  <si>
    <t>ENTRENADOR DE CARGA</t>
  </si>
  <si>
    <t>5670400297-2</t>
  </si>
  <si>
    <t>5670400293-2</t>
  </si>
  <si>
    <t>ENTRENADOR DE FRENOS DE DISCO Y TAMBOR</t>
  </si>
  <si>
    <t>5670400293-1</t>
  </si>
  <si>
    <t>5670400295-1</t>
  </si>
  <si>
    <t>ENTRENADOR DE INYECCIÓN DE COMBUSTIBLE</t>
  </si>
  <si>
    <t>5670400295-2</t>
  </si>
  <si>
    <t>5670400298-2</t>
  </si>
  <si>
    <t>ENTRENADOR DE SENSORES</t>
  </si>
  <si>
    <t>5670400298-1</t>
  </si>
  <si>
    <t>5670400296-1</t>
  </si>
  <si>
    <t>ENTRENADOR EN SISTEMAS DE ARRANQUE</t>
  </si>
  <si>
    <t>5670400296-2</t>
  </si>
  <si>
    <t>5670400300-2</t>
  </si>
  <si>
    <t>ENTRENADOR EN SISTEMAS DE INST, LUCES Y ACCE</t>
  </si>
  <si>
    <t>5670400300-1</t>
  </si>
  <si>
    <t>5670400299-1</t>
  </si>
  <si>
    <t>ENTRENADOR INTERACTIVO CON VEHICULO REAL</t>
  </si>
  <si>
    <t>5670400299-2</t>
  </si>
  <si>
    <t>5670400312-1</t>
  </si>
  <si>
    <t>EQUIPO COMPLETO DE SOLDADURA  AUTOGENA</t>
  </si>
  <si>
    <t>5670400312-2</t>
  </si>
  <si>
    <t>5670400220-2</t>
  </si>
  <si>
    <t>EQUIPO DE CORTE OXIACETILENO</t>
  </si>
  <si>
    <t>5670400220-1</t>
  </si>
  <si>
    <t>5670400178-1</t>
  </si>
  <si>
    <t>EQUIPO DE METROLOGIA</t>
  </si>
  <si>
    <t>5670400255-1</t>
  </si>
  <si>
    <t>EQUIPO DE OXIGAS</t>
  </si>
  <si>
    <t>5670400292-1</t>
  </si>
  <si>
    <t>5670400264-1</t>
  </si>
  <si>
    <t>EQUIPO DE SONIDO COMPLETO</t>
  </si>
  <si>
    <t>5670400311-1</t>
  </si>
  <si>
    <t>EQUIPO DIDACTICO P/ ADIESTRAMIENTO EN HID</t>
  </si>
  <si>
    <t>5670400050-1</t>
  </si>
  <si>
    <t>EQUIPO LUBRICACION</t>
  </si>
  <si>
    <t>5670400308-1</t>
  </si>
  <si>
    <t>ESCALERA DE TIJERA</t>
  </si>
  <si>
    <t>5670400171-10</t>
  </si>
  <si>
    <t>ESCANNER AUTOMOTRIZ EN ESPAÑOL</t>
  </si>
  <si>
    <t>5670400171-1</t>
  </si>
  <si>
    <t>5670400171-2</t>
  </si>
  <si>
    <t>5670400171-3</t>
  </si>
  <si>
    <t>5670400171-4</t>
  </si>
  <si>
    <t>5670400171-5</t>
  </si>
  <si>
    <t>5670400171-6</t>
  </si>
  <si>
    <t>5670400171-7</t>
  </si>
  <si>
    <t>5670400171-8</t>
  </si>
  <si>
    <t>5670400171-9</t>
  </si>
  <si>
    <t>5670400053-1</t>
  </si>
  <si>
    <t>ESCOPLO (MAQUINAS-HERRAMIENTAS)</t>
  </si>
  <si>
    <t>5670400053-2</t>
  </si>
  <si>
    <t>5670400053-3</t>
  </si>
  <si>
    <t>5670400344-1</t>
  </si>
  <si>
    <t>5670400054-1</t>
  </si>
  <si>
    <t>ESMERILADORA (MAQUINAS-HERRAMIENTAS)</t>
  </si>
  <si>
    <t>5670400054-2</t>
  </si>
  <si>
    <t>5670400054-3</t>
  </si>
  <si>
    <t>5670400054-4</t>
  </si>
  <si>
    <t>5670400054-5</t>
  </si>
  <si>
    <t>5670400054-6</t>
  </si>
  <si>
    <t>5670400054-7</t>
  </si>
  <si>
    <t>5670400054-8</t>
  </si>
  <si>
    <t>5670400054-9</t>
  </si>
  <si>
    <t>5670400054-10</t>
  </si>
  <si>
    <t>5670400054-11</t>
  </si>
  <si>
    <t>5670400054-12</t>
  </si>
  <si>
    <t>5670400054-13</t>
  </si>
  <si>
    <t>5670400054-14</t>
  </si>
  <si>
    <t>5670400054-15</t>
  </si>
  <si>
    <t>5670400054-16</t>
  </si>
  <si>
    <t>5670400054-17</t>
  </si>
  <si>
    <t>5670400054-18</t>
  </si>
  <si>
    <t>5670400342-1</t>
  </si>
  <si>
    <t>5670400342-2</t>
  </si>
  <si>
    <t>5670400276-1</t>
  </si>
  <si>
    <t>ESTRUCTURA PARA CARGA PESADA</t>
  </si>
  <si>
    <t>5670400333-2</t>
  </si>
  <si>
    <t>5670400333-3</t>
  </si>
  <si>
    <t>5670400333-4</t>
  </si>
  <si>
    <t>5670400333-5</t>
  </si>
  <si>
    <t>5670400203-1</t>
  </si>
  <si>
    <t>5670400203-2</t>
  </si>
  <si>
    <t>5670400203-3</t>
  </si>
  <si>
    <t>5670400203-4</t>
  </si>
  <si>
    <t>5670400203-5</t>
  </si>
  <si>
    <t>5670400203-6</t>
  </si>
  <si>
    <t>5670400203-7</t>
  </si>
  <si>
    <t>5670400306-1</t>
  </si>
  <si>
    <t>EXTRACTORES DE UNIONES PARA ROTULAS</t>
  </si>
  <si>
    <t>5670400252-3</t>
  </si>
  <si>
    <t>FRECUENCIMETRO</t>
  </si>
  <si>
    <t>5670400252-2</t>
  </si>
  <si>
    <t>5670400252-4</t>
  </si>
  <si>
    <t>5670400252-5</t>
  </si>
  <si>
    <t>5670400252-6</t>
  </si>
  <si>
    <t>5670400252-7</t>
  </si>
  <si>
    <t>5670400252-8</t>
  </si>
  <si>
    <t>5670400252-9</t>
  </si>
  <si>
    <t>5670400252-1</t>
  </si>
  <si>
    <t>5670400343-1</t>
  </si>
  <si>
    <t>FREGADERO DE COCINA</t>
  </si>
  <si>
    <t>5670400061-1</t>
  </si>
  <si>
    <t>FRESADORA (PARA METAL, PIEDRA Y PLASTICO)</t>
  </si>
  <si>
    <t>5670400061-2</t>
  </si>
  <si>
    <t>5670400061-3</t>
  </si>
  <si>
    <t>5670400061-4</t>
  </si>
  <si>
    <t>5670400217-1</t>
  </si>
  <si>
    <t>FRESADORA CNC</t>
  </si>
  <si>
    <t>5670400200-3</t>
  </si>
  <si>
    <t>FUENTE DE PODER</t>
  </si>
  <si>
    <t>5670400200-5</t>
  </si>
  <si>
    <t>5670400200-6</t>
  </si>
  <si>
    <t>5670400200-7</t>
  </si>
  <si>
    <t>5670400200-8</t>
  </si>
  <si>
    <t>5670400200-9</t>
  </si>
  <si>
    <t>5670400200-10</t>
  </si>
  <si>
    <t>5670400200-11</t>
  </si>
  <si>
    <t>5670400243-3</t>
  </si>
  <si>
    <t>FUENTE REGULADA</t>
  </si>
  <si>
    <t>5670400243-1</t>
  </si>
  <si>
    <t>5670400243-2</t>
  </si>
  <si>
    <t>5670400339-2</t>
  </si>
  <si>
    <t>5670400339-3</t>
  </si>
  <si>
    <t>5670400339-4</t>
  </si>
  <si>
    <t>5670400339-1</t>
  </si>
  <si>
    <t>5670400310-5</t>
  </si>
  <si>
    <t>GATO PATIN</t>
  </si>
  <si>
    <t>5670400310-4</t>
  </si>
  <si>
    <t>5670400310-1</t>
  </si>
  <si>
    <t>5670400310-2</t>
  </si>
  <si>
    <t>5670400310-3</t>
  </si>
  <si>
    <t>5670400253-7</t>
  </si>
  <si>
    <t>GENERADOR</t>
  </si>
  <si>
    <t>5670400253-8</t>
  </si>
  <si>
    <t>5670400253-1</t>
  </si>
  <si>
    <t>5670400253-2</t>
  </si>
  <si>
    <t>5670400253-3</t>
  </si>
  <si>
    <t>5670400253-4</t>
  </si>
  <si>
    <t>5670400253-5</t>
  </si>
  <si>
    <t>5670400253-6</t>
  </si>
  <si>
    <t>5670400184-2</t>
  </si>
  <si>
    <t>GENERADOR DE FUNCIONES</t>
  </si>
  <si>
    <t>5670400184-1</t>
  </si>
  <si>
    <t>5670400165-1</t>
  </si>
  <si>
    <t>HIDROLAVADORA</t>
  </si>
  <si>
    <t>5670400165-2</t>
  </si>
  <si>
    <t>5670400165-9</t>
  </si>
  <si>
    <t>5670400165-10</t>
  </si>
  <si>
    <t>5670400165-11</t>
  </si>
  <si>
    <t>5670400270-1</t>
  </si>
  <si>
    <t>HORNO DE CAMARA</t>
  </si>
  <si>
    <t>5670400197-3</t>
  </si>
  <si>
    <t>HORNO DE GAS INDUSTRIAL</t>
  </si>
  <si>
    <t>5670400198-2</t>
  </si>
  <si>
    <t>5670400198-1</t>
  </si>
  <si>
    <t>5670400177-1</t>
  </si>
  <si>
    <t>IMPRESORA 3D</t>
  </si>
  <si>
    <t>5670400281-1</t>
  </si>
  <si>
    <t>INTERRUPTOR FOTOELECTRICO</t>
  </si>
  <si>
    <t>5670400224-1</t>
  </si>
  <si>
    <t>KIT DE HERRAMIENTAS PARA MECANICO</t>
  </si>
  <si>
    <t>5670400224-2</t>
  </si>
  <si>
    <t>5670400224-3</t>
  </si>
  <si>
    <t>5670400224-4</t>
  </si>
  <si>
    <t>5670400224-5</t>
  </si>
  <si>
    <t>5670400224-6</t>
  </si>
  <si>
    <t>5670400180-2</t>
  </si>
  <si>
    <t>5670400262-1</t>
  </si>
  <si>
    <t>KIT DIAGNOSTICO DETROIT</t>
  </si>
  <si>
    <t>5670400272-1</t>
  </si>
  <si>
    <t>LABORATORIO AUTOTRONICA</t>
  </si>
  <si>
    <t>5670400314-1</t>
  </si>
  <si>
    <t>LABORATORIO DE COMPUTO</t>
  </si>
  <si>
    <t>5670400205-1</t>
  </si>
  <si>
    <t>LABORATORIO DE ELECTRONICA</t>
  </si>
  <si>
    <t>5670400187-2</t>
  </si>
  <si>
    <t>5670400187-3</t>
  </si>
  <si>
    <t>5670400187-1</t>
  </si>
  <si>
    <t>5670400187-4</t>
  </si>
  <si>
    <t>5670400187-5</t>
  </si>
  <si>
    <t>5670400187-8</t>
  </si>
  <si>
    <t>5670400187-9</t>
  </si>
  <si>
    <t>5670400187-10</t>
  </si>
  <si>
    <t>5670400267-1</t>
  </si>
  <si>
    <t>5670400353-2</t>
  </si>
  <si>
    <t>LINEA DE ALIMENTACION DE AIRE COMPRIMIDO</t>
  </si>
  <si>
    <t>5670400353-3</t>
  </si>
  <si>
    <t>5670400353-1</t>
  </si>
  <si>
    <t>5670400353-4</t>
  </si>
  <si>
    <t>5670400353-5</t>
  </si>
  <si>
    <t>5670400354-5</t>
  </si>
  <si>
    <t>LINEA DE ALIMENTACION ELECTRICA</t>
  </si>
  <si>
    <t>5670400354-4</t>
  </si>
  <si>
    <t>5670400354-1</t>
  </si>
  <si>
    <t>5670400354-3</t>
  </si>
  <si>
    <t>5670400354-2</t>
  </si>
  <si>
    <t>5670400071-3</t>
  </si>
  <si>
    <t>LLAVE DINAMOMETRICA (TORQUIMETRO)</t>
  </si>
  <si>
    <t>5670400071-4</t>
  </si>
  <si>
    <t>5670400071-2</t>
  </si>
  <si>
    <t>5670400071-1</t>
  </si>
  <si>
    <t>5670400238-1</t>
  </si>
  <si>
    <t>LLAVES MILIMETRICAS</t>
  </si>
  <si>
    <t>5670400238-3</t>
  </si>
  <si>
    <t>5670400238-2</t>
  </si>
  <si>
    <t>5670400239-1</t>
  </si>
  <si>
    <t>MANGUERA PRESION</t>
  </si>
  <si>
    <t>5670400244-2</t>
  </si>
  <si>
    <t>MANIQUIES PARA COSTURA</t>
  </si>
  <si>
    <t>5670400244-3</t>
  </si>
  <si>
    <t>5670400244-4</t>
  </si>
  <si>
    <t>5670400244-1</t>
  </si>
  <si>
    <t>5670400163-4</t>
  </si>
  <si>
    <t>MANOMETRO</t>
  </si>
  <si>
    <t>5670400163-1</t>
  </si>
  <si>
    <t>5670400163-2</t>
  </si>
  <si>
    <t>5670400163-3</t>
  </si>
  <si>
    <t>5670400163-7</t>
  </si>
  <si>
    <t>5670400163-8</t>
  </si>
  <si>
    <t>5670400334-5</t>
  </si>
  <si>
    <t>MAQUINA COSTURA</t>
  </si>
  <si>
    <t>5670400334-4</t>
  </si>
  <si>
    <t>5670400334-3</t>
  </si>
  <si>
    <t>5670400334-2</t>
  </si>
  <si>
    <t>5670400334-1</t>
  </si>
  <si>
    <t>5670400334-11</t>
  </si>
  <si>
    <t>5670400334-12</t>
  </si>
  <si>
    <t>5670400334-13</t>
  </si>
  <si>
    <t>5670400334-14</t>
  </si>
  <si>
    <t>5670400334-9</t>
  </si>
  <si>
    <t>5670400334-10</t>
  </si>
  <si>
    <t>5670400334-8</t>
  </si>
  <si>
    <t>5670400334-6</t>
  </si>
  <si>
    <t>5670400334-7</t>
  </si>
  <si>
    <t>5670400169-3</t>
  </si>
  <si>
    <t>MAQUINA DE ALINEACION Y BALANCEO</t>
  </si>
  <si>
    <t>5670400169-4</t>
  </si>
  <si>
    <t>5670400169-2</t>
  </si>
  <si>
    <t>5670400169-1</t>
  </si>
  <si>
    <t>5670400190-158</t>
  </si>
  <si>
    <t>MAQUINA DE COSER FACILITA</t>
  </si>
  <si>
    <t>5670400190-159</t>
  </si>
  <si>
    <t>5670400190-157</t>
  </si>
  <si>
    <t>5670400190-160</t>
  </si>
  <si>
    <t>5670400190-161</t>
  </si>
  <si>
    <t>5670400190-162</t>
  </si>
  <si>
    <t>5670400190-163</t>
  </si>
  <si>
    <t>5670400190-164</t>
  </si>
  <si>
    <t>5670400190-165</t>
  </si>
  <si>
    <t>5670400190-166</t>
  </si>
  <si>
    <t>5670400190-167</t>
  </si>
  <si>
    <t>5670400190-168</t>
  </si>
  <si>
    <t>5670400190-169</t>
  </si>
  <si>
    <t>5670400190-170</t>
  </si>
  <si>
    <t>5670400190-171</t>
  </si>
  <si>
    <t>5670400190-172</t>
  </si>
  <si>
    <t>5670400190-173</t>
  </si>
  <si>
    <t>5670400190-76</t>
  </si>
  <si>
    <t>5670400190-77</t>
  </si>
  <si>
    <t>5670400190-78</t>
  </si>
  <si>
    <t>5670400190-79</t>
  </si>
  <si>
    <t>5670400190-80</t>
  </si>
  <si>
    <t>5670400190-81</t>
  </si>
  <si>
    <t>5670400190-82</t>
  </si>
  <si>
    <t>5670400190-83</t>
  </si>
  <si>
    <t>5670400190-84</t>
  </si>
  <si>
    <t>5670400190-85</t>
  </si>
  <si>
    <t>5670400190-86</t>
  </si>
  <si>
    <t>5670400190-87</t>
  </si>
  <si>
    <t>5670400190-92</t>
  </si>
  <si>
    <t>5670400190-93</t>
  </si>
  <si>
    <t>5670400190-94</t>
  </si>
  <si>
    <t>5670400190-95</t>
  </si>
  <si>
    <t>5670400190-63</t>
  </si>
  <si>
    <t>5670400190-64</t>
  </si>
  <si>
    <t>5670400190-65</t>
  </si>
  <si>
    <t>5670400190-66</t>
  </si>
  <si>
    <t>5670400190-67</t>
  </si>
  <si>
    <t>5670400190-68</t>
  </si>
  <si>
    <t>5670400190-69</t>
  </si>
  <si>
    <t>5670400190-36</t>
  </si>
  <si>
    <t>5670400190-37</t>
  </si>
  <si>
    <t>5670400190-38</t>
  </si>
  <si>
    <t>5670400190-39</t>
  </si>
  <si>
    <t>5670400190-41</t>
  </si>
  <si>
    <t>5670400190-42</t>
  </si>
  <si>
    <t>5670400190-43</t>
  </si>
  <si>
    <t>5670400190-44</t>
  </si>
  <si>
    <t>5670400190-45</t>
  </si>
  <si>
    <t>5670400190-46</t>
  </si>
  <si>
    <t>5670400190-47</t>
  </si>
  <si>
    <t>5670400190-48</t>
  </si>
  <si>
    <t>5670400190-104</t>
  </si>
  <si>
    <t>5670400190-105</t>
  </si>
  <si>
    <t>5670400190-106</t>
  </si>
  <si>
    <t>5670400190-109</t>
  </si>
  <si>
    <t>5670400190-110</t>
  </si>
  <si>
    <t>5670400190-111</t>
  </si>
  <si>
    <t>5670400190-112</t>
  </si>
  <si>
    <t>5670400190-113</t>
  </si>
  <si>
    <t>5670400190-114</t>
  </si>
  <si>
    <t>5670400190-115</t>
  </si>
  <si>
    <t>5670400190-116</t>
  </si>
  <si>
    <t>5670400190-117</t>
  </si>
  <si>
    <t>5670400190-118</t>
  </si>
  <si>
    <t>5670400190-119</t>
  </si>
  <si>
    <t>5670400190-120</t>
  </si>
  <si>
    <t>5670400190-121</t>
  </si>
  <si>
    <t>5670400190-122</t>
  </si>
  <si>
    <t>5670400190-123</t>
  </si>
  <si>
    <t>5670400190-124</t>
  </si>
  <si>
    <t>5670400190-125</t>
  </si>
  <si>
    <t>5670400190-126</t>
  </si>
  <si>
    <t>5670400190-129</t>
  </si>
  <si>
    <t>5670400190-130</t>
  </si>
  <si>
    <t>5670400190-131</t>
  </si>
  <si>
    <t>5670400190-132</t>
  </si>
  <si>
    <t>5670400190-133</t>
  </si>
  <si>
    <t>5670400190-134</t>
  </si>
  <si>
    <t>5670400190-137</t>
  </si>
  <si>
    <t>5670400190-138</t>
  </si>
  <si>
    <t>5670400190-139</t>
  </si>
  <si>
    <t>5670400190-140</t>
  </si>
  <si>
    <t>5670400190-141</t>
  </si>
  <si>
    <t>5670400190-142</t>
  </si>
  <si>
    <t>5670400190-143</t>
  </si>
  <si>
    <t>5670400190-144</t>
  </si>
  <si>
    <t>5670400190-145</t>
  </si>
  <si>
    <t>5670400190-146</t>
  </si>
  <si>
    <t>5670400190-147</t>
  </si>
  <si>
    <t>5670400190-148</t>
  </si>
  <si>
    <t>5670400190-149</t>
  </si>
  <si>
    <t>5670400190-150</t>
  </si>
  <si>
    <t>5670400190-151</t>
  </si>
  <si>
    <t>5670400190-152</t>
  </si>
  <si>
    <t>5670400190-153</t>
  </si>
  <si>
    <t>5670400190-154</t>
  </si>
  <si>
    <t>5670400190-155</t>
  </si>
  <si>
    <t>5670400190-156</t>
  </si>
  <si>
    <t>5670400190-1</t>
  </si>
  <si>
    <t>5670400190-2</t>
  </si>
  <si>
    <t>5670400190-3</t>
  </si>
  <si>
    <t>5670400190-4</t>
  </si>
  <si>
    <t>5670400190-5</t>
  </si>
  <si>
    <t>5670400190-6</t>
  </si>
  <si>
    <t>5670400190-7</t>
  </si>
  <si>
    <t>5670400190-8</t>
  </si>
  <si>
    <t>5670400190-9</t>
  </si>
  <si>
    <t>5670400190-10</t>
  </si>
  <si>
    <t>5670400190-11</t>
  </si>
  <si>
    <t>5670400190-12</t>
  </si>
  <si>
    <t>5670400190-13</t>
  </si>
  <si>
    <t>5670400190-14</t>
  </si>
  <si>
    <t>5670400190-15</t>
  </si>
  <si>
    <t>5670400190-16</t>
  </si>
  <si>
    <t>5670400190-17</t>
  </si>
  <si>
    <t>5670400190-18</t>
  </si>
  <si>
    <t>5670400190-19</t>
  </si>
  <si>
    <t>5670400190-20</t>
  </si>
  <si>
    <t>5670400190-21</t>
  </si>
  <si>
    <t>5670400190-22</t>
  </si>
  <si>
    <t>5670400190-23</t>
  </si>
  <si>
    <t>5670400190-24</t>
  </si>
  <si>
    <t>5670400190-25</t>
  </si>
  <si>
    <t>5670400190-26</t>
  </si>
  <si>
    <t>5670400190-27</t>
  </si>
  <si>
    <t>5670400190-28</t>
  </si>
  <si>
    <t>5670400190-29</t>
  </si>
  <si>
    <t>5670400190-30</t>
  </si>
  <si>
    <t>5670400190-31</t>
  </si>
  <si>
    <t>5670400190-32</t>
  </si>
  <si>
    <t>5670400190-33</t>
  </si>
  <si>
    <t>5670400190-34</t>
  </si>
  <si>
    <t>5670400190-35</t>
  </si>
  <si>
    <t>5620600228-14</t>
  </si>
  <si>
    <t>5670400338-2</t>
  </si>
  <si>
    <t>MAQUINA DE COSER OVERLOCK</t>
  </si>
  <si>
    <t>5670400338-1</t>
  </si>
  <si>
    <t>5670400338-3</t>
  </si>
  <si>
    <t>5670400223-2</t>
  </si>
  <si>
    <t>MAQUINA DE COSER PARA PEGAR BOTONES</t>
  </si>
  <si>
    <t>5670400223-1</t>
  </si>
  <si>
    <t>5670400174-43</t>
  </si>
  <si>
    <t>MAQUINA DE SOLDAR</t>
  </si>
  <si>
    <t>5670400174-45</t>
  </si>
  <si>
    <t>5670400174-44</t>
  </si>
  <si>
    <t>5670400174-30</t>
  </si>
  <si>
    <t>5670400174-31</t>
  </si>
  <si>
    <t>5670400174-32</t>
  </si>
  <si>
    <t>5670400174-28</t>
  </si>
  <si>
    <t>5670400174-29</t>
  </si>
  <si>
    <t>5670400174-6</t>
  </si>
  <si>
    <t>5670400174-7</t>
  </si>
  <si>
    <t>5670400174-8</t>
  </si>
  <si>
    <t>5670400174-9</t>
  </si>
  <si>
    <t>5670400174-10</t>
  </si>
  <si>
    <t>5670400174-11</t>
  </si>
  <si>
    <t>5670400174-12</t>
  </si>
  <si>
    <t>5670400174-13</t>
  </si>
  <si>
    <t>5670400174-14</t>
  </si>
  <si>
    <t>5670400174-15</t>
  </si>
  <si>
    <t>5670400174-16</t>
  </si>
  <si>
    <t>5670400174-19</t>
  </si>
  <si>
    <t>5670400174-20</t>
  </si>
  <si>
    <t>5670400174-21</t>
  </si>
  <si>
    <t>5670400174-22</t>
  </si>
  <si>
    <t>5670400174-23</t>
  </si>
  <si>
    <t>5670400174-24</t>
  </si>
  <si>
    <t>5670400174-25</t>
  </si>
  <si>
    <t>5670400174-26</t>
  </si>
  <si>
    <t>5670400174-27</t>
  </si>
  <si>
    <t>5670400174-1</t>
  </si>
  <si>
    <t>5670400174-2</t>
  </si>
  <si>
    <t>5670400174-3</t>
  </si>
  <si>
    <t>5670400174-4</t>
  </si>
  <si>
    <t>5670400174-5</t>
  </si>
  <si>
    <t>5670400174-53</t>
  </si>
  <si>
    <t>5670400174-54</t>
  </si>
  <si>
    <t>5670400174-55</t>
  </si>
  <si>
    <t>5670400174-56</t>
  </si>
  <si>
    <t>5670400174-57</t>
  </si>
  <si>
    <t>5670400174-46</t>
  </si>
  <si>
    <t>5670400174-47</t>
  </si>
  <si>
    <t>5670400174-48</t>
  </si>
  <si>
    <t>5670400174-49</t>
  </si>
  <si>
    <t>5670400174-50</t>
  </si>
  <si>
    <t>5670400174-51</t>
  </si>
  <si>
    <t>5670400174-52</t>
  </si>
  <si>
    <t>5670400174-58</t>
  </si>
  <si>
    <t>5670400174-59</t>
  </si>
  <si>
    <t>5670400174-60</t>
  </si>
  <si>
    <t>5670400174-61</t>
  </si>
  <si>
    <t>5670400174-62</t>
  </si>
  <si>
    <t>5670400196-1</t>
  </si>
  <si>
    <t>Maquina Electrica de Corte</t>
  </si>
  <si>
    <t>5670400196-2</t>
  </si>
  <si>
    <t>5670400196-3</t>
  </si>
  <si>
    <t>5670400273-1</t>
  </si>
  <si>
    <t>MESA BINARIA</t>
  </si>
  <si>
    <t>5670400278-1</t>
  </si>
  <si>
    <t>MESA CONFECCION DE ROPA</t>
  </si>
  <si>
    <t>5670400278-2</t>
  </si>
  <si>
    <t>5670400331-5</t>
  </si>
  <si>
    <t>MESA DE CORTE</t>
  </si>
  <si>
    <t>5670400331-1</t>
  </si>
  <si>
    <t>5670400331-2</t>
  </si>
  <si>
    <t>5670400331-3</t>
  </si>
  <si>
    <t>5670400331-4</t>
  </si>
  <si>
    <t>5670400330-1</t>
  </si>
  <si>
    <t>MESA DE LAMINA</t>
  </si>
  <si>
    <t>5670400204-99</t>
  </si>
  <si>
    <t>5670400204-1</t>
  </si>
  <si>
    <t>5670400204-2</t>
  </si>
  <si>
    <t>5670400204-3</t>
  </si>
  <si>
    <t>5670400204-4</t>
  </si>
  <si>
    <t>5670400204-5</t>
  </si>
  <si>
    <t>5670400204-6</t>
  </si>
  <si>
    <t>5670400204-7</t>
  </si>
  <si>
    <t>5670400204-8</t>
  </si>
  <si>
    <t>5670400204-9</t>
  </si>
  <si>
    <t>5670400204-10</t>
  </si>
  <si>
    <t>5670400204-11</t>
  </si>
  <si>
    <t>5670400204-12</t>
  </si>
  <si>
    <t>5670400204-13</t>
  </si>
  <si>
    <t>5670400204-14</t>
  </si>
  <si>
    <t>5670400204-15</t>
  </si>
  <si>
    <t>5670400204-18</t>
  </si>
  <si>
    <t>5670400204-19</t>
  </si>
  <si>
    <t>5670400204-20</t>
  </si>
  <si>
    <t>5670400204-21</t>
  </si>
  <si>
    <t>5670400204-22</t>
  </si>
  <si>
    <t>5670400204-23</t>
  </si>
  <si>
    <t>5670400204-24</t>
  </si>
  <si>
    <t>5670400204-25</t>
  </si>
  <si>
    <t>5670400204-26</t>
  </si>
  <si>
    <t>5670400204-27</t>
  </si>
  <si>
    <t>5670400204-28</t>
  </si>
  <si>
    <t>5670400204-29</t>
  </si>
  <si>
    <t>5670400204-30</t>
  </si>
  <si>
    <t>5670400204-31</t>
  </si>
  <si>
    <t>5670400204-32</t>
  </si>
  <si>
    <t>5670400204-33</t>
  </si>
  <si>
    <t>5670400204-34</t>
  </si>
  <si>
    <t>5670400204-35</t>
  </si>
  <si>
    <t>5670400204-36</t>
  </si>
  <si>
    <t>5670400204-37</t>
  </si>
  <si>
    <t>5670400204-38</t>
  </si>
  <si>
    <t>5670400204-39</t>
  </si>
  <si>
    <t>5670400204-40</t>
  </si>
  <si>
    <t>5670400204-41</t>
  </si>
  <si>
    <t>5670400204-44</t>
  </si>
  <si>
    <t>5670400204-45</t>
  </si>
  <si>
    <t>5670400204-48</t>
  </si>
  <si>
    <t>5670400204-49</t>
  </si>
  <si>
    <t>5670400204-50</t>
  </si>
  <si>
    <t>5670400204-51</t>
  </si>
  <si>
    <t>5670400204-52</t>
  </si>
  <si>
    <t>5670400204-53</t>
  </si>
  <si>
    <t>5670400204-54</t>
  </si>
  <si>
    <t>5670400204-55</t>
  </si>
  <si>
    <t>5670400204-56</t>
  </si>
  <si>
    <t>5670400204-57</t>
  </si>
  <si>
    <t>5670400204-58</t>
  </si>
  <si>
    <t>5670400204-59</t>
  </si>
  <si>
    <t>5670400204-60</t>
  </si>
  <si>
    <t>5670400204-61</t>
  </si>
  <si>
    <t>5670400204-62</t>
  </si>
  <si>
    <t>5670400204-87</t>
  </si>
  <si>
    <t>5670400204-88</t>
  </si>
  <si>
    <t>5670400204-89</t>
  </si>
  <si>
    <t>5670400204-90</t>
  </si>
  <si>
    <t>5670400204-91</t>
  </si>
  <si>
    <t>5670400204-92</t>
  </si>
  <si>
    <t>5670400204-93</t>
  </si>
  <si>
    <t>5670400204-94</t>
  </si>
  <si>
    <t>5670400204-95</t>
  </si>
  <si>
    <t>5670400204-96</t>
  </si>
  <si>
    <t>5670400204-97</t>
  </si>
  <si>
    <t>5670400288-1</t>
  </si>
  <si>
    <t>MESA MONTAJE MODULOS</t>
  </si>
  <si>
    <t>5670400266-1</t>
  </si>
  <si>
    <t>5670400266-2</t>
  </si>
  <si>
    <t>5670400231-1</t>
  </si>
  <si>
    <t>MICROMETRO</t>
  </si>
  <si>
    <t>5670400231-2</t>
  </si>
  <si>
    <t>5670400231-3</t>
  </si>
  <si>
    <t>5670400302-1</t>
  </si>
  <si>
    <t>MOD.SECCIONADO DE MOTOR A COMBUSTIÓN</t>
  </si>
  <si>
    <t>5670400302-2</t>
  </si>
  <si>
    <t>5670400303-2</t>
  </si>
  <si>
    <t>MOD.SECCIONADO DE MOTOR DE ARRANQUE</t>
  </si>
  <si>
    <t>5670400303-1</t>
  </si>
  <si>
    <t>5670400304-1</t>
  </si>
  <si>
    <t>MOD.SECCIONADO DE TRANSMISIÓN MANUAL</t>
  </si>
  <si>
    <t>5670400304-2</t>
  </si>
  <si>
    <t>5670400241-1</t>
  </si>
  <si>
    <t>MODELO DE FRENOS</t>
  </si>
  <si>
    <t>5670400301-2</t>
  </si>
  <si>
    <t>MODELO SECCIONADO DE FRENOS</t>
  </si>
  <si>
    <t>5670400301-1</t>
  </si>
  <si>
    <t>5670400245-1</t>
  </si>
  <si>
    <t>MODULO PARA CORTES</t>
  </si>
  <si>
    <t>5670400290-1</t>
  </si>
  <si>
    <t>MOTOR DE CORRIENTE CONTINUA</t>
  </si>
  <si>
    <t>5670400228-1</t>
  </si>
  <si>
    <t>MOTOR ELECTRICO</t>
  </si>
  <si>
    <t>5670400228-2</t>
  </si>
  <si>
    <t>5670400229-1</t>
  </si>
  <si>
    <t>MOTOR GASOLINA</t>
  </si>
  <si>
    <t>5670400227-1</t>
  </si>
  <si>
    <t>MOTOR MONOFASICO</t>
  </si>
  <si>
    <t>5670400227-2</t>
  </si>
  <si>
    <t>5670400289-1</t>
  </si>
  <si>
    <t>MOTOR ROTATOR STATOR</t>
  </si>
  <si>
    <t>5670400287-1</t>
  </si>
  <si>
    <t>MOTOR SINCRONICO ALTERNADOR</t>
  </si>
  <si>
    <t>5670400226-1</t>
  </si>
  <si>
    <t>MOTOR TRIFASICO</t>
  </si>
  <si>
    <t>5670400226-2</t>
  </si>
  <si>
    <t>5670400226-3</t>
  </si>
  <si>
    <t>5670400226-4</t>
  </si>
  <si>
    <t>5670400226-5</t>
  </si>
  <si>
    <t>5670400226-6</t>
  </si>
  <si>
    <t>5670400291-1</t>
  </si>
  <si>
    <t>MOTOR UNIVERSAL</t>
  </si>
  <si>
    <t>5670400210-2</t>
  </si>
  <si>
    <t>MOTRO DETROIT</t>
  </si>
  <si>
    <t>5670400210-1</t>
  </si>
  <si>
    <t>5670400181-2</t>
  </si>
  <si>
    <t>MULTIMETRO</t>
  </si>
  <si>
    <t>5670400181-1</t>
  </si>
  <si>
    <t>5670400181-3</t>
  </si>
  <si>
    <t>5670400181-4</t>
  </si>
  <si>
    <t>5670400250-1</t>
  </si>
  <si>
    <t>MULTIPROBADOR</t>
  </si>
  <si>
    <t>5670400183-2</t>
  </si>
  <si>
    <t>OSCLOSCOPIO DIGITAL</t>
  </si>
  <si>
    <t>5670400183-1</t>
  </si>
  <si>
    <t>5670400325-1</t>
  </si>
  <si>
    <t>PANEL AMP. AUDIOESTEREO</t>
  </si>
  <si>
    <t>5670400282-2</t>
  </si>
  <si>
    <t>PERTIGA PROFESIONAL</t>
  </si>
  <si>
    <t>5670400282-1</t>
  </si>
  <si>
    <t>5670400240-1</t>
  </si>
  <si>
    <t>PINZAS DE PRESION</t>
  </si>
  <si>
    <t>5670400240-2</t>
  </si>
  <si>
    <t>5670400320-1</t>
  </si>
  <si>
    <t>PISTOLA DE IMPACTO</t>
  </si>
  <si>
    <t>5670400320-2</t>
  </si>
  <si>
    <t>5670400321-1</t>
  </si>
  <si>
    <t>PISTOLA DE TIEMPO</t>
  </si>
  <si>
    <t>5670400202-8</t>
  </si>
  <si>
    <t>5670400202-2</t>
  </si>
  <si>
    <t>5670400202-3</t>
  </si>
  <si>
    <t>5670400202-4</t>
  </si>
  <si>
    <t>5670400202-5</t>
  </si>
  <si>
    <t>5670400202-6</t>
  </si>
  <si>
    <t>5670400202-7</t>
  </si>
  <si>
    <t>5670400202-1</t>
  </si>
  <si>
    <t>5670400101-1</t>
  </si>
  <si>
    <t>PLUMA HIDRAULICA MANUAL</t>
  </si>
  <si>
    <t>5670400101-3</t>
  </si>
  <si>
    <t>5670400101-4</t>
  </si>
  <si>
    <t>5670400101-5</t>
  </si>
  <si>
    <t>5670400101-6</t>
  </si>
  <si>
    <t>5670400101-2</t>
  </si>
  <si>
    <t>5670400159-1</t>
  </si>
  <si>
    <t>PODADORA DE CESPED</t>
  </si>
  <si>
    <t>5670400159-2</t>
  </si>
  <si>
    <t>5670400159-3</t>
  </si>
  <si>
    <t>5670400159-4</t>
  </si>
  <si>
    <t>5670400159-7</t>
  </si>
  <si>
    <t>5670400159-8</t>
  </si>
  <si>
    <t>5670400159-9</t>
  </si>
  <si>
    <t>5670400159-10</t>
  </si>
  <si>
    <t>5670400159-11</t>
  </si>
  <si>
    <t>5670400249-2</t>
  </si>
  <si>
    <t>PRENSA H</t>
  </si>
  <si>
    <t>5670400249-3</t>
  </si>
  <si>
    <t>5670400249-4</t>
  </si>
  <si>
    <t>5670400249-1</t>
  </si>
  <si>
    <t>5670400116-1</t>
  </si>
  <si>
    <t>PULIDOR</t>
  </si>
  <si>
    <t>5670400116-2</t>
  </si>
  <si>
    <t>5670400118-1</t>
  </si>
  <si>
    <t>RAMPA HIDRAULICA</t>
  </si>
  <si>
    <t>5670400118-3</t>
  </si>
  <si>
    <t>5670400118-4</t>
  </si>
  <si>
    <t>5670400118-2</t>
  </si>
  <si>
    <t>5670400118-5</t>
  </si>
  <si>
    <t>5670400119-1</t>
  </si>
  <si>
    <t>REBAJADORA (ROUTER)</t>
  </si>
  <si>
    <t>5670400119-2</t>
  </si>
  <si>
    <t>5670400119-3</t>
  </si>
  <si>
    <t>5670400119-4</t>
  </si>
  <si>
    <t>5670400119-5</t>
  </si>
  <si>
    <t>5670400119-6</t>
  </si>
  <si>
    <t>5670400119-7</t>
  </si>
  <si>
    <t>5670400119-8</t>
  </si>
  <si>
    <t>5670400119-9</t>
  </si>
  <si>
    <t>5670400315-1</t>
  </si>
  <si>
    <t>REFLECTOR SMD</t>
  </si>
  <si>
    <t>5670400260-1</t>
  </si>
  <si>
    <t>REFRESCADOR DE ROSCAS</t>
  </si>
  <si>
    <t>5670400332-1</t>
  </si>
  <si>
    <t>5670400332-2</t>
  </si>
  <si>
    <t>5670400351-3</t>
  </si>
  <si>
    <t>REFUERZO EN FIRME</t>
  </si>
  <si>
    <t>5670400351-1</t>
  </si>
  <si>
    <t>5670400351-2</t>
  </si>
  <si>
    <t>5670400351-4</t>
  </si>
  <si>
    <t>5670400351-5</t>
  </si>
  <si>
    <t>5670400191-1</t>
  </si>
  <si>
    <t>REGRIGERACION TIPO CENTRAL</t>
  </si>
  <si>
    <t>5670400191-2</t>
  </si>
  <si>
    <t>5670400191-3</t>
  </si>
  <si>
    <t>5670400191-4</t>
  </si>
  <si>
    <t>5670400191-5</t>
  </si>
  <si>
    <t>5670400191-6</t>
  </si>
  <si>
    <t>5670400191-7</t>
  </si>
  <si>
    <t>5670400191-8</t>
  </si>
  <si>
    <t>5670400191-9</t>
  </si>
  <si>
    <t>5670400191-10</t>
  </si>
  <si>
    <t>5670400173-1</t>
  </si>
  <si>
    <t>REGULADOR DE VOLTAJE</t>
  </si>
  <si>
    <t>5670400329-1</t>
  </si>
  <si>
    <t>REGULADOR MULTIPLE</t>
  </si>
  <si>
    <t>5670400336-1</t>
  </si>
  <si>
    <t>RELEVADOR DE SOBRECARGA PARA MOTOR</t>
  </si>
  <si>
    <t>5670400309-1</t>
  </si>
  <si>
    <t>SARGENTO DE TUBO</t>
  </si>
  <si>
    <t>5670400309-2</t>
  </si>
  <si>
    <t>5670400160-1</t>
  </si>
  <si>
    <t>SIERRA CALADORA</t>
  </si>
  <si>
    <t>5670400160-2</t>
  </si>
  <si>
    <t>5670400131-2</t>
  </si>
  <si>
    <t>SIERRA CINTA</t>
  </si>
  <si>
    <t>5670400131-1</t>
  </si>
  <si>
    <t>5670400132-1</t>
  </si>
  <si>
    <t>SIERRA CIRCULAR</t>
  </si>
  <si>
    <t>5670400132-5</t>
  </si>
  <si>
    <t>5670400132-4</t>
  </si>
  <si>
    <t>5670400132-2</t>
  </si>
  <si>
    <t>5670400132-3</t>
  </si>
  <si>
    <t>5670400162-3</t>
  </si>
  <si>
    <t>SIERRA DE BRAZO RADIAL</t>
  </si>
  <si>
    <t>5670400162-4</t>
  </si>
  <si>
    <t>5670400162-5</t>
  </si>
  <si>
    <t>5670400162-1</t>
  </si>
  <si>
    <t>5670400162-2</t>
  </si>
  <si>
    <t>5670400133-1</t>
  </si>
  <si>
    <t>SIERRA ELECTRICA</t>
  </si>
  <si>
    <t>5670400133-2</t>
  </si>
  <si>
    <t>5670400133-3</t>
  </si>
  <si>
    <t>5670400133-4</t>
  </si>
  <si>
    <t>5670400341-1</t>
  </si>
  <si>
    <t>5670400195-7</t>
  </si>
  <si>
    <t>5670400195-8</t>
  </si>
  <si>
    <t>5670400195-3</t>
  </si>
  <si>
    <t>5670400195-4</t>
  </si>
  <si>
    <t>5670400195-1</t>
  </si>
  <si>
    <t>5670400195-2</t>
  </si>
  <si>
    <t>5670400195-6</t>
  </si>
  <si>
    <t>5670400340-1</t>
  </si>
  <si>
    <t>SILLAS PARA CORTE</t>
  </si>
  <si>
    <t>5670400340-2</t>
  </si>
  <si>
    <t>5670400188-1</t>
  </si>
  <si>
    <t>SILLON  DE PEDICURE</t>
  </si>
  <si>
    <t>5670400189-1</t>
  </si>
  <si>
    <t>SILLON PARA BARBERIA</t>
  </si>
  <si>
    <t>5670400189-2</t>
  </si>
  <si>
    <t>5670400206-1</t>
  </si>
  <si>
    <t>SIMULADOR COMPUTARIZADO PARA SOLDADURA</t>
  </si>
  <si>
    <t>5670400179-1</t>
  </si>
  <si>
    <t>SIMULADOR DE CONDUCCION VEHICULAR</t>
  </si>
  <si>
    <t>5670400274-1</t>
  </si>
  <si>
    <t>SINCOGRAFO</t>
  </si>
  <si>
    <t>5670400285-1</t>
  </si>
  <si>
    <t>SISTEMA ENTRENAMIENTO MODULAR MOTORES ELECTRICOS</t>
  </si>
  <si>
    <t>5670400324-2</t>
  </si>
  <si>
    <t>SISTEMA PARA EJERCICIOS DE LOGICA</t>
  </si>
  <si>
    <t>5670400324-1</t>
  </si>
  <si>
    <t>5670400247-12</t>
  </si>
  <si>
    <t>SOPORTE MOVIL PARA MOTOR</t>
  </si>
  <si>
    <t>5670400247-13</t>
  </si>
  <si>
    <t>5670400247-8</t>
  </si>
  <si>
    <t>5670400247-9</t>
  </si>
  <si>
    <t>5670400247-10</t>
  </si>
  <si>
    <t>5670400247-11</t>
  </si>
  <si>
    <t>5670400247-7</t>
  </si>
  <si>
    <t>5670400247-5</t>
  </si>
  <si>
    <t>5670400247-2</t>
  </si>
  <si>
    <t>5670400247-1</t>
  </si>
  <si>
    <t>5670400247-3</t>
  </si>
  <si>
    <t>5670400247-4</t>
  </si>
  <si>
    <t>5670400247-6</t>
  </si>
  <si>
    <t>5670400347-1</t>
  </si>
  <si>
    <t>TABLERO DIDACTICO</t>
  </si>
  <si>
    <t>5670400286-1</t>
  </si>
  <si>
    <t>TABLERO ENTRENAMIENTO PRINCIPAL</t>
  </si>
  <si>
    <t>5670400284-1</t>
  </si>
  <si>
    <t>TABLERO MODULAR PARA AUTOMATISMO</t>
  </si>
  <si>
    <t>5670400225-1</t>
  </si>
  <si>
    <t>TABLERO PARA HERRAMIENTA</t>
  </si>
  <si>
    <t>5670400225-2</t>
  </si>
  <si>
    <t>5670400225-4</t>
  </si>
  <si>
    <t>5670400225-5</t>
  </si>
  <si>
    <t>5670400225-6</t>
  </si>
  <si>
    <t>5670400225-7</t>
  </si>
  <si>
    <t>5670400225-8</t>
  </si>
  <si>
    <t>5670400225-9</t>
  </si>
  <si>
    <t>5670400225-10</t>
  </si>
  <si>
    <t>5670400176-1</t>
  </si>
  <si>
    <t>TABLEROS INTERCAMBIABLES</t>
  </si>
  <si>
    <t>5670400172-1</t>
  </si>
  <si>
    <t>TACOMETRO</t>
  </si>
  <si>
    <t>5670400172-2</t>
  </si>
  <si>
    <t>5670400172-3</t>
  </si>
  <si>
    <t>5670400161-1</t>
  </si>
  <si>
    <t>TALADRO DE COLUMNA</t>
  </si>
  <si>
    <t>5670400161-2</t>
  </si>
  <si>
    <t>5670400161-4</t>
  </si>
  <si>
    <t>5670400161-5</t>
  </si>
  <si>
    <t>5670400161-3</t>
  </si>
  <si>
    <t>5670400161-7</t>
  </si>
  <si>
    <t>5670400161-6</t>
  </si>
  <si>
    <t>5670400161-8</t>
  </si>
  <si>
    <t>5670400161-9</t>
  </si>
  <si>
    <t>5670400142-6</t>
  </si>
  <si>
    <t>TALADRO ELECTRICO (MADERA, METAL, PIEDRA Y PLASTICO)</t>
  </si>
  <si>
    <t>5670400142-7</t>
  </si>
  <si>
    <t>5670400142-4</t>
  </si>
  <si>
    <t>5670400142-5</t>
  </si>
  <si>
    <t>5670400142-1</t>
  </si>
  <si>
    <t>5670400142-2</t>
  </si>
  <si>
    <t>5670400142-3</t>
  </si>
  <si>
    <t>5670400221-1</t>
  </si>
  <si>
    <t>TALADRO PARA TELA</t>
  </si>
  <si>
    <t>5670400219-1</t>
  </si>
  <si>
    <t>5670400147-1</t>
  </si>
  <si>
    <t>TARRAJA</t>
  </si>
  <si>
    <t>5670400147-2</t>
  </si>
  <si>
    <t>5670400147-3</t>
  </si>
  <si>
    <t>5670400147-4</t>
  </si>
  <si>
    <t>5670400147-5</t>
  </si>
  <si>
    <t>5670400277-1</t>
  </si>
  <si>
    <t>TINACO</t>
  </si>
  <si>
    <t>5670400149-1</t>
  </si>
  <si>
    <t>TORNILLO BANCO</t>
  </si>
  <si>
    <t>5670400149-2</t>
  </si>
  <si>
    <t>5670400149-3</t>
  </si>
  <si>
    <t>5670400149-4</t>
  </si>
  <si>
    <t>5670400149-5</t>
  </si>
  <si>
    <t>5670400149-6</t>
  </si>
  <si>
    <t>5670400215-2</t>
  </si>
  <si>
    <t>TORNO PARA MADERA</t>
  </si>
  <si>
    <t>5670400215-1</t>
  </si>
  <si>
    <t>5670400214-2</t>
  </si>
  <si>
    <t>TORNO PARA METALES</t>
  </si>
  <si>
    <t>5670400214-3</t>
  </si>
  <si>
    <t>5670400214-4</t>
  </si>
  <si>
    <t>5670400214-1</t>
  </si>
  <si>
    <t>5670400212-1</t>
  </si>
  <si>
    <t>TORNO PARALELO</t>
  </si>
  <si>
    <t>5670400213-1</t>
  </si>
  <si>
    <t>TORNO TIPO BANCO</t>
  </si>
  <si>
    <t>5670400213-2</t>
  </si>
  <si>
    <t>5670400213-3</t>
  </si>
  <si>
    <t>5670400213-4</t>
  </si>
  <si>
    <t>5670400268-1</t>
  </si>
  <si>
    <t>TRAZADOR DE SEÑALES</t>
  </si>
  <si>
    <t>5670400280-2</t>
  </si>
  <si>
    <t>TROMPO PARA MADERA</t>
  </si>
  <si>
    <t>5670400280-1</t>
  </si>
  <si>
    <t>5670400348-1</t>
  </si>
  <si>
    <t>TV</t>
  </si>
  <si>
    <t>5670400348-2</t>
  </si>
  <si>
    <t>5670400352-5</t>
  </si>
  <si>
    <t>UNIDAD DE MANTENIMIENTO NEUMATICO</t>
  </si>
  <si>
    <t>5670400352-4</t>
  </si>
  <si>
    <t>5670400352-3</t>
  </si>
  <si>
    <t>5670400352-2</t>
  </si>
  <si>
    <t>5670400352-1</t>
  </si>
  <si>
    <t>5670400265-1</t>
  </si>
  <si>
    <t>5670400242-1</t>
  </si>
  <si>
    <t>5670400283-1</t>
  </si>
  <si>
    <t>WATTIMETRO</t>
  </si>
  <si>
    <t>5670400283-2</t>
  </si>
  <si>
    <t>5670400283-3</t>
  </si>
  <si>
    <t>5670400158-2</t>
  </si>
  <si>
    <t>YUNQUE</t>
  </si>
  <si>
    <t>5670400158-1</t>
  </si>
  <si>
    <t>5830200001-33</t>
  </si>
  <si>
    <t>CONSTRUCCION DE EDIFICIOS 918.72 METROS CUADRADOS (EDIFICIOS "B", "C" Y "D") ADEMAS OBRA EXTERIOR: POZO DE ABSORCION, FOSA SEPTICA, CISTERNA, BEBEDERO, PLAZA CIVICA</t>
  </si>
  <si>
    <t>5830200001-34</t>
  </si>
  <si>
    <t>OBRA EXTERIOR</t>
  </si>
  <si>
    <t>5830200001-35</t>
  </si>
  <si>
    <t>CISTERNA</t>
  </si>
  <si>
    <t>5830200001-36</t>
  </si>
  <si>
    <t>CONSTRUCCION DE EDIFICIO</t>
  </si>
  <si>
    <t>5830200001-37</t>
  </si>
  <si>
    <t>TALLERES</t>
  </si>
  <si>
    <t>5830200001-38</t>
  </si>
  <si>
    <t>EDIFICIOS, 01 AULA,  04 TALLERES, 03 ANEXOS</t>
  </si>
  <si>
    <t>5830200001-39</t>
  </si>
  <si>
    <t>EDIFICIO P/TALLER DE SISTEMAS DE CONTROL INDUSTRIAL</t>
  </si>
  <si>
    <t>5830200001-40</t>
  </si>
  <si>
    <t>ADAPT. DE TALLER COMPUTO, MEC. AUTOMOTRIZ Y SOLDADURA</t>
  </si>
  <si>
    <t>5830200001-41</t>
  </si>
  <si>
    <t>CONSTRUCCION DE TALLER DE IDEOMAS ( 7PP6-0044)</t>
  </si>
  <si>
    <t>5830200001-42</t>
  </si>
  <si>
    <t>CONSTRUCCION DE TALLER DE ASISTENTE EDUCATIVO ( 7-PP6-0064)</t>
  </si>
  <si>
    <t>5830200001-29</t>
  </si>
  <si>
    <t>CONST. TALLER COMPUTO Y OBRA EXTERIOR</t>
  </si>
  <si>
    <t>5830200001-30</t>
  </si>
  <si>
    <t>DOS EDIFICIOS USOS MULTIPLES Y TALLERES "B - D"</t>
  </si>
  <si>
    <t>5830200001-31</t>
  </si>
  <si>
    <t>AMPLIACION TALLER AUTOMOTRIZ CANANEA</t>
  </si>
  <si>
    <t>5830200001-1</t>
  </si>
  <si>
    <t>TALLER IND. VESTIDO Y DOS AULAS</t>
  </si>
  <si>
    <t>5830200001-2</t>
  </si>
  <si>
    <t>CISTERNA DE 33M3    CAPACIDAD</t>
  </si>
  <si>
    <t>5830200001-3</t>
  </si>
  <si>
    <t>DOS EDIFICIOS ELECTRONICA Y COMPUTO "E - D"</t>
  </si>
  <si>
    <t>5830200001-4</t>
  </si>
  <si>
    <t>EDIFICIOS AULA USUOS MULT. T. MAQ. HTAS. T. MECANICA AU</t>
  </si>
  <si>
    <t>5830200001-5</t>
  </si>
  <si>
    <t>TRABAJOS EJECT. PLANTEL HERMOSILLO</t>
  </si>
  <si>
    <t>5830200001-6</t>
  </si>
  <si>
    <t>AMPLIACION TALLER MECANICA HERMOSILLO</t>
  </si>
  <si>
    <t>5830200001-7</t>
  </si>
  <si>
    <t>MURO TABLAROCA C/AISLOHOGAR 3" C/HERRAJES</t>
  </si>
  <si>
    <t>5830200001-8</t>
  </si>
  <si>
    <t>PUERTAS DE TAMBOR DOBLES</t>
  </si>
  <si>
    <t>5830200001-9</t>
  </si>
  <si>
    <t>VENTANAS FIJAS ALUMINIO ANODIZADO</t>
  </si>
  <si>
    <t>5830200001-10</t>
  </si>
  <si>
    <t xml:space="preserve">CONSTRUCCION DEL TALLER DE IDIOMAS  </t>
  </si>
  <si>
    <t>5830200001-11</t>
  </si>
  <si>
    <t>CONSTRUCCION DEL TALLER DE REFRIGERACION</t>
  </si>
  <si>
    <t>5830200001-12</t>
  </si>
  <si>
    <t>CONSTRUCCION DEL TALLER DE CARPINTERIA</t>
  </si>
  <si>
    <t>5830200001-13</t>
  </si>
  <si>
    <t xml:space="preserve">CONSTRUCCION DEL TALLER DE SOLDADURA  </t>
  </si>
  <si>
    <t>5830200001-14</t>
  </si>
  <si>
    <t xml:space="preserve">INSTALACION ELECTRICA EN  TALLER DE SOLDADURA  </t>
  </si>
  <si>
    <t>5830200001-32</t>
  </si>
  <si>
    <t>CONSTRUCCION DE EDIFICIOS</t>
  </si>
  <si>
    <t>5810100001-4</t>
  </si>
  <si>
    <t>LOTE DE TERRENO EN LA CIUDAD DE AGUA PRIETA, SONORA</t>
  </si>
  <si>
    <t>5810100001-8</t>
  </si>
  <si>
    <t>REGISTRO DE TERRENO</t>
  </si>
  <si>
    <t>5810100001-2</t>
  </si>
  <si>
    <t>5810100001-3</t>
  </si>
  <si>
    <t>LOTE DE TERRENO EN LA CIUDAD DE CANANEA, SONORA</t>
  </si>
  <si>
    <t>5810100001-5</t>
  </si>
  <si>
    <t>5810100001-1</t>
  </si>
  <si>
    <t>LOTE DE TERRENO EN LA CIUDAD DE NAVOJOA, SONORA SUPERFICIE 32,746.12 MTS</t>
  </si>
  <si>
    <t>5810100001-6</t>
  </si>
  <si>
    <t>TERRENO URBANO CON SUPERFICIE DE14,149.17 M2UBICADOENELPARQUEINDUSTRIALDYNATECH EN EL MUNICIPIO DE HERMOSILLO, SON.  INSCRITO EN RPP  Y C, BAJO No.  435904 DE LA SECCION REGISTRO INMOBILIARIO LIBRE DE GRAVAMEN.</t>
  </si>
  <si>
    <t>5810100001-7</t>
  </si>
  <si>
    <t xml:space="preserve">TERRENO RUSTICO  CON SUPERFICIE DE 6-00 HAS. UBICADO ENE EL PREDIO MASCAREÑAS,DENTRO DEL MUNICIPIO DE NOGALES, SON. INSCRITO EN EL RPP y C, BAJO No. 78,728 DE LA SECCION REGISTRO INMOBILIARIO LIBRE DE GRAVAMEN.					</t>
  </si>
  <si>
    <t>5910100004-1</t>
  </si>
  <si>
    <t>COMPONENTES SISTEMA GRAFICO, SISTEMA DE AUDIO, SIMULACION DE LA FISICA Y DINAMICA VEHICULAR</t>
  </si>
  <si>
    <t>5910100002-1</t>
  </si>
  <si>
    <t>LICENCIA DE SOFTWARE</t>
  </si>
  <si>
    <t>5910100001-1</t>
  </si>
  <si>
    <t>5910100001-2</t>
  </si>
  <si>
    <t>5910100003-1</t>
  </si>
  <si>
    <t>UPGRADE A CNC EMCO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</si>
</sst>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0"/>
    <numFmt numFmtId="166" formatCode="#,##0_ ;[Red]\-#,##0\ "/>
    <numFmt numFmtId="167" formatCode="0000000000"/>
    <numFmt numFmtId="168" formatCode="_-&quot;$&quot;* #,##0_-;\-&quot;$&quot;* #,##0_-;_-&quot;$&quot;* &quot;-&quot;??_-;_-@_-"/>
    <numFmt numFmtId="169" formatCode="#,##0_ ;\-#,##0\ "/>
    <numFmt numFmtId="170" formatCode="dd\/mm\/yyyy"/>
  </numFmts>
  <fonts count="167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10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9"/>
      <color theme="0" tint="-0.34998626667073579"/>
      <name val="Arial Narrow"/>
      <family val="2"/>
    </font>
    <font>
      <b/>
      <vertAlign val="superscript"/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vertAlign val="superscript"/>
      <sz val="9"/>
      <color theme="0" tint="-0.34998626667073579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rgb="FFFFFF00"/>
      <name val="Calibri"/>
      <family val="2"/>
      <scheme val="minor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b/>
      <strike/>
      <sz val="1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 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i/>
      <sz val="9"/>
      <color rgb="FF000000"/>
      <name val="Arial"/>
      <family val="2"/>
    </font>
    <font>
      <b/>
      <sz val="7"/>
      <name val="Times New Roman"/>
      <family val="1"/>
    </font>
    <font>
      <sz val="9"/>
      <color theme="1"/>
      <name val="Symbol"/>
      <family val="1"/>
      <charset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Microsoft Sans Serif"/>
      <family val="2"/>
    </font>
    <font>
      <b/>
      <u/>
      <sz val="7"/>
      <color rgb="FF000000"/>
      <name val="Microsoft Sans Serif"/>
      <family val="2"/>
    </font>
    <font>
      <b/>
      <u/>
      <sz val="7"/>
      <color rgb="FF808080"/>
      <name val="Microsoft Sans Serif"/>
      <family val="2"/>
    </font>
    <font>
      <sz val="6"/>
      <color rgb="FF000000"/>
      <name val="Microsoft Sans Serif"/>
      <family val="2"/>
    </font>
    <font>
      <sz val="6"/>
      <color rgb="FF808080"/>
      <name val="Microsoft Sans Serif"/>
      <family val="2"/>
    </font>
    <font>
      <b/>
      <sz val="5"/>
      <color rgb="FF000000"/>
      <name val="Microsoft Sans Serif"/>
      <family val="2"/>
    </font>
    <font>
      <sz val="8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Calibri"/>
      <family val="2"/>
      <scheme val="minor"/>
    </font>
    <font>
      <sz val="11"/>
      <color theme="1"/>
      <name val="Arial"/>
      <family val="2"/>
    </font>
    <font>
      <b/>
      <i/>
      <u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匠牥晩††††††††††"/>
    </font>
    <font>
      <b/>
      <sz val="11"/>
      <color indexed="8"/>
      <name val="匠牥晩††††††††††"/>
    </font>
    <font>
      <sz val="8"/>
      <color indexed="8"/>
      <name val="Arial Narrow"/>
      <family val="2"/>
    </font>
    <font>
      <sz val="10"/>
      <color indexed="8"/>
      <name val="匠牥晩††††††††††"/>
    </font>
    <font>
      <sz val="18"/>
      <color indexed="8"/>
      <name val="楲污丠牡潲海湡†††††"/>
    </font>
    <font>
      <sz val="8.0500000000000007"/>
      <color indexed="8"/>
      <name val="楲污丠牡潲海湡†††††"/>
    </font>
    <font>
      <sz val="10"/>
      <color indexed="8"/>
      <name val="楲污丠牡潲海湡†††††"/>
    </font>
    <font>
      <sz val="8"/>
      <color indexed="8"/>
      <name val="楲污丠牡潲海湡†††††"/>
    </font>
    <font>
      <b/>
      <sz val="11.6"/>
      <color theme="1"/>
      <name val="Arial"/>
      <family val="2"/>
    </font>
    <font>
      <b/>
      <sz val="12"/>
      <color indexed="8"/>
      <name val="楲污丠牡潲海湡†††††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9"/>
      <color indexed="8"/>
      <name val="楲污丠牡潲海湡†††††"/>
    </font>
    <font>
      <sz val="8"/>
      <color indexed="8"/>
      <name val="楲污丠睥删"/>
    </font>
    <font>
      <sz val="8.9"/>
      <color indexed="8"/>
      <name val="楲污丠牡潲海湡†††††"/>
    </font>
    <font>
      <b/>
      <sz val="11"/>
      <color indexed="8"/>
      <name val="楲污丠牡潲海湡†††††"/>
    </font>
    <font>
      <sz val="9"/>
      <color indexed="8"/>
      <name val="Arial Narrow"/>
      <family val="2"/>
    </font>
    <font>
      <sz val="9"/>
      <color indexed="8"/>
      <name val="楲污丠牡潲海湡†††††"/>
    </font>
    <font>
      <b/>
      <sz val="10"/>
      <color indexed="8"/>
      <name val="楲污丠牡潲海湡†††††"/>
    </font>
    <font>
      <b/>
      <sz val="9.9499999999999993"/>
      <color indexed="8"/>
      <name val="楲污丠睥删"/>
    </font>
    <font>
      <b/>
      <sz val="8"/>
      <color indexed="8"/>
      <name val="楲污丠睥删"/>
    </font>
    <font>
      <b/>
      <sz val="9.9499999999999993"/>
      <color indexed="8"/>
      <name val="楲污丠牡潲"/>
    </font>
    <font>
      <sz val="10"/>
      <color indexed="8"/>
      <name val="Arial"/>
      <family val="2"/>
    </font>
    <font>
      <b/>
      <sz val="8.9"/>
      <color indexed="8"/>
      <name val="楲污丠牡潲海湡†††††"/>
    </font>
    <font>
      <sz val="8.0500000000000007"/>
      <color indexed="8"/>
      <name val="Arial Narrow"/>
      <family val="2"/>
    </font>
    <font>
      <sz val="8.9"/>
      <color indexed="8"/>
      <name val="Arial"/>
      <family val="2"/>
    </font>
    <font>
      <b/>
      <sz val="16"/>
      <color indexed="8"/>
      <name val="楲污丠牡潲海湡†††††"/>
    </font>
    <font>
      <sz val="9"/>
      <color indexed="8"/>
      <name val="匠牥晩††††††††††"/>
    </font>
    <font>
      <sz val="11"/>
      <color indexed="8"/>
      <name val="楲污丠牡潲海湡†††††"/>
    </font>
    <font>
      <sz val="8"/>
      <color indexed="8"/>
      <name val="匠牥晩††††††††††"/>
    </font>
    <font>
      <sz val="11"/>
      <color indexed="8"/>
      <name val="匠牥晩††††††††††"/>
    </font>
    <font>
      <sz val="11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lightGray">
        <bgColor rgb="FFBFBFBF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04" fillId="0" borderId="0"/>
    <xf numFmtId="44" fontId="104" fillId="0" borderId="0" applyFont="0" applyFill="0" applyBorder="0" applyAlignment="0" applyProtection="0"/>
    <xf numFmtId="9" fontId="104" fillId="0" borderId="0" applyFont="0" applyFill="0" applyBorder="0" applyAlignment="0" applyProtection="0"/>
  </cellStyleXfs>
  <cellXfs count="1800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33" fillId="0" borderId="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2" fillId="0" borderId="0" xfId="0" applyFont="1" applyAlignment="1"/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5" fillId="2" borderId="0" xfId="0" applyFont="1" applyFill="1"/>
    <xf numFmtId="0" fontId="28" fillId="2" borderId="0" xfId="0" applyFont="1" applyFill="1"/>
    <xf numFmtId="0" fontId="33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43" fontId="15" fillId="2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3" fontId="17" fillId="0" borderId="6" xfId="0" applyNumberFormat="1" applyFont="1" applyFill="1" applyBorder="1" applyAlignment="1" applyProtection="1">
      <alignment wrapText="1"/>
      <protection locked="0"/>
    </xf>
    <xf numFmtId="43" fontId="15" fillId="0" borderId="0" xfId="0" applyNumberFormat="1" applyFont="1" applyFill="1" applyBorder="1" applyAlignment="1" applyProtection="1">
      <alignment wrapText="1"/>
      <protection locked="0"/>
    </xf>
    <xf numFmtId="43" fontId="15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5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5" fillId="2" borderId="0" xfId="0" applyNumberFormat="1" applyFont="1" applyFill="1" applyBorder="1" applyAlignment="1" applyProtection="1"/>
    <xf numFmtId="43" fontId="15" fillId="2" borderId="6" xfId="0" applyNumberFormat="1" applyFont="1" applyFill="1" applyBorder="1" applyAlignment="1" applyProtection="1"/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1" xfId="0" applyFont="1" applyFill="1" applyBorder="1" applyAlignment="1" applyProtection="1">
      <alignment horizontal="justify" vertical="center"/>
      <protection locked="0"/>
    </xf>
    <xf numFmtId="0" fontId="27" fillId="3" borderId="40" xfId="0" applyFont="1" applyFill="1" applyBorder="1" applyAlignment="1" applyProtection="1">
      <alignment horizontal="center" vertical="center"/>
      <protection locked="0"/>
    </xf>
    <xf numFmtId="0" fontId="27" fillId="3" borderId="4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5" fillId="0" borderId="0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Protection="1">
      <protection locked="0"/>
    </xf>
    <xf numFmtId="4" fontId="12" fillId="0" borderId="6" xfId="0" applyNumberFormat="1" applyFont="1" applyFill="1" applyBorder="1" applyProtection="1">
      <protection locked="0"/>
    </xf>
    <xf numFmtId="4" fontId="24" fillId="0" borderId="0" xfId="0" applyNumberFormat="1" applyFont="1" applyFill="1" applyBorder="1" applyAlignment="1" applyProtection="1">
      <alignment vertical="top"/>
    </xf>
    <xf numFmtId="4" fontId="24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4" fontId="12" fillId="0" borderId="6" xfId="0" applyNumberFormat="1" applyFont="1" applyFill="1" applyBorder="1" applyAlignment="1" applyProtection="1">
      <alignment vertical="top"/>
    </xf>
    <xf numFmtId="4" fontId="25" fillId="0" borderId="0" xfId="0" applyNumberFormat="1" applyFont="1" applyFill="1" applyBorder="1" applyAlignment="1" applyProtection="1">
      <alignment vertical="top"/>
      <protection locked="0"/>
    </xf>
    <xf numFmtId="4" fontId="25" fillId="0" borderId="6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4" fontId="24" fillId="0" borderId="6" xfId="0" applyNumberFormat="1" applyFont="1" applyFill="1" applyBorder="1" applyAlignment="1" applyProtection="1">
      <alignment vertical="top" wrapText="1"/>
    </xf>
    <xf numFmtId="4" fontId="24" fillId="0" borderId="8" xfId="0" applyNumberFormat="1" applyFont="1" applyFill="1" applyBorder="1" applyAlignment="1" applyProtection="1">
      <alignment vertical="top" wrapText="1"/>
    </xf>
    <xf numFmtId="4" fontId="24" fillId="0" borderId="9" xfId="0" applyNumberFormat="1" applyFont="1" applyFill="1" applyBorder="1" applyAlignment="1" applyProtection="1">
      <alignment vertical="top" wrapText="1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4" fontId="6" fillId="2" borderId="44" xfId="0" applyNumberFormat="1" applyFont="1" applyFill="1" applyBorder="1" applyAlignment="1" applyProtection="1">
      <alignment horizontal="right" vertical="center" wrapText="1"/>
    </xf>
    <xf numFmtId="0" fontId="21" fillId="3" borderId="43" xfId="0" applyFont="1" applyFill="1" applyBorder="1" applyAlignment="1" applyProtection="1">
      <alignment vertical="center"/>
      <protection locked="0"/>
    </xf>
    <xf numFmtId="0" fontId="21" fillId="3" borderId="21" xfId="0" applyFont="1" applyFill="1" applyBorder="1" applyAlignment="1" applyProtection="1">
      <alignment vertical="center"/>
      <protection locked="0"/>
    </xf>
    <xf numFmtId="0" fontId="16" fillId="3" borderId="21" xfId="0" applyFont="1" applyFill="1" applyBorder="1" applyAlignment="1" applyProtection="1">
      <alignment horizontal="justify" vertical="center"/>
      <protection locked="0"/>
    </xf>
    <xf numFmtId="4" fontId="6" fillId="0" borderId="44" xfId="0" applyNumberFormat="1" applyFont="1" applyFill="1" applyBorder="1" applyAlignment="1" applyProtection="1">
      <alignment horizontal="right" vertical="center" wrapText="1"/>
    </xf>
    <xf numFmtId="4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3" xfId="0" applyFont="1" applyFill="1" applyBorder="1" applyAlignment="1" applyProtection="1">
      <alignment vertical="center"/>
      <protection locked="0"/>
    </xf>
    <xf numFmtId="0" fontId="21" fillId="2" borderId="21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19" fillId="3" borderId="27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horizontal="justify"/>
      <protection locked="0"/>
    </xf>
    <xf numFmtId="0" fontId="46" fillId="0" borderId="0" xfId="0" applyFont="1" applyFill="1" applyAlignment="1" applyProtection="1">
      <alignment horizontal="right"/>
      <protection locked="0"/>
    </xf>
    <xf numFmtId="0" fontId="1" fillId="0" borderId="47" xfId="0" applyFont="1" applyFill="1" applyBorder="1" applyAlignment="1" applyProtection="1">
      <alignment horizontal="left" vertical="center" wrapText="1" indent="2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horizontal="justify" vertical="center" wrapText="1"/>
      <protection locked="0"/>
    </xf>
    <xf numFmtId="0" fontId="3" fillId="0" borderId="43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6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6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left" vertical="top" wrapText="1"/>
    </xf>
    <xf numFmtId="49" fontId="25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4" fontId="33" fillId="0" borderId="14" xfId="0" applyNumberFormat="1" applyFont="1" applyBorder="1" applyAlignment="1" applyProtection="1">
      <alignment horizontal="right" vertical="center"/>
      <protection locked="0"/>
    </xf>
    <xf numFmtId="4" fontId="33" fillId="0" borderId="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4" xfId="0" applyNumberFormat="1" applyFont="1" applyBorder="1" applyAlignment="1" applyProtection="1">
      <alignment horizontal="right" vertical="center"/>
    </xf>
    <xf numFmtId="4" fontId="33" fillId="0" borderId="6" xfId="0" applyNumberFormat="1" applyFont="1" applyBorder="1" applyAlignment="1" applyProtection="1">
      <alignment horizontal="right" vertical="center"/>
    </xf>
    <xf numFmtId="4" fontId="33" fillId="0" borderId="21" xfId="0" applyNumberFormat="1" applyFont="1" applyBorder="1" applyAlignment="1" applyProtection="1">
      <alignment horizontal="right" vertical="center"/>
    </xf>
    <xf numFmtId="4" fontId="33" fillId="0" borderId="44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4" fontId="31" fillId="0" borderId="17" xfId="0" applyNumberFormat="1" applyFont="1" applyBorder="1" applyAlignment="1" applyProtection="1">
      <alignment horizontal="right" vertical="center" wrapText="1"/>
      <protection locked="0"/>
    </xf>
    <xf numFmtId="0" fontId="48" fillId="0" borderId="0" xfId="0" applyFont="1" applyProtection="1">
      <protection locked="0"/>
    </xf>
    <xf numFmtId="0" fontId="11" fillId="0" borderId="47" xfId="0" applyFont="1" applyBorder="1" applyAlignment="1" applyProtection="1">
      <alignment vertical="top" wrapText="1"/>
      <protection locked="0"/>
    </xf>
    <xf numFmtId="0" fontId="39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7" xfId="0" applyFont="1" applyBorder="1" applyAlignment="1" applyProtection="1">
      <alignment horizontal="justify" vertical="center" wrapText="1"/>
      <protection locked="0"/>
    </xf>
    <xf numFmtId="0" fontId="22" fillId="0" borderId="47" xfId="0" applyFont="1" applyBorder="1" applyAlignment="1" applyProtection="1">
      <alignment horizontal="left" vertical="center" wrapText="1" indent="4"/>
      <protection locked="0"/>
    </xf>
    <xf numFmtId="0" fontId="3" fillId="0" borderId="43" xfId="0" applyFont="1" applyBorder="1" applyAlignment="1" applyProtection="1">
      <alignment horizontal="justify" vertical="center" wrapText="1"/>
      <protection locked="0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36" fillId="0" borderId="0" xfId="0" applyFont="1" applyFill="1" applyAlignment="1"/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Border="1" applyAlignment="1" applyProtection="1">
      <alignment horizontal="left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</xf>
    <xf numFmtId="0" fontId="49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2" borderId="2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6" fillId="0" borderId="46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7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4" fontId="16" fillId="3" borderId="46" xfId="0" applyNumberFormat="1" applyFont="1" applyFill="1" applyBorder="1" applyAlignment="1" applyProtection="1">
      <alignment horizontal="righ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50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1" fillId="0" borderId="17" xfId="0" applyNumberFormat="1" applyFont="1" applyBorder="1" applyAlignment="1" applyProtection="1">
      <alignment horizontal="right" vertical="center" wrapText="1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 applyProtection="1">
      <alignment horizontal="right" vertical="center" wrapText="1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</xf>
    <xf numFmtId="0" fontId="3" fillId="0" borderId="47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6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top" wrapText="1" indent="2"/>
      <protection locked="0"/>
    </xf>
    <xf numFmtId="3" fontId="1" fillId="0" borderId="21" xfId="0" applyNumberFormat="1" applyFont="1" applyFill="1" applyBorder="1" applyAlignment="1" applyProtection="1">
      <alignment horizontal="right" vertical="center" wrapText="1"/>
    </xf>
    <xf numFmtId="3" fontId="1" fillId="0" borderId="44" xfId="0" applyNumberFormat="1" applyFont="1" applyFill="1" applyBorder="1" applyAlignment="1" applyProtection="1">
      <alignment horizontal="righ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3" fillId="0" borderId="44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</xf>
    <xf numFmtId="3" fontId="22" fillId="0" borderId="46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vertical="center" wrapText="1"/>
    </xf>
    <xf numFmtId="0" fontId="1" fillId="0" borderId="47" xfId="0" applyFont="1" applyBorder="1" applyAlignment="1" applyProtection="1">
      <alignment horizontal="left" vertical="center" wrapText="1" indent="3"/>
    </xf>
    <xf numFmtId="0" fontId="1" fillId="0" borderId="47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3" fillId="0" borderId="43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6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4" xfId="0" applyNumberFormat="1" applyFont="1" applyBorder="1" applyAlignment="1" applyProtection="1">
      <alignment horizontal="right" vertical="center" wrapText="1"/>
    </xf>
    <xf numFmtId="3" fontId="15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3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</xf>
    <xf numFmtId="0" fontId="1" fillId="0" borderId="47" xfId="0" applyFont="1" applyFill="1" applyBorder="1" applyAlignment="1" applyProtection="1">
      <alignment horizontal="justify" vertical="center" wrapText="1"/>
    </xf>
    <xf numFmtId="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18" xfId="0" applyNumberFormat="1" applyFont="1" applyFill="1" applyBorder="1" applyAlignment="1" applyProtection="1">
      <alignment horizontal="right" vertical="center" wrapText="1"/>
    </xf>
    <xf numFmtId="3" fontId="11" fillId="0" borderId="16" xfId="0" applyNumberFormat="1" applyFont="1" applyFill="1" applyBorder="1" applyAlignment="1" applyProtection="1">
      <alignment horizontal="right" vertical="center" wrapText="1"/>
    </xf>
    <xf numFmtId="3" fontId="31" fillId="0" borderId="16" xfId="0" applyNumberFormat="1" applyFont="1" applyFill="1" applyBorder="1" applyAlignment="1" applyProtection="1">
      <alignment horizontal="right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Border="1" applyAlignment="1" applyProtection="1">
      <alignment horizontal="right" vertical="top"/>
    </xf>
    <xf numFmtId="4" fontId="15" fillId="0" borderId="6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4" fontId="22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6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</xf>
    <xf numFmtId="4" fontId="30" fillId="0" borderId="17" xfId="0" applyNumberFormat="1" applyFont="1" applyFill="1" applyBorder="1" applyAlignment="1" applyProtection="1">
      <alignment horizontal="right" vertical="center"/>
    </xf>
    <xf numFmtId="4" fontId="30" fillId="0" borderId="46" xfId="0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9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6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7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49" xfId="0" applyNumberFormat="1" applyFont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horizontal="righ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33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3" fillId="0" borderId="32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0" fillId="0" borderId="0" xfId="0" applyFill="1"/>
    <xf numFmtId="0" fontId="53" fillId="0" borderId="0" xfId="0" applyFont="1" applyFill="1"/>
    <xf numFmtId="0" fontId="40" fillId="0" borderId="0" xfId="0" applyFont="1" applyFill="1" applyAlignment="1" applyProtection="1">
      <alignment wrapText="1"/>
    </xf>
    <xf numFmtId="0" fontId="60" fillId="0" borderId="0" xfId="0" applyFont="1" applyAlignment="1" applyProtection="1">
      <protection locked="0"/>
    </xf>
    <xf numFmtId="0" fontId="61" fillId="0" borderId="0" xfId="0" applyFont="1" applyAlignment="1" applyProtection="1">
      <protection locked="0"/>
    </xf>
    <xf numFmtId="0" fontId="35" fillId="0" borderId="0" xfId="0" applyFont="1" applyFill="1" applyBorder="1" applyAlignment="1" applyProtection="1">
      <alignment horizontal="right" vertical="top"/>
      <protection locked="0"/>
    </xf>
    <xf numFmtId="0" fontId="60" fillId="0" borderId="0" xfId="0" applyFont="1" applyProtection="1">
      <protection locked="0"/>
    </xf>
    <xf numFmtId="0" fontId="62" fillId="0" borderId="0" xfId="0" applyFont="1" applyFill="1" applyProtection="1">
      <protection locked="0"/>
    </xf>
    <xf numFmtId="0" fontId="6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16" fillId="0" borderId="15" xfId="0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64" fillId="0" borderId="13" xfId="0" applyFont="1" applyBorder="1" applyAlignment="1">
      <alignment horizontal="justify" vertical="center" wrapText="1"/>
    </xf>
    <xf numFmtId="0" fontId="64" fillId="0" borderId="9" xfId="0" applyFont="1" applyBorder="1" applyAlignment="1">
      <alignment horizontal="justify" vertical="center" wrapText="1"/>
    </xf>
    <xf numFmtId="0" fontId="64" fillId="6" borderId="13" xfId="0" applyFont="1" applyFill="1" applyBorder="1" applyAlignment="1">
      <alignment horizontal="justify" vertical="center" wrapText="1"/>
    </xf>
    <xf numFmtId="0" fontId="64" fillId="6" borderId="9" xfId="0" applyFont="1" applyFill="1" applyBorder="1" applyAlignment="1">
      <alignment horizontal="justify" vertical="center" wrapText="1"/>
    </xf>
    <xf numFmtId="0" fontId="64" fillId="6" borderId="6" xfId="0" applyFont="1" applyFill="1" applyBorder="1" applyAlignment="1">
      <alignment horizontal="justify" vertical="center" wrapText="1"/>
    </xf>
    <xf numFmtId="0" fontId="64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3" fillId="0" borderId="13" xfId="0" applyNumberFormat="1" applyFont="1" applyBorder="1" applyAlignment="1" applyProtection="1">
      <alignment horizontal="right" vertical="center" wrapText="1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1" xfId="12" applyFont="1" applyFill="1" applyBorder="1" applyAlignment="1" applyProtection="1">
      <alignment horizontal="justify" vertical="center"/>
      <protection locked="0"/>
    </xf>
    <xf numFmtId="4" fontId="19" fillId="0" borderId="46" xfId="0" applyNumberFormat="1" applyFont="1" applyFill="1" applyBorder="1" applyAlignment="1" applyProtection="1">
      <alignment horizontal="right" vertical="center"/>
    </xf>
    <xf numFmtId="0" fontId="38" fillId="7" borderId="13" xfId="0" applyFont="1" applyFill="1" applyBorder="1" applyAlignment="1">
      <alignment horizontal="center" vertical="center"/>
    </xf>
    <xf numFmtId="0" fontId="38" fillId="7" borderId="9" xfId="0" applyFont="1" applyFill="1" applyBorder="1" applyAlignment="1">
      <alignment horizontal="center" vertical="center" wrapText="1"/>
    </xf>
    <xf numFmtId="0" fontId="38" fillId="7" borderId="9" xfId="0" applyFont="1" applyFill="1" applyBorder="1" applyAlignment="1">
      <alignment horizontal="center" vertical="center"/>
    </xf>
    <xf numFmtId="0" fontId="56" fillId="0" borderId="57" xfId="0" applyFont="1" applyBorder="1" applyAlignment="1">
      <alignment horizontal="justify" vertical="center"/>
    </xf>
    <xf numFmtId="0" fontId="56" fillId="0" borderId="58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/>
    </xf>
    <xf numFmtId="0" fontId="57" fillId="0" borderId="57" xfId="0" applyFont="1" applyBorder="1" applyAlignment="1">
      <alignment horizontal="justify" vertical="center"/>
    </xf>
    <xf numFmtId="43" fontId="56" fillId="0" borderId="58" xfId="12" applyFont="1" applyBorder="1" applyAlignment="1">
      <alignment horizontal="center" vertical="center" wrapText="1"/>
    </xf>
    <xf numFmtId="0" fontId="56" fillId="2" borderId="58" xfId="0" applyFont="1" applyFill="1" applyBorder="1" applyAlignment="1" applyProtection="1">
      <alignment horizontal="center" vertical="center" wrapText="1"/>
    </xf>
    <xf numFmtId="0" fontId="56" fillId="2" borderId="58" xfId="0" applyFont="1" applyFill="1" applyBorder="1" applyAlignment="1" applyProtection="1">
      <alignment horizontal="center" vertical="center"/>
    </xf>
    <xf numFmtId="43" fontId="56" fillId="0" borderId="58" xfId="12" applyFont="1" applyBorder="1" applyAlignment="1">
      <alignment horizontal="center" vertical="center"/>
    </xf>
    <xf numFmtId="0" fontId="65" fillId="0" borderId="57" xfId="0" applyFont="1" applyBorder="1" applyAlignment="1">
      <alignment horizontal="justify" vertical="center"/>
    </xf>
    <xf numFmtId="43" fontId="59" fillId="0" borderId="58" xfId="12" applyFont="1" applyBorder="1" applyAlignment="1" applyProtection="1">
      <alignment horizontal="center" vertical="center" wrapText="1"/>
      <protection locked="0"/>
    </xf>
    <xf numFmtId="0" fontId="59" fillId="2" borderId="58" xfId="0" applyFont="1" applyFill="1" applyBorder="1" applyAlignment="1" applyProtection="1">
      <alignment horizontal="center" vertical="center" wrapText="1"/>
    </xf>
    <xf numFmtId="0" fontId="59" fillId="2" borderId="58" xfId="0" applyFont="1" applyFill="1" applyBorder="1" applyAlignment="1" applyProtection="1">
      <alignment horizontal="center" vertical="center"/>
    </xf>
    <xf numFmtId="0" fontId="56" fillId="0" borderId="58" xfId="0" applyFont="1" applyBorder="1" applyAlignment="1">
      <alignment horizontal="justify" vertical="center" wrapText="1"/>
    </xf>
    <xf numFmtId="0" fontId="56" fillId="0" borderId="58" xfId="0" applyFont="1" applyBorder="1" applyAlignment="1">
      <alignment horizontal="justify" vertical="center"/>
    </xf>
    <xf numFmtId="0" fontId="56" fillId="2" borderId="58" xfId="0" applyFont="1" applyFill="1" applyBorder="1" applyAlignment="1">
      <alignment horizontal="center" vertical="center" wrapText="1"/>
    </xf>
    <xf numFmtId="0" fontId="56" fillId="2" borderId="58" xfId="0" applyFont="1" applyFill="1" applyBorder="1" applyAlignment="1">
      <alignment horizontal="center" vertical="center"/>
    </xf>
    <xf numFmtId="0" fontId="59" fillId="2" borderId="58" xfId="0" applyFont="1" applyFill="1" applyBorder="1" applyAlignment="1">
      <alignment horizontal="center" vertical="center" wrapText="1"/>
    </xf>
    <xf numFmtId="0" fontId="59" fillId="2" borderId="58" xfId="0" applyFont="1" applyFill="1" applyBorder="1" applyAlignment="1">
      <alignment horizontal="center" vertical="center"/>
    </xf>
    <xf numFmtId="43" fontId="59" fillId="0" borderId="58" xfId="12" applyFont="1" applyBorder="1" applyAlignment="1" applyProtection="1">
      <alignment horizontal="center" vertical="center"/>
      <protection locked="0"/>
    </xf>
    <xf numFmtId="0" fontId="59" fillId="0" borderId="58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/>
    </xf>
    <xf numFmtId="0" fontId="57" fillId="0" borderId="13" xfId="0" applyFont="1" applyBorder="1" applyAlignment="1">
      <alignment horizontal="left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43" fontId="56" fillId="0" borderId="9" xfId="12" applyFont="1" applyBorder="1" applyAlignment="1">
      <alignment horizontal="center" vertical="center" wrapText="1"/>
    </xf>
    <xf numFmtId="43" fontId="56" fillId="0" borderId="9" xfId="12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57" fillId="0" borderId="13" xfId="0" applyFont="1" applyBorder="1" applyAlignment="1">
      <alignment horizontal="left" vertical="center" wrapText="1"/>
    </xf>
    <xf numFmtId="0" fontId="57" fillId="0" borderId="57" xfId="0" applyFont="1" applyBorder="1" applyAlignment="1">
      <alignment horizontal="left" vertical="center" wrapText="1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4" borderId="6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>
      <alignment horizontal="justify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68" fillId="0" borderId="0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left" vertical="center"/>
      <protection locked="0"/>
    </xf>
    <xf numFmtId="4" fontId="69" fillId="0" borderId="0" xfId="0" applyNumberFormat="1" applyFont="1" applyBorder="1" applyAlignment="1" applyProtection="1">
      <alignment horizontal="right" vertical="center" wrapText="1"/>
      <protection locked="0"/>
    </xf>
    <xf numFmtId="4" fontId="69" fillId="0" borderId="0" xfId="0" applyNumberFormat="1" applyFont="1" applyBorder="1" applyAlignment="1" applyProtection="1">
      <alignment vertical="center"/>
      <protection locked="0"/>
    </xf>
    <xf numFmtId="0" fontId="72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 vertical="center"/>
      <protection locked="0"/>
    </xf>
    <xf numFmtId="0" fontId="0" fillId="9" borderId="16" xfId="0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0" fontId="74" fillId="10" borderId="24" xfId="0" applyFont="1" applyFill="1" applyBorder="1" applyAlignment="1">
      <alignment horizontal="center" vertical="center" textRotation="90" wrapText="1"/>
    </xf>
    <xf numFmtId="0" fontId="74" fillId="10" borderId="23" xfId="0" applyFont="1" applyFill="1" applyBorder="1" applyAlignment="1">
      <alignment horizontal="center" vertical="center" textRotation="90" wrapText="1"/>
    </xf>
    <xf numFmtId="0" fontId="74" fillId="10" borderId="62" xfId="0" applyFont="1" applyFill="1" applyBorder="1" applyAlignment="1">
      <alignment horizontal="center" vertical="center" textRotation="90" wrapText="1"/>
    </xf>
    <xf numFmtId="0" fontId="74" fillId="10" borderId="63" xfId="0" applyFont="1" applyFill="1" applyBorder="1" applyAlignment="1">
      <alignment horizontal="center" vertical="center" textRotation="90" wrapText="1"/>
    </xf>
    <xf numFmtId="0" fontId="57" fillId="11" borderId="64" xfId="0" applyFont="1" applyFill="1" applyBorder="1" applyAlignment="1">
      <alignment horizontal="center" vertical="center" textRotation="90" wrapText="1"/>
    </xf>
    <xf numFmtId="0" fontId="57" fillId="11" borderId="23" xfId="0" applyFont="1" applyFill="1" applyBorder="1" applyAlignment="1">
      <alignment horizontal="center" vertical="center" textRotation="90" wrapText="1"/>
    </xf>
    <xf numFmtId="0" fontId="57" fillId="11" borderId="63" xfId="0" applyFont="1" applyFill="1" applyBorder="1" applyAlignment="1">
      <alignment horizontal="center" vertical="center" textRotation="90" wrapText="1"/>
    </xf>
    <xf numFmtId="0" fontId="57" fillId="12" borderId="24" xfId="0" applyFont="1" applyFill="1" applyBorder="1" applyAlignment="1">
      <alignment horizontal="center" vertical="center" textRotation="90" wrapText="1"/>
    </xf>
    <xf numFmtId="0" fontId="57" fillId="12" borderId="63" xfId="0" applyFont="1" applyFill="1" applyBorder="1" applyAlignment="1">
      <alignment horizontal="center" vertical="center" textRotation="90" wrapText="1"/>
    </xf>
    <xf numFmtId="0" fontId="57" fillId="8" borderId="24" xfId="0" applyFont="1" applyFill="1" applyBorder="1" applyAlignment="1">
      <alignment horizontal="center" vertical="center" textRotation="90"/>
    </xf>
    <xf numFmtId="0" fontId="57" fillId="8" borderId="23" xfId="0" applyFont="1" applyFill="1" applyBorder="1" applyAlignment="1">
      <alignment horizontal="center" vertical="center" textRotation="90"/>
    </xf>
    <xf numFmtId="0" fontId="57" fillId="13" borderId="23" xfId="0" applyFont="1" applyFill="1" applyBorder="1" applyAlignment="1">
      <alignment horizontal="center" vertical="center" textRotation="90"/>
    </xf>
    <xf numFmtId="0" fontId="57" fillId="13" borderId="63" xfId="0" applyFont="1" applyFill="1" applyBorder="1" applyAlignment="1">
      <alignment horizontal="center" vertical="center" textRotation="90"/>
    </xf>
    <xf numFmtId="0" fontId="57" fillId="13" borderId="63" xfId="0" applyFont="1" applyFill="1" applyBorder="1" applyAlignment="1">
      <alignment horizontal="center" vertical="center" textRotation="90" wrapText="1"/>
    </xf>
    <xf numFmtId="0" fontId="75" fillId="14" borderId="28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/>
    <xf numFmtId="0" fontId="33" fillId="2" borderId="31" xfId="0" applyFont="1" applyFill="1" applyBorder="1" applyAlignment="1">
      <alignment vertical="center"/>
    </xf>
    <xf numFmtId="0" fontId="33" fillId="2" borderId="32" xfId="0" applyFont="1" applyFill="1" applyBorder="1" applyAlignment="1">
      <alignment vertical="center"/>
    </xf>
    <xf numFmtId="0" fontId="33" fillId="2" borderId="33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6" fillId="0" borderId="0" xfId="0" applyFont="1" applyFill="1" applyAlignment="1" applyProtection="1">
      <alignment wrapText="1"/>
    </xf>
    <xf numFmtId="0" fontId="33" fillId="2" borderId="32" xfId="0" applyFont="1" applyFill="1" applyBorder="1" applyAlignment="1">
      <alignment horizontal="right" vertical="center"/>
    </xf>
    <xf numFmtId="0" fontId="1" fillId="0" borderId="0" xfId="0" applyFont="1" applyFill="1" applyProtection="1"/>
    <xf numFmtId="0" fontId="77" fillId="0" borderId="0" xfId="13" applyFont="1" applyFill="1" applyBorder="1" applyAlignment="1">
      <alignment horizontal="left"/>
    </xf>
    <xf numFmtId="49" fontId="78" fillId="0" borderId="0" xfId="13" applyNumberFormat="1" applyFont="1" applyFill="1" applyBorder="1" applyAlignment="1">
      <alignment horizontal="left"/>
    </xf>
    <xf numFmtId="49" fontId="4" fillId="0" borderId="0" xfId="13" applyNumberFormat="1" applyFont="1" applyFill="1" applyBorder="1" applyAlignment="1">
      <alignment horizontal="center" vertical="top"/>
    </xf>
    <xf numFmtId="1" fontId="4" fillId="0" borderId="0" xfId="13" applyNumberFormat="1" applyFont="1" applyFill="1" applyBorder="1" applyAlignment="1">
      <alignment vertical="top"/>
    </xf>
    <xf numFmtId="1" fontId="79" fillId="0" borderId="0" xfId="13" applyNumberFormat="1" applyFont="1" applyFill="1" applyBorder="1" applyAlignment="1">
      <alignment vertical="top"/>
    </xf>
    <xf numFmtId="49" fontId="79" fillId="0" borderId="0" xfId="13" applyNumberFormat="1" applyFont="1" applyFill="1" applyBorder="1" applyAlignment="1">
      <alignment vertical="top"/>
    </xf>
    <xf numFmtId="49" fontId="4" fillId="0" borderId="0" xfId="13" applyNumberFormat="1" applyFont="1" applyFill="1" applyBorder="1" applyAlignment="1">
      <alignment vertical="top" wrapText="1"/>
    </xf>
    <xf numFmtId="1" fontId="80" fillId="2" borderId="19" xfId="13" applyNumberFormat="1" applyFont="1" applyFill="1" applyBorder="1" applyAlignment="1">
      <alignment horizontal="centerContinuous" wrapText="1"/>
    </xf>
    <xf numFmtId="1" fontId="78" fillId="2" borderId="19" xfId="13" applyNumberFormat="1" applyFont="1" applyFill="1" applyBorder="1" applyAlignment="1">
      <alignment horizontal="centerContinuous" wrapText="1"/>
    </xf>
    <xf numFmtId="1" fontId="78" fillId="2" borderId="19" xfId="13" applyNumberFormat="1" applyFont="1" applyFill="1" applyBorder="1" applyAlignment="1">
      <alignment horizontal="centerContinuous"/>
    </xf>
    <xf numFmtId="49" fontId="78" fillId="2" borderId="19" xfId="13" applyNumberFormat="1" applyFont="1" applyFill="1" applyBorder="1" applyAlignment="1">
      <alignment horizontal="centerContinuous"/>
    </xf>
    <xf numFmtId="0" fontId="78" fillId="2" borderId="19" xfId="13" applyFont="1" applyFill="1" applyBorder="1" applyAlignment="1">
      <alignment horizontal="center" wrapText="1"/>
    </xf>
    <xf numFmtId="1" fontId="79" fillId="2" borderId="19" xfId="13" applyNumberFormat="1" applyFont="1" applyFill="1" applyBorder="1" applyAlignment="1" applyProtection="1">
      <alignment horizontal="center"/>
      <protection locked="0"/>
    </xf>
    <xf numFmtId="1" fontId="79" fillId="2" borderId="19" xfId="13" applyNumberFormat="1" applyFont="1" applyFill="1" applyBorder="1" applyAlignment="1" applyProtection="1">
      <alignment horizontal="center" wrapText="1"/>
      <protection locked="0"/>
    </xf>
    <xf numFmtId="0" fontId="79" fillId="2" borderId="19" xfId="13" applyFont="1" applyFill="1" applyBorder="1" applyAlignment="1">
      <alignment horizontal="center" wrapText="1"/>
    </xf>
    <xf numFmtId="0" fontId="79" fillId="0" borderId="65" xfId="13" applyFont="1" applyFill="1" applyBorder="1" applyAlignment="1">
      <alignment horizontal="center" vertical="top" wrapText="1"/>
    </xf>
    <xf numFmtId="49" fontId="79" fillId="0" borderId="59" xfId="13" applyNumberFormat="1" applyFont="1" applyFill="1" applyBorder="1" applyAlignment="1">
      <alignment horizontal="center" vertical="top" wrapText="1"/>
    </xf>
    <xf numFmtId="49" fontId="79" fillId="0" borderId="32" xfId="13" applyNumberFormat="1" applyFont="1" applyFill="1" applyBorder="1" applyAlignment="1">
      <alignment horizontal="center" vertical="top" wrapText="1"/>
    </xf>
    <xf numFmtId="1" fontId="79" fillId="0" borderId="32" xfId="13" applyNumberFormat="1" applyFont="1" applyFill="1" applyBorder="1" applyAlignment="1" applyProtection="1">
      <alignment horizontal="center" vertical="top"/>
      <protection locked="0"/>
    </xf>
    <xf numFmtId="1" fontId="79" fillId="0" borderId="32" xfId="13" applyNumberFormat="1" applyFont="1" applyFill="1" applyBorder="1" applyAlignment="1" applyProtection="1">
      <alignment horizontal="center" vertical="top" wrapText="1"/>
      <protection locked="0"/>
    </xf>
    <xf numFmtId="0" fontId="79" fillId="0" borderId="36" xfId="13" applyFont="1" applyFill="1" applyBorder="1" applyAlignment="1">
      <alignment horizontal="center" vertical="top" wrapText="1"/>
    </xf>
    <xf numFmtId="0" fontId="79" fillId="0" borderId="19" xfId="13" applyFont="1" applyFill="1" applyBorder="1" applyAlignment="1">
      <alignment horizontal="center" vertical="top" wrapText="1"/>
    </xf>
    <xf numFmtId="0" fontId="80" fillId="0" borderId="19" xfId="1" applyFont="1" applyFill="1" applyBorder="1" applyAlignment="1">
      <alignment vertical="top"/>
    </xf>
    <xf numFmtId="2" fontId="81" fillId="0" borderId="19" xfId="6" quotePrefix="1" applyNumberFormat="1" applyFont="1" applyFill="1" applyBorder="1" applyAlignment="1">
      <alignment horizontal="left" vertical="top" wrapText="1"/>
    </xf>
    <xf numFmtId="0" fontId="82" fillId="0" borderId="0" xfId="1" applyFont="1" applyFill="1" applyBorder="1" applyAlignment="1">
      <alignment vertical="top"/>
    </xf>
    <xf numFmtId="0" fontId="80" fillId="0" borderId="19" xfId="0" applyFont="1" applyFill="1" applyBorder="1" applyAlignment="1">
      <alignment vertical="top"/>
    </xf>
    <xf numFmtId="2" fontId="79" fillId="0" borderId="19" xfId="1" applyNumberFormat="1" applyFont="1" applyFill="1" applyBorder="1" applyAlignment="1">
      <alignment horizontal="left" vertical="top"/>
    </xf>
    <xf numFmtId="2" fontId="79" fillId="0" borderId="19" xfId="6" applyNumberFormat="1" applyFont="1" applyFill="1" applyBorder="1" applyAlignment="1">
      <alignment horizontal="left" vertical="top"/>
    </xf>
    <xf numFmtId="49" fontId="79" fillId="0" borderId="0" xfId="1" applyNumberFormat="1" applyFont="1" applyFill="1" applyBorder="1" applyAlignment="1">
      <alignment horizontal="center" vertical="top"/>
    </xf>
    <xf numFmtId="0" fontId="79" fillId="0" borderId="0" xfId="1" applyFont="1" applyFill="1" applyBorder="1" applyAlignment="1">
      <alignment vertical="top"/>
    </xf>
    <xf numFmtId="0" fontId="79" fillId="0" borderId="0" xfId="1" applyFont="1" applyFill="1" applyBorder="1" applyAlignment="1">
      <alignment horizontal="center" vertical="top"/>
    </xf>
    <xf numFmtId="49" fontId="85" fillId="0" borderId="0" xfId="1" applyNumberFormat="1" applyFont="1" applyFill="1" applyBorder="1" applyAlignment="1">
      <alignment horizontal="left" vertical="top"/>
    </xf>
    <xf numFmtId="0" fontId="82" fillId="0" borderId="0" xfId="1" applyFont="1" applyFill="1" applyBorder="1" applyAlignment="1">
      <alignment horizontal="center" vertical="top"/>
    </xf>
    <xf numFmtId="49" fontId="82" fillId="0" borderId="0" xfId="1" applyNumberFormat="1" applyFont="1" applyFill="1" applyBorder="1" applyAlignment="1">
      <alignment horizontal="center" vertical="top"/>
    </xf>
    <xf numFmtId="0" fontId="86" fillId="0" borderId="0" xfId="0" applyFont="1"/>
    <xf numFmtId="0" fontId="0" fillId="0" borderId="0" xfId="0" applyBorder="1" applyAlignment="1"/>
    <xf numFmtId="0" fontId="88" fillId="4" borderId="19" xfId="0" applyFont="1" applyFill="1" applyBorder="1" applyAlignment="1">
      <alignment horizontal="center" vertical="center" wrapText="1"/>
    </xf>
    <xf numFmtId="0" fontId="91" fillId="0" borderId="0" xfId="0" applyFont="1"/>
    <xf numFmtId="0" fontId="3" fillId="0" borderId="9" xfId="0" applyFont="1" applyBorder="1" applyAlignment="1">
      <alignment horizontal="center" vertical="center" wrapText="1"/>
    </xf>
    <xf numFmtId="0" fontId="89" fillId="4" borderId="19" xfId="0" applyFont="1" applyFill="1" applyBorder="1" applyAlignment="1">
      <alignment horizontal="center" vertical="center" wrapText="1" readingOrder="1"/>
    </xf>
    <xf numFmtId="0" fontId="87" fillId="4" borderId="19" xfId="0" applyFont="1" applyFill="1" applyBorder="1" applyAlignment="1">
      <alignment horizontal="center" vertical="center" wrapText="1" readingOrder="1"/>
    </xf>
    <xf numFmtId="3" fontId="87" fillId="4" borderId="19" xfId="0" applyNumberFormat="1" applyFont="1" applyFill="1" applyBorder="1" applyAlignment="1">
      <alignment horizontal="center" vertical="center" wrapText="1" readingOrder="1"/>
    </xf>
    <xf numFmtId="0" fontId="77" fillId="4" borderId="19" xfId="0" applyFont="1" applyFill="1" applyBorder="1" applyAlignment="1">
      <alignment horizontal="center" vertical="center" wrapText="1" readingOrder="1"/>
    </xf>
    <xf numFmtId="0" fontId="1" fillId="0" borderId="47" xfId="0" applyFont="1" applyBorder="1" applyAlignment="1">
      <alignment vertical="top" wrapText="1"/>
    </xf>
    <xf numFmtId="43" fontId="1" fillId="0" borderId="17" xfId="12" applyFont="1" applyBorder="1" applyAlignment="1">
      <alignment horizontal="justify" vertical="center" wrapText="1"/>
    </xf>
    <xf numFmtId="43" fontId="3" fillId="0" borderId="17" xfId="0" applyNumberFormat="1" applyFont="1" applyBorder="1" applyAlignment="1">
      <alignment horizontal="justify" vertical="center" wrapText="1"/>
    </xf>
    <xf numFmtId="43" fontId="3" fillId="0" borderId="16" xfId="0" applyNumberFormat="1" applyFont="1" applyBorder="1" applyAlignment="1">
      <alignment horizontal="justify" vertical="center" wrapText="1"/>
    </xf>
    <xf numFmtId="43" fontId="1" fillId="0" borderId="17" xfId="12" applyFont="1" applyFill="1" applyBorder="1" applyAlignment="1" applyProtection="1">
      <alignment horizontal="right" vertical="center" wrapText="1"/>
    </xf>
    <xf numFmtId="43" fontId="3" fillId="0" borderId="17" xfId="12" applyFont="1" applyFill="1" applyBorder="1" applyAlignment="1" applyProtection="1">
      <alignment horizontal="right" vertical="center" wrapText="1"/>
    </xf>
    <xf numFmtId="43" fontId="3" fillId="0" borderId="17" xfId="12" applyFont="1" applyBorder="1" applyAlignment="1">
      <alignment horizontal="justify" vertical="center" wrapText="1"/>
    </xf>
    <xf numFmtId="43" fontId="3" fillId="0" borderId="16" xfId="12" applyFont="1" applyFill="1" applyBorder="1" applyAlignment="1" applyProtection="1">
      <alignment horizontal="right" vertical="center" wrapText="1"/>
    </xf>
    <xf numFmtId="43" fontId="1" fillId="0" borderId="17" xfId="12" applyFont="1" applyBorder="1" applyAlignment="1">
      <alignment horizontal="center" vertical="center" wrapText="1"/>
    </xf>
    <xf numFmtId="9" fontId="1" fillId="0" borderId="46" xfId="6" applyFont="1" applyBorder="1" applyAlignment="1">
      <alignment horizontal="center" vertical="center" wrapText="1"/>
    </xf>
    <xf numFmtId="9" fontId="3" fillId="0" borderId="46" xfId="6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43" fontId="0" fillId="0" borderId="0" xfId="12" applyFont="1"/>
    <xf numFmtId="43" fontId="3" fillId="0" borderId="17" xfId="12" applyFont="1" applyBorder="1" applyAlignment="1">
      <alignment horizontal="center" vertical="center" wrapText="1"/>
    </xf>
    <xf numFmtId="43" fontId="3" fillId="0" borderId="16" xfId="12" applyFont="1" applyBorder="1" applyAlignment="1">
      <alignment horizontal="center" vertical="center" wrapText="1"/>
    </xf>
    <xf numFmtId="4" fontId="5" fillId="0" borderId="0" xfId="0" applyNumberFormat="1" applyFont="1" applyAlignment="1" applyProtection="1">
      <alignment vertical="center"/>
      <protection locked="0"/>
    </xf>
    <xf numFmtId="0" fontId="62" fillId="0" borderId="47" xfId="0" applyFont="1" applyFill="1" applyBorder="1" applyAlignment="1" applyProtection="1">
      <alignment horizontal="justify" vertical="center" wrapText="1"/>
      <protection locked="0"/>
    </xf>
    <xf numFmtId="0" fontId="3" fillId="6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166" fontId="3" fillId="0" borderId="5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 indent="1"/>
    </xf>
    <xf numFmtId="166" fontId="1" fillId="0" borderId="4" xfId="0" applyNumberFormat="1" applyFont="1" applyBorder="1" applyAlignment="1">
      <alignment horizontal="right" vertical="center" wrapText="1"/>
    </xf>
    <xf numFmtId="166" fontId="1" fillId="0" borderId="6" xfId="0" applyNumberFormat="1" applyFont="1" applyBorder="1" applyAlignment="1">
      <alignment horizontal="right" vertical="center"/>
    </xf>
    <xf numFmtId="166" fontId="1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6" fontId="3" fillId="0" borderId="6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justify" vertical="center" wrapText="1"/>
    </xf>
    <xf numFmtId="166" fontId="1" fillId="0" borderId="9" xfId="0" applyNumberFormat="1" applyFont="1" applyBorder="1" applyAlignment="1">
      <alignment horizontal="right" vertical="center" wrapText="1"/>
    </xf>
    <xf numFmtId="0" fontId="1" fillId="0" borderId="67" xfId="0" applyFont="1" applyBorder="1"/>
    <xf numFmtId="3" fontId="77" fillId="4" borderId="19" xfId="0" applyNumberFormat="1" applyFont="1" applyFill="1" applyBorder="1" applyAlignment="1">
      <alignment horizontal="center" vertical="center" wrapText="1" readingOrder="1"/>
    </xf>
    <xf numFmtId="0" fontId="77" fillId="4" borderId="19" xfId="0" applyFont="1" applyFill="1" applyBorder="1" applyAlignment="1">
      <alignment horizontal="center" vertical="center" wrapText="1"/>
    </xf>
    <xf numFmtId="3" fontId="97" fillId="4" borderId="19" xfId="0" applyNumberFormat="1" applyFont="1" applyFill="1" applyBorder="1" applyAlignment="1"/>
    <xf numFmtId="10" fontId="97" fillId="4" borderId="19" xfId="0" applyNumberFormat="1" applyFont="1" applyFill="1" applyBorder="1" applyAlignment="1"/>
    <xf numFmtId="0" fontId="77" fillId="4" borderId="19" xfId="0" applyFont="1" applyFill="1" applyBorder="1" applyAlignment="1">
      <alignment horizontal="center" vertical="center" readingOrder="1"/>
    </xf>
    <xf numFmtId="3" fontId="77" fillId="4" borderId="19" xfId="0" applyNumberFormat="1" applyFont="1" applyFill="1" applyBorder="1" applyAlignment="1">
      <alignment horizontal="left" vertical="center" wrapText="1" readingOrder="1"/>
    </xf>
    <xf numFmtId="0" fontId="97" fillId="4" borderId="19" xfId="0" applyFont="1" applyFill="1" applyBorder="1" applyAlignment="1">
      <alignment horizontal="center" vertical="center" wrapText="1"/>
    </xf>
    <xf numFmtId="0" fontId="77" fillId="4" borderId="19" xfId="0" applyFont="1" applyFill="1" applyBorder="1" applyAlignment="1">
      <alignment vertical="center" wrapText="1" readingOrder="1"/>
    </xf>
    <xf numFmtId="0" fontId="97" fillId="4" borderId="19" xfId="0" applyFont="1" applyFill="1" applyBorder="1" applyAlignment="1">
      <alignment horizontal="center"/>
    </xf>
    <xf numFmtId="9" fontId="97" fillId="4" borderId="19" xfId="0" applyNumberFormat="1" applyFont="1" applyFill="1" applyBorder="1" applyAlignment="1">
      <alignment horizontal="center"/>
    </xf>
    <xf numFmtId="10" fontId="77" fillId="4" borderId="19" xfId="0" applyNumberFormat="1" applyFont="1" applyFill="1" applyBorder="1" applyAlignment="1">
      <alignment vertical="center"/>
    </xf>
    <xf numFmtId="9" fontId="77" fillId="4" borderId="19" xfId="0" applyNumberFormat="1" applyFont="1" applyFill="1" applyBorder="1" applyAlignment="1">
      <alignment vertical="center"/>
    </xf>
    <xf numFmtId="0" fontId="98" fillId="0" borderId="0" xfId="0" applyFont="1"/>
    <xf numFmtId="0" fontId="0" fillId="0" borderId="0" xfId="0" applyBorder="1"/>
    <xf numFmtId="0" fontId="77" fillId="4" borderId="19" xfId="0" applyFont="1" applyFill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8" fillId="0" borderId="17" xfId="0" applyFont="1" applyBorder="1" applyAlignment="1">
      <alignment horizontal="center" vertical="center"/>
    </xf>
    <xf numFmtId="167" fontId="78" fillId="0" borderId="6" xfId="0" applyNumberFormat="1" applyFont="1" applyBorder="1" applyAlignment="1">
      <alignment horizontal="center" vertical="center"/>
    </xf>
    <xf numFmtId="0" fontId="78" fillId="0" borderId="14" xfId="0" applyFont="1" applyFill="1" applyBorder="1" applyAlignment="1">
      <alignment horizontal="left" vertical="center"/>
    </xf>
    <xf numFmtId="0" fontId="78" fillId="0" borderId="6" xfId="0" applyFont="1" applyBorder="1" applyAlignment="1">
      <alignment horizontal="center" vertical="center"/>
    </xf>
    <xf numFmtId="49" fontId="99" fillId="0" borderId="6" xfId="0" applyNumberFormat="1" applyFont="1" applyBorder="1" applyAlignment="1">
      <alignment horizontal="center" vertical="center"/>
    </xf>
    <xf numFmtId="167" fontId="78" fillId="0" borderId="6" xfId="0" applyNumberFormat="1" applyFont="1" applyBorder="1" applyAlignment="1" applyProtection="1">
      <alignment horizontal="center" vertical="center"/>
      <protection locked="0"/>
    </xf>
    <xf numFmtId="43" fontId="33" fillId="0" borderId="17" xfId="12" applyFont="1" applyBorder="1" applyAlignment="1" applyProtection="1">
      <alignment horizontal="center" vertical="center"/>
      <protection locked="0"/>
    </xf>
    <xf numFmtId="43" fontId="33" fillId="2" borderId="3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2"/>
    </xf>
    <xf numFmtId="166" fontId="3" fillId="0" borderId="6" xfId="0" applyNumberFormat="1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166" fontId="1" fillId="0" borderId="6" xfId="0" applyNumberFormat="1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4"/>
    </xf>
    <xf numFmtId="166" fontId="1" fillId="0" borderId="4" xfId="0" applyNumberFormat="1" applyFont="1" applyBorder="1" applyAlignment="1">
      <alignment horizontal="left" vertical="center" wrapText="1" indent="4"/>
    </xf>
    <xf numFmtId="166" fontId="1" fillId="0" borderId="4" xfId="0" applyNumberFormat="1" applyFont="1" applyBorder="1" applyAlignment="1">
      <alignment horizontal="left" vertical="center" indent="4"/>
    </xf>
    <xf numFmtId="166" fontId="15" fillId="0" borderId="6" xfId="0" applyNumberFormat="1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166" fontId="1" fillId="0" borderId="9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left" vertical="center" wrapText="1" indent="2"/>
    </xf>
    <xf numFmtId="0" fontId="100" fillId="0" borderId="0" xfId="0" applyFont="1"/>
    <xf numFmtId="0" fontId="38" fillId="6" borderId="50" xfId="0" applyFont="1" applyFill="1" applyBorder="1" applyAlignment="1">
      <alignment horizontal="center" vertical="center" wrapText="1"/>
    </xf>
    <xf numFmtId="0" fontId="38" fillId="6" borderId="13" xfId="0" applyFont="1" applyFill="1" applyBorder="1" applyAlignment="1">
      <alignment horizontal="center" vertical="center"/>
    </xf>
    <xf numFmtId="166" fontId="38" fillId="0" borderId="4" xfId="0" applyNumberFormat="1" applyFont="1" applyBorder="1" applyAlignment="1">
      <alignment horizontal="justify" vertical="center" wrapText="1"/>
    </xf>
    <xf numFmtId="166" fontId="38" fillId="0" borderId="6" xfId="0" applyNumberFormat="1" applyFont="1" applyBorder="1" applyAlignment="1">
      <alignment horizontal="right" vertical="center" wrapText="1"/>
    </xf>
    <xf numFmtId="166" fontId="100" fillId="0" borderId="4" xfId="0" applyNumberFormat="1" applyFont="1" applyBorder="1" applyAlignment="1">
      <alignment horizontal="left" vertical="center" wrapText="1" indent="2"/>
    </xf>
    <xf numFmtId="166" fontId="100" fillId="0" borderId="6" xfId="0" applyNumberFormat="1" applyFont="1" applyBorder="1" applyAlignment="1">
      <alignment horizontal="right" vertical="center" wrapText="1"/>
    </xf>
    <xf numFmtId="166" fontId="100" fillId="6" borderId="6" xfId="0" applyNumberFormat="1" applyFont="1" applyFill="1" applyBorder="1" applyAlignment="1">
      <alignment horizontal="right" vertical="center" wrapText="1"/>
    </xf>
    <xf numFmtId="166" fontId="100" fillId="0" borderId="6" xfId="0" applyNumberFormat="1" applyFont="1" applyFill="1" applyBorder="1" applyAlignment="1">
      <alignment horizontal="right" vertical="center" wrapText="1"/>
    </xf>
    <xf numFmtId="166" fontId="100" fillId="0" borderId="4" xfId="0" applyNumberFormat="1" applyFont="1" applyBorder="1" applyAlignment="1">
      <alignment horizontal="justify" vertical="center" wrapText="1"/>
    </xf>
    <xf numFmtId="166" fontId="38" fillId="0" borderId="4" xfId="0" applyNumberFormat="1" applyFont="1" applyBorder="1" applyAlignment="1">
      <alignment horizontal="justify" vertical="center"/>
    </xf>
    <xf numFmtId="166" fontId="101" fillId="0" borderId="4" xfId="0" applyNumberFormat="1" applyFont="1" applyBorder="1" applyAlignment="1">
      <alignment horizontal="justify" vertical="center" wrapText="1"/>
    </xf>
    <xf numFmtId="166" fontId="101" fillId="0" borderId="6" xfId="0" applyNumberFormat="1" applyFont="1" applyBorder="1" applyAlignment="1">
      <alignment horizontal="right" vertical="center" wrapText="1"/>
    </xf>
    <xf numFmtId="166" fontId="101" fillId="0" borderId="13" xfId="0" applyNumberFormat="1" applyFont="1" applyBorder="1" applyAlignment="1">
      <alignment horizontal="justify" vertical="center" wrapText="1"/>
    </xf>
    <xf numFmtId="166" fontId="101" fillId="0" borderId="9" xfId="0" applyNumberFormat="1" applyFont="1" applyBorder="1" applyAlignment="1">
      <alignment horizontal="right" vertical="center" wrapText="1"/>
    </xf>
    <xf numFmtId="166" fontId="58" fillId="0" borderId="0" xfId="0" applyNumberFormat="1" applyFont="1" applyAlignment="1">
      <alignment vertical="center"/>
    </xf>
    <xf numFmtId="166" fontId="100" fillId="0" borderId="0" xfId="0" applyNumberFormat="1" applyFont="1"/>
    <xf numFmtId="166" fontId="101" fillId="0" borderId="0" xfId="0" applyNumberFormat="1" applyFont="1" applyBorder="1" applyAlignment="1">
      <alignment horizontal="right" vertical="center" wrapText="1"/>
    </xf>
    <xf numFmtId="166" fontId="59" fillId="0" borderId="0" xfId="0" applyNumberFormat="1" applyFont="1" applyAlignment="1">
      <alignment vertical="center"/>
    </xf>
    <xf numFmtId="166" fontId="38" fillId="6" borderId="3" xfId="0" applyNumberFormat="1" applyFont="1" applyFill="1" applyBorder="1" applyAlignment="1">
      <alignment horizontal="center" vertical="center" wrapText="1"/>
    </xf>
    <xf numFmtId="166" fontId="38" fillId="6" borderId="9" xfId="0" applyNumberFormat="1" applyFont="1" applyFill="1" applyBorder="1" applyAlignment="1">
      <alignment horizontal="center" vertical="center" wrapText="1"/>
    </xf>
    <xf numFmtId="166" fontId="38" fillId="0" borderId="4" xfId="0" applyNumberFormat="1" applyFont="1" applyBorder="1" applyAlignment="1">
      <alignment horizontal="left" vertical="center" wrapText="1"/>
    </xf>
    <xf numFmtId="166" fontId="100" fillId="0" borderId="13" xfId="0" applyNumberFormat="1" applyFont="1" applyBorder="1" applyAlignment="1">
      <alignment horizontal="justify" vertical="center" wrapText="1"/>
    </xf>
    <xf numFmtId="166" fontId="100" fillId="0" borderId="9" xfId="0" applyNumberFormat="1" applyFont="1" applyBorder="1" applyAlignment="1">
      <alignment horizontal="right"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38" fillId="6" borderId="6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justify" vertical="center" wrapText="1"/>
    </xf>
    <xf numFmtId="0" fontId="101" fillId="0" borderId="6" xfId="0" applyFont="1" applyBorder="1" applyAlignment="1">
      <alignment horizontal="justify" vertical="center" wrapText="1"/>
    </xf>
    <xf numFmtId="0" fontId="38" fillId="0" borderId="4" xfId="0" applyFont="1" applyBorder="1" applyAlignment="1">
      <alignment horizontal="left" vertical="center" wrapText="1"/>
    </xf>
    <xf numFmtId="0" fontId="100" fillId="0" borderId="4" xfId="0" applyFont="1" applyBorder="1" applyAlignment="1">
      <alignment horizontal="left" vertical="center" wrapText="1" indent="1"/>
    </xf>
    <xf numFmtId="0" fontId="100" fillId="0" borderId="4" xfId="0" applyFont="1" applyBorder="1" applyAlignment="1">
      <alignment horizontal="left" vertical="center" wrapText="1"/>
    </xf>
    <xf numFmtId="0" fontId="100" fillId="0" borderId="13" xfId="0" applyFont="1" applyBorder="1" applyAlignment="1">
      <alignment horizontal="justify" vertical="center" wrapText="1"/>
    </xf>
    <xf numFmtId="166" fontId="38" fillId="0" borderId="9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left" vertical="center" indent="1"/>
    </xf>
    <xf numFmtId="166" fontId="1" fillId="0" borderId="4" xfId="0" applyNumberFormat="1" applyFont="1" applyBorder="1" applyAlignment="1">
      <alignment horizontal="left" vertical="center" wrapText="1" indent="1"/>
    </xf>
    <xf numFmtId="166" fontId="1" fillId="0" borderId="53" xfId="0" applyNumberFormat="1" applyFont="1" applyBorder="1" applyAlignment="1">
      <alignment horizontal="right" vertical="center"/>
    </xf>
    <xf numFmtId="166" fontId="1" fillId="0" borderId="4" xfId="0" applyNumberFormat="1" applyFont="1" applyBorder="1" applyAlignment="1">
      <alignment horizontal="left" vertical="center" indent="3"/>
    </xf>
    <xf numFmtId="166" fontId="1" fillId="0" borderId="4" xfId="0" applyNumberFormat="1" applyFont="1" applyBorder="1" applyAlignment="1">
      <alignment horizontal="left" vertical="center" wrapText="1" indent="3"/>
    </xf>
    <xf numFmtId="166" fontId="1" fillId="0" borderId="4" xfId="0" applyNumberFormat="1" applyFont="1" applyBorder="1" applyAlignment="1">
      <alignment horizontal="left" vertical="center"/>
    </xf>
    <xf numFmtId="166" fontId="3" fillId="0" borderId="4" xfId="0" applyNumberFormat="1" applyFont="1" applyBorder="1" applyAlignment="1">
      <alignment vertical="center" wrapText="1"/>
    </xf>
    <xf numFmtId="166" fontId="3" fillId="0" borderId="6" xfId="0" applyNumberFormat="1" applyFont="1" applyBorder="1" applyAlignment="1">
      <alignment horizontal="right" vertical="center"/>
    </xf>
    <xf numFmtId="166" fontId="3" fillId="0" borderId="53" xfId="0" applyNumberFormat="1" applyFont="1" applyBorder="1" applyAlignment="1">
      <alignment horizontal="right" vertical="center"/>
    </xf>
    <xf numFmtId="166" fontId="1" fillId="0" borderId="4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horizontal="right" vertical="center"/>
    </xf>
    <xf numFmtId="166" fontId="1" fillId="6" borderId="6" xfId="0" applyNumberFormat="1" applyFont="1" applyFill="1" applyBorder="1" applyAlignment="1">
      <alignment horizontal="right" vertical="center"/>
    </xf>
    <xf numFmtId="166" fontId="1" fillId="6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horizontal="justify" vertical="center"/>
    </xf>
    <xf numFmtId="166" fontId="1" fillId="0" borderId="70" xfId="0" applyNumberFormat="1" applyFont="1" applyBorder="1" applyAlignment="1">
      <alignment horizontal="left" vertical="center" indent="1"/>
    </xf>
    <xf numFmtId="166" fontId="1" fillId="0" borderId="71" xfId="0" applyNumberFormat="1" applyFont="1" applyBorder="1" applyAlignment="1">
      <alignment horizontal="right" vertical="center"/>
    </xf>
    <xf numFmtId="166" fontId="1" fillId="0" borderId="7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left" vertical="center" wrapText="1"/>
    </xf>
    <xf numFmtId="166" fontId="1" fillId="0" borderId="13" xfId="0" applyNumberFormat="1" applyFont="1" applyBorder="1" applyAlignment="1">
      <alignment horizontal="left" vertical="center" wrapText="1"/>
    </xf>
    <xf numFmtId="166" fontId="1" fillId="0" borderId="9" xfId="0" applyNumberFormat="1" applyFont="1" applyBorder="1" applyAlignment="1">
      <alignment horizontal="right" vertical="center"/>
    </xf>
    <xf numFmtId="166" fontId="1" fillId="0" borderId="9" xfId="0" applyNumberFormat="1" applyFont="1" applyBorder="1" applyAlignment="1">
      <alignment horizontal="justify" vertical="center"/>
    </xf>
    <xf numFmtId="0" fontId="3" fillId="6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6" fontId="3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indent="3"/>
    </xf>
    <xf numFmtId="0" fontId="1" fillId="0" borderId="72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166" fontId="1" fillId="0" borderId="70" xfId="0" applyNumberFormat="1" applyFont="1" applyBorder="1" applyAlignment="1">
      <alignment horizontal="right" vertical="center"/>
    </xf>
    <xf numFmtId="0" fontId="3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166" fontId="3" fillId="0" borderId="7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6" fontId="1" fillId="0" borderId="13" xfId="0" applyNumberFormat="1" applyFont="1" applyBorder="1" applyAlignment="1">
      <alignment horizontal="right" vertical="center"/>
    </xf>
    <xf numFmtId="0" fontId="3" fillId="6" borderId="61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166" fontId="3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indent="2"/>
    </xf>
    <xf numFmtId="166" fontId="1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 indent="2"/>
    </xf>
    <xf numFmtId="166" fontId="1" fillId="0" borderId="71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166" fontId="1" fillId="0" borderId="9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 indent="2"/>
    </xf>
    <xf numFmtId="0" fontId="1" fillId="0" borderId="5" xfId="0" applyFont="1" applyFill="1" applyBorder="1" applyAlignment="1">
      <alignment horizontal="left" vertical="center" wrapText="1"/>
    </xf>
    <xf numFmtId="166" fontId="3" fillId="0" borderId="4" xfId="0" applyNumberFormat="1" applyFont="1" applyFill="1" applyBorder="1" applyAlignment="1">
      <alignment horizontal="right" vertical="center" wrapText="1"/>
    </xf>
    <xf numFmtId="166" fontId="3" fillId="0" borderId="6" xfId="0" applyNumberFormat="1" applyFont="1" applyFill="1" applyBorder="1" applyAlignment="1">
      <alignment horizontal="right" vertical="center" wrapText="1"/>
    </xf>
    <xf numFmtId="166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3" fillId="0" borderId="7" xfId="0" applyFont="1" applyBorder="1" applyAlignment="1">
      <alignment horizontal="left" vertical="center" wrapText="1"/>
    </xf>
    <xf numFmtId="166" fontId="3" fillId="0" borderId="13" xfId="0" applyNumberFormat="1" applyFont="1" applyBorder="1" applyAlignment="1">
      <alignment horizontal="right" vertical="center" wrapText="1"/>
    </xf>
    <xf numFmtId="166" fontId="3" fillId="0" borderId="9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0" fontId="3" fillId="6" borderId="6" xfId="0" applyFont="1" applyFill="1" applyBorder="1" applyAlignment="1">
      <alignment horizontal="center" vertical="center" wrapText="1"/>
    </xf>
    <xf numFmtId="166" fontId="3" fillId="0" borderId="6" xfId="0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horizontal="left" vertical="center" wrapText="1" indent="5"/>
    </xf>
    <xf numFmtId="166" fontId="1" fillId="0" borderId="6" xfId="0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 wrapText="1"/>
    </xf>
    <xf numFmtId="166" fontId="1" fillId="6" borderId="6" xfId="0" applyNumberFormat="1" applyFont="1" applyFill="1" applyBorder="1" applyAlignment="1">
      <alignment vertical="center" wrapText="1"/>
    </xf>
    <xf numFmtId="166" fontId="1" fillId="0" borderId="13" xfId="0" applyNumberFormat="1" applyFont="1" applyBorder="1" applyAlignment="1">
      <alignment vertical="center" wrapText="1"/>
    </xf>
    <xf numFmtId="166" fontId="1" fillId="0" borderId="9" xfId="0" applyNumberFormat="1" applyFont="1" applyBorder="1" applyAlignment="1">
      <alignment vertical="center" wrapText="1"/>
    </xf>
    <xf numFmtId="166" fontId="3" fillId="6" borderId="10" xfId="0" applyNumberFormat="1" applyFont="1" applyFill="1" applyBorder="1" applyAlignment="1">
      <alignment vertical="center"/>
    </xf>
    <xf numFmtId="166" fontId="3" fillId="6" borderId="12" xfId="0" applyNumberFormat="1" applyFont="1" applyFill="1" applyBorder="1" applyAlignment="1">
      <alignment horizontal="center" vertical="center" wrapText="1"/>
    </xf>
    <xf numFmtId="166" fontId="1" fillId="0" borderId="50" xfId="0" applyNumberFormat="1" applyFont="1" applyBorder="1" applyAlignment="1">
      <alignment vertical="center" wrapText="1"/>
    </xf>
    <xf numFmtId="166" fontId="3" fillId="0" borderId="13" xfId="0" applyNumberFormat="1" applyFont="1" applyBorder="1" applyAlignment="1">
      <alignment vertical="center" wrapText="1"/>
    </xf>
    <xf numFmtId="166" fontId="3" fillId="0" borderId="9" xfId="0" applyNumberFormat="1" applyFont="1" applyBorder="1" applyAlignment="1">
      <alignment vertical="center" wrapText="1"/>
    </xf>
    <xf numFmtId="166" fontId="1" fillId="0" borderId="0" xfId="0" applyNumberFormat="1" applyFont="1"/>
    <xf numFmtId="166" fontId="3" fillId="6" borderId="3" xfId="0" applyNumberFormat="1" applyFont="1" applyFill="1" applyBorder="1" applyAlignment="1">
      <alignment horizontal="center" vertical="center"/>
    </xf>
    <xf numFmtId="166" fontId="3" fillId="6" borderId="9" xfId="0" applyNumberFormat="1" applyFont="1" applyFill="1" applyBorder="1" applyAlignment="1">
      <alignment horizontal="center" vertical="center"/>
    </xf>
    <xf numFmtId="166" fontId="1" fillId="0" borderId="50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horizontal="left" vertical="center" indent="5"/>
    </xf>
    <xf numFmtId="166" fontId="3" fillId="0" borderId="13" xfId="0" applyNumberFormat="1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horizontal="justify" vertical="center"/>
    </xf>
    <xf numFmtId="166" fontId="1" fillId="17" borderId="6" xfId="0" applyNumberFormat="1" applyFont="1" applyFill="1" applyBorder="1" applyAlignment="1">
      <alignment vertical="center"/>
    </xf>
    <xf numFmtId="166" fontId="3" fillId="0" borderId="4" xfId="0" applyNumberFormat="1" applyFont="1" applyBorder="1" applyAlignment="1">
      <alignment horizontal="left" vertical="center" indent="1"/>
    </xf>
    <xf numFmtId="166" fontId="3" fillId="0" borderId="4" xfId="0" applyNumberFormat="1" applyFont="1" applyBorder="1" applyAlignment="1">
      <alignment horizontal="left" vertical="center" wrapText="1" indent="1"/>
    </xf>
    <xf numFmtId="0" fontId="92" fillId="0" borderId="0" xfId="14" applyFont="1" applyFill="1" applyBorder="1" applyAlignment="1">
      <alignment horizontal="left" vertical="top"/>
    </xf>
    <xf numFmtId="0" fontId="105" fillId="0" borderId="0" xfId="14" applyFont="1" applyFill="1" applyBorder="1" applyAlignment="1">
      <alignment horizontal="center"/>
    </xf>
    <xf numFmtId="0" fontId="106" fillId="0" borderId="0" xfId="14" applyFont="1" applyFill="1" applyBorder="1" applyAlignment="1">
      <alignment horizontal="left" vertical="top"/>
    </xf>
    <xf numFmtId="0" fontId="107" fillId="0" borderId="0" xfId="14" applyFont="1" applyFill="1" applyBorder="1" applyAlignment="1">
      <alignment horizontal="left" vertical="top"/>
    </xf>
    <xf numFmtId="0" fontId="108" fillId="0" borderId="0" xfId="14" applyFont="1" applyFill="1" applyBorder="1" applyAlignment="1">
      <alignment horizontal="left" vertical="top"/>
    </xf>
    <xf numFmtId="0" fontId="80" fillId="0" borderId="0" xfId="14" applyFont="1" applyFill="1" applyBorder="1" applyAlignment="1">
      <alignment horizontal="center" vertical="top"/>
    </xf>
    <xf numFmtId="0" fontId="80" fillId="0" borderId="0" xfId="14" applyFont="1" applyFill="1" applyBorder="1" applyAlignment="1">
      <alignment vertical="top"/>
    </xf>
    <xf numFmtId="0" fontId="80" fillId="0" borderId="0" xfId="14" applyFont="1" applyFill="1" applyBorder="1" applyAlignment="1">
      <alignment horizontal="left" vertical="top"/>
    </xf>
    <xf numFmtId="0" fontId="110" fillId="0" borderId="0" xfId="14" applyFont="1" applyAlignment="1">
      <alignment horizontal="center"/>
    </xf>
    <xf numFmtId="49" fontId="106" fillId="0" borderId="0" xfId="14" applyNumberFormat="1" applyFont="1" applyFill="1" applyBorder="1" applyAlignment="1">
      <alignment horizontal="left" vertical="top"/>
    </xf>
    <xf numFmtId="0" fontId="111" fillId="0" borderId="0" xfId="14" applyFont="1" applyAlignment="1"/>
    <xf numFmtId="0" fontId="106" fillId="0" borderId="0" xfId="14" applyFont="1" applyFill="1" applyBorder="1" applyAlignment="1">
      <alignment vertical="top" wrapText="1"/>
    </xf>
    <xf numFmtId="7" fontId="106" fillId="0" borderId="0" xfId="14" applyNumberFormat="1" applyFont="1" applyFill="1" applyBorder="1" applyAlignment="1">
      <alignment horizontal="left" vertical="top"/>
    </xf>
    <xf numFmtId="0" fontId="112" fillId="0" borderId="0" xfId="14" applyFont="1" applyAlignment="1"/>
    <xf numFmtId="0" fontId="111" fillId="0" borderId="0" xfId="14" applyFont="1"/>
    <xf numFmtId="0" fontId="79" fillId="0" borderId="0" xfId="14" applyFont="1" applyFill="1" applyBorder="1" applyAlignment="1">
      <alignment vertical="top" wrapText="1"/>
    </xf>
    <xf numFmtId="49" fontId="79" fillId="0" borderId="0" xfId="14" applyNumberFormat="1" applyFont="1" applyFill="1" applyBorder="1" applyAlignment="1">
      <alignment vertical="top" wrapText="1"/>
    </xf>
    <xf numFmtId="0" fontId="114" fillId="0" borderId="0" xfId="14" applyFont="1" applyFill="1" applyBorder="1" applyAlignment="1">
      <alignment horizontal="left" vertical="top"/>
    </xf>
    <xf numFmtId="0" fontId="112" fillId="0" borderId="0" xfId="14" applyFont="1" applyAlignment="1">
      <alignment vertical="center"/>
    </xf>
    <xf numFmtId="49" fontId="111" fillId="0" borderId="0" xfId="14" applyNumberFormat="1" applyFont="1" applyFill="1" applyBorder="1" applyAlignment="1">
      <alignment horizontal="right"/>
    </xf>
    <xf numFmtId="4" fontId="111" fillId="0" borderId="0" xfId="14" applyNumberFormat="1" applyFont="1" applyFill="1" applyBorder="1" applyAlignment="1"/>
    <xf numFmtId="0" fontId="112" fillId="0" borderId="0" xfId="14" applyFont="1"/>
    <xf numFmtId="4" fontId="106" fillId="0" borderId="0" xfId="14" applyNumberFormat="1" applyFont="1" applyFill="1" applyBorder="1" applyAlignment="1">
      <alignment horizontal="left" vertical="top"/>
    </xf>
    <xf numFmtId="0" fontId="80" fillId="0" borderId="0" xfId="14" applyFont="1" applyFill="1" applyBorder="1" applyAlignment="1">
      <alignment horizontal="left"/>
    </xf>
    <xf numFmtId="0" fontId="115" fillId="0" borderId="0" xfId="14" applyFont="1" applyFill="1" applyBorder="1" applyAlignment="1">
      <alignment horizontal="left"/>
    </xf>
    <xf numFmtId="0" fontId="106" fillId="0" borderId="0" xfId="14" applyFont="1" applyFill="1" applyBorder="1" applyAlignment="1">
      <alignment horizontal="left"/>
    </xf>
    <xf numFmtId="0" fontId="79" fillId="0" borderId="0" xfId="14" applyFont="1" applyFill="1" applyBorder="1" applyAlignment="1">
      <alignment horizontal="left"/>
    </xf>
    <xf numFmtId="0" fontId="111" fillId="0" borderId="0" xfId="14" applyFont="1" applyAlignment="1">
      <alignment vertical="center"/>
    </xf>
    <xf numFmtId="0" fontId="105" fillId="0" borderId="0" xfId="14" applyFont="1" applyFill="1" applyBorder="1" applyAlignment="1">
      <alignment horizontal="left"/>
    </xf>
    <xf numFmtId="0" fontId="79" fillId="0" borderId="0" xfId="14" applyFont="1" applyFill="1" applyBorder="1" applyAlignment="1">
      <alignment vertical="top"/>
    </xf>
    <xf numFmtId="49" fontId="105" fillId="0" borderId="0" xfId="14" applyNumberFormat="1" applyFont="1" applyFill="1" applyBorder="1" applyAlignment="1">
      <alignment horizontal="left" vertical="top"/>
    </xf>
    <xf numFmtId="0" fontId="106" fillId="0" borderId="0" xfId="14" applyFont="1" applyFill="1" applyBorder="1" applyAlignment="1">
      <alignment vertical="top"/>
    </xf>
    <xf numFmtId="0" fontId="79" fillId="0" borderId="0" xfId="14" applyFont="1" applyFill="1" applyBorder="1" applyAlignment="1">
      <alignment horizontal="left" vertical="top"/>
    </xf>
    <xf numFmtId="49" fontId="80" fillId="0" borderId="0" xfId="14" applyNumberFormat="1" applyFont="1" applyFill="1" applyBorder="1" applyAlignment="1">
      <alignment horizontal="left" vertical="top"/>
    </xf>
    <xf numFmtId="0" fontId="105" fillId="0" borderId="0" xfId="14" applyFont="1" applyFill="1" applyBorder="1" applyAlignment="1">
      <alignment horizontal="left" vertical="top"/>
    </xf>
    <xf numFmtId="49" fontId="106" fillId="4" borderId="0" xfId="14" applyNumberFormat="1" applyFont="1" applyFill="1" applyBorder="1" applyAlignment="1">
      <alignment horizontal="left" vertical="top"/>
    </xf>
    <xf numFmtId="49" fontId="106" fillId="4" borderId="0" xfId="14" applyNumberFormat="1" applyFont="1" applyFill="1" applyBorder="1" applyAlignment="1">
      <alignment horizontal="left" vertical="top" wrapText="1"/>
    </xf>
    <xf numFmtId="49" fontId="79" fillId="4" borderId="0" xfId="14" applyNumberFormat="1" applyFont="1" applyFill="1" applyBorder="1" applyAlignment="1">
      <alignment horizontal="left" vertical="top" wrapText="1"/>
    </xf>
    <xf numFmtId="49" fontId="79" fillId="0" borderId="0" xfId="14" applyNumberFormat="1" applyFont="1" applyFill="1" applyBorder="1" applyAlignment="1">
      <alignment vertical="top"/>
    </xf>
    <xf numFmtId="0" fontId="79" fillId="0" borderId="0" xfId="14" applyFont="1" applyFill="1" applyBorder="1" applyAlignment="1">
      <alignment vertical="justify"/>
    </xf>
    <xf numFmtId="0" fontId="79" fillId="0" borderId="0" xfId="14" applyFont="1" applyFill="1" applyBorder="1" applyAlignment="1">
      <alignment horizontal="justify" vertical="justify"/>
    </xf>
    <xf numFmtId="0" fontId="104" fillId="16" borderId="0" xfId="14" applyFill="1" applyAlignment="1">
      <alignment horizontal="left" vertical="top"/>
    </xf>
    <xf numFmtId="0" fontId="116" fillId="16" borderId="0" xfId="14" applyFont="1" applyFill="1" applyBorder="1" applyAlignment="1">
      <alignment horizontal="right"/>
    </xf>
    <xf numFmtId="0" fontId="116" fillId="16" borderId="0" xfId="14" applyFont="1" applyFill="1" applyBorder="1" applyAlignment="1"/>
    <xf numFmtId="0" fontId="117" fillId="16" borderId="0" xfId="14" applyFont="1" applyFill="1" applyBorder="1" applyAlignment="1">
      <alignment vertical="top"/>
    </xf>
    <xf numFmtId="0" fontId="118" fillId="16" borderId="0" xfId="14" applyFont="1" applyFill="1" applyBorder="1" applyAlignment="1">
      <alignment vertical="top"/>
    </xf>
    <xf numFmtId="7" fontId="119" fillId="16" borderId="0" xfId="14" applyNumberFormat="1" applyFont="1" applyFill="1" applyBorder="1" applyAlignment="1">
      <alignment vertical="top"/>
    </xf>
    <xf numFmtId="0" fontId="93" fillId="16" borderId="0" xfId="14" applyFont="1" applyFill="1" applyBorder="1" applyAlignment="1">
      <alignment vertical="top"/>
    </xf>
    <xf numFmtId="7" fontId="120" fillId="16" borderId="0" xfId="14" applyNumberFormat="1" applyFont="1" applyFill="1" applyBorder="1" applyAlignment="1">
      <alignment horizontal="right" vertical="top"/>
    </xf>
    <xf numFmtId="7" fontId="121" fillId="16" borderId="0" xfId="14" applyNumberFormat="1" applyFont="1" applyFill="1" applyBorder="1" applyAlignment="1">
      <alignment vertical="top"/>
    </xf>
    <xf numFmtId="0" fontId="122" fillId="16" borderId="0" xfId="14" applyFont="1" applyFill="1" applyBorder="1" applyAlignment="1">
      <alignment vertical="top"/>
    </xf>
    <xf numFmtId="0" fontId="123" fillId="0" borderId="0" xfId="14" applyFont="1" applyFill="1" applyBorder="1" applyAlignment="1">
      <alignment vertical="top"/>
    </xf>
    <xf numFmtId="0" fontId="123" fillId="0" borderId="0" xfId="14" applyFont="1" applyFill="1" applyBorder="1" applyAlignment="1">
      <alignment horizontal="left" vertical="top"/>
    </xf>
    <xf numFmtId="0" fontId="81" fillId="0" borderId="0" xfId="14" applyFont="1" applyFill="1" applyBorder="1" applyAlignment="1">
      <alignment horizontal="left" vertical="top"/>
    </xf>
    <xf numFmtId="0" fontId="81" fillId="0" borderId="0" xfId="14" applyFont="1" applyFill="1" applyBorder="1" applyAlignment="1">
      <alignment vertical="top"/>
    </xf>
    <xf numFmtId="0" fontId="81" fillId="0" borderId="0" xfId="0" applyFont="1" applyFill="1" applyBorder="1" applyAlignment="1" applyProtection="1">
      <alignment horizontal="left"/>
      <protection locked="0"/>
    </xf>
    <xf numFmtId="0" fontId="81" fillId="0" borderId="0" xfId="0" applyFont="1" applyFill="1" applyBorder="1" applyAlignment="1" applyProtection="1">
      <alignment horizontal="left" wrapText="1"/>
      <protection locked="0"/>
    </xf>
    <xf numFmtId="0" fontId="124" fillId="0" borderId="61" xfId="14" applyFont="1" applyFill="1" applyBorder="1" applyAlignment="1">
      <alignment horizontal="center" vertical="center" wrapText="1"/>
    </xf>
    <xf numFmtId="0" fontId="124" fillId="0" borderId="0" xfId="14" applyFont="1" applyFill="1" applyBorder="1" applyAlignment="1">
      <alignment horizontal="center" vertical="center" wrapText="1"/>
    </xf>
    <xf numFmtId="0" fontId="123" fillId="0" borderId="0" xfId="14" applyFont="1" applyFill="1" applyBorder="1" applyAlignment="1">
      <alignment horizontal="right" vertical="top"/>
    </xf>
    <xf numFmtId="0" fontId="125" fillId="0" borderId="4" xfId="14" applyFont="1" applyFill="1" applyBorder="1" applyAlignment="1">
      <alignment horizontal="center" vertical="center" wrapText="1"/>
    </xf>
    <xf numFmtId="0" fontId="106" fillId="0" borderId="6" xfId="14" applyFont="1" applyFill="1" applyBorder="1" applyAlignment="1">
      <alignment horizontal="left" vertical="top"/>
    </xf>
    <xf numFmtId="0" fontId="125" fillId="0" borderId="0" xfId="14" applyFont="1" applyFill="1" applyBorder="1" applyAlignment="1">
      <alignment vertical="center"/>
    </xf>
    <xf numFmtId="0" fontId="125" fillId="0" borderId="13" xfId="14" applyFont="1" applyFill="1" applyBorder="1" applyAlignment="1">
      <alignment horizontal="center" vertical="center" wrapText="1"/>
    </xf>
    <xf numFmtId="0" fontId="106" fillId="0" borderId="9" xfId="14" applyFont="1" applyFill="1" applyBorder="1" applyAlignment="1">
      <alignment horizontal="left" vertical="top"/>
    </xf>
    <xf numFmtId="0" fontId="65" fillId="0" borderId="0" xfId="14" applyFont="1" applyFill="1" applyBorder="1"/>
    <xf numFmtId="0" fontId="65" fillId="0" borderId="0" xfId="14" applyFont="1" applyFill="1" applyBorder="1" applyAlignment="1"/>
    <xf numFmtId="0" fontId="65" fillId="0" borderId="0" xfId="14" applyFont="1" applyFill="1" applyBorder="1" applyAlignment="1">
      <alignment vertical="center"/>
    </xf>
    <xf numFmtId="0" fontId="57" fillId="0" borderId="0" xfId="14" applyFont="1" applyFill="1" applyBorder="1" applyAlignment="1">
      <alignment horizontal="left" vertical="center"/>
    </xf>
    <xf numFmtId="0" fontId="65" fillId="0" borderId="0" xfId="14" applyFont="1" applyFill="1" applyBorder="1" applyAlignment="1">
      <alignment horizontal="left" vertical="center"/>
    </xf>
    <xf numFmtId="0" fontId="57" fillId="0" borderId="0" xfId="14" applyFont="1" applyFill="1" applyBorder="1"/>
    <xf numFmtId="0" fontId="57" fillId="0" borderId="43" xfId="14" applyFont="1" applyBorder="1" applyAlignment="1">
      <alignment horizontal="center" vertical="center" wrapText="1"/>
    </xf>
    <xf numFmtId="0" fontId="57" fillId="0" borderId="21" xfId="14" applyFont="1" applyBorder="1" applyAlignment="1">
      <alignment horizontal="center" vertical="center" wrapText="1"/>
    </xf>
    <xf numFmtId="0" fontId="57" fillId="0" borderId="47" xfId="14" applyFont="1" applyBorder="1" applyAlignment="1">
      <alignment horizontal="center"/>
    </xf>
    <xf numFmtId="0" fontId="57" fillId="0" borderId="17" xfId="14" applyFont="1" applyBorder="1" applyAlignment="1"/>
    <xf numFmtId="0" fontId="65" fillId="0" borderId="47" xfId="14" applyFont="1" applyBorder="1" applyAlignment="1">
      <alignment horizontal="center"/>
    </xf>
    <xf numFmtId="0" fontId="65" fillId="0" borderId="17" xfId="14" applyFont="1" applyBorder="1" applyAlignment="1">
      <alignment horizontal="center"/>
    </xf>
    <xf numFmtId="10" fontId="65" fillId="0" borderId="17" xfId="16" applyNumberFormat="1" applyFont="1" applyBorder="1" applyAlignment="1">
      <alignment horizontal="center"/>
    </xf>
    <xf numFmtId="0" fontId="57" fillId="0" borderId="17" xfId="14" applyFont="1" applyBorder="1" applyAlignment="1">
      <alignment horizontal="center"/>
    </xf>
    <xf numFmtId="10" fontId="57" fillId="0" borderId="17" xfId="16" applyNumberFormat="1" applyFont="1" applyBorder="1" applyAlignment="1">
      <alignment horizontal="center"/>
    </xf>
    <xf numFmtId="0" fontId="65" fillId="0" borderId="48" xfId="14" applyFont="1" applyBorder="1" applyAlignment="1">
      <alignment horizontal="center"/>
    </xf>
    <xf numFmtId="0" fontId="65" fillId="0" borderId="16" xfId="14" applyFont="1" applyBorder="1" applyAlignment="1">
      <alignment horizontal="center"/>
    </xf>
    <xf numFmtId="10" fontId="65" fillId="0" borderId="16" xfId="16" applyNumberFormat="1" applyFont="1" applyBorder="1" applyAlignment="1">
      <alignment horizontal="center"/>
    </xf>
    <xf numFmtId="168" fontId="106" fillId="0" borderId="0" xfId="14" applyNumberFormat="1" applyFont="1" applyFill="1" applyBorder="1" applyAlignment="1">
      <alignment horizontal="left" vertical="top"/>
    </xf>
    <xf numFmtId="0" fontId="65" fillId="0" borderId="0" xfId="14" applyFont="1" applyBorder="1"/>
    <xf numFmtId="0" fontId="129" fillId="0" borderId="0" xfId="0" applyFont="1" applyBorder="1"/>
    <xf numFmtId="0" fontId="129" fillId="0" borderId="0" xfId="0" applyNumberFormat="1" applyFont="1" applyFill="1" applyBorder="1"/>
    <xf numFmtId="4" fontId="65" fillId="0" borderId="0" xfId="0" applyNumberFormat="1" applyFont="1" applyFill="1"/>
    <xf numFmtId="4" fontId="129" fillId="0" borderId="0" xfId="0" applyNumberFormat="1" applyFont="1" applyFill="1" applyAlignment="1">
      <alignment horizontal="center"/>
    </xf>
    <xf numFmtId="0" fontId="129" fillId="0" borderId="0" xfId="0" applyFont="1" applyFill="1"/>
    <xf numFmtId="0" fontId="129" fillId="0" borderId="0" xfId="0" applyFont="1"/>
    <xf numFmtId="0" fontId="129" fillId="0" borderId="0" xfId="0" applyFont="1" applyAlignment="1"/>
    <xf numFmtId="0" fontId="111" fillId="0" borderId="0" xfId="0" applyFont="1" applyAlignment="1">
      <alignment horizontal="center"/>
    </xf>
    <xf numFmtId="4" fontId="100" fillId="0" borderId="0" xfId="0" applyNumberFormat="1" applyFont="1"/>
    <xf numFmtId="0" fontId="129" fillId="0" borderId="0" xfId="0" applyFont="1" applyBorder="1" applyAlignment="1">
      <alignment horizontal="center" vertical="center"/>
    </xf>
    <xf numFmtId="0" fontId="129" fillId="0" borderId="0" xfId="0" applyNumberFormat="1" applyFont="1" applyFill="1" applyBorder="1" applyAlignment="1">
      <alignment horizontal="center" vertical="center"/>
    </xf>
    <xf numFmtId="4" fontId="65" fillId="0" borderId="0" xfId="0" applyNumberFormat="1" applyFont="1" applyFill="1" applyAlignment="1">
      <alignment horizontal="center" vertical="center"/>
    </xf>
    <xf numFmtId="4" fontId="129" fillId="0" borderId="0" xfId="0" applyNumberFormat="1" applyFont="1" applyFill="1" applyAlignment="1">
      <alignment horizontal="center" vertical="center"/>
    </xf>
    <xf numFmtId="0" fontId="129" fillId="0" borderId="0" xfId="0" applyFont="1" applyFill="1" applyAlignment="1">
      <alignment horizontal="center" vertical="center"/>
    </xf>
    <xf numFmtId="0" fontId="129" fillId="0" borderId="0" xfId="0" applyFont="1" applyAlignment="1">
      <alignment horizontal="center" vertical="center"/>
    </xf>
    <xf numFmtId="0" fontId="131" fillId="2" borderId="1" xfId="0" applyFont="1" applyFill="1" applyBorder="1" applyAlignment="1">
      <alignment vertical="center"/>
    </xf>
    <xf numFmtId="0" fontId="132" fillId="2" borderId="10" xfId="0" applyFont="1" applyFill="1" applyBorder="1" applyAlignment="1">
      <alignment horizontal="center" vertical="center"/>
    </xf>
    <xf numFmtId="0" fontId="131" fillId="2" borderId="12" xfId="0" applyFont="1" applyFill="1" applyBorder="1" applyAlignment="1">
      <alignment vertical="center"/>
    </xf>
    <xf numFmtId="4" fontId="133" fillId="2" borderId="3" xfId="0" applyNumberFormat="1" applyFont="1" applyFill="1" applyBorder="1" applyAlignment="1">
      <alignment vertical="center"/>
    </xf>
    <xf numFmtId="0" fontId="78" fillId="0" borderId="76" xfId="0" applyFont="1" applyBorder="1" applyAlignment="1">
      <alignment horizontal="center" vertical="center"/>
    </xf>
    <xf numFmtId="0" fontId="134" fillId="0" borderId="15" xfId="0" applyFont="1" applyBorder="1" applyAlignment="1">
      <alignment horizontal="center"/>
    </xf>
    <xf numFmtId="0" fontId="38" fillId="0" borderId="15" xfId="0" applyFont="1" applyBorder="1"/>
    <xf numFmtId="4" fontId="135" fillId="0" borderId="22" xfId="0" applyNumberFormat="1" applyFont="1" applyBorder="1" applyAlignment="1">
      <alignment horizontal="center"/>
    </xf>
    <xf numFmtId="4" fontId="136" fillId="0" borderId="0" xfId="0" applyNumberFormat="1" applyFont="1" applyBorder="1"/>
    <xf numFmtId="0" fontId="78" fillId="0" borderId="31" xfId="0" applyFont="1" applyBorder="1" applyAlignment="1">
      <alignment horizontal="center" vertical="center"/>
    </xf>
    <xf numFmtId="0" fontId="134" fillId="0" borderId="76" xfId="0" applyFont="1" applyBorder="1" applyAlignment="1">
      <alignment horizontal="center"/>
    </xf>
    <xf numFmtId="0" fontId="137" fillId="0" borderId="77" xfId="0" applyFont="1" applyBorder="1" applyAlignment="1">
      <alignment vertical="justify"/>
    </xf>
    <xf numFmtId="4" fontId="138" fillId="0" borderId="78" xfId="0" applyNumberFormat="1" applyFont="1" applyBorder="1"/>
    <xf numFmtId="0" fontId="134" fillId="0" borderId="79" xfId="0" applyFont="1" applyBorder="1" applyAlignment="1">
      <alignment horizontal="center"/>
    </xf>
    <xf numFmtId="0" fontId="137" fillId="0" borderId="19" xfId="0" applyFont="1" applyBorder="1" applyAlignment="1">
      <alignment vertical="justify"/>
    </xf>
    <xf numFmtId="4" fontId="138" fillId="0" borderId="80" xfId="0" applyNumberFormat="1" applyFont="1" applyBorder="1"/>
    <xf numFmtId="0" fontId="65" fillId="0" borderId="0" xfId="0" applyFont="1" applyBorder="1"/>
    <xf numFmtId="0" fontId="86" fillId="0" borderId="0" xfId="0" applyFont="1" applyBorder="1" applyAlignment="1">
      <alignment horizontal="right"/>
    </xf>
    <xf numFmtId="0" fontId="111" fillId="0" borderId="63" xfId="0" applyFont="1" applyBorder="1" applyAlignment="1">
      <alignment horizontal="center"/>
    </xf>
    <xf numFmtId="0" fontId="12" fillId="0" borderId="23" xfId="0" applyFont="1" applyBorder="1" applyAlignment="1">
      <alignment wrapText="1"/>
    </xf>
    <xf numFmtId="4" fontId="100" fillId="0" borderId="24" xfId="0" applyNumberFormat="1" applyFont="1" applyBorder="1"/>
    <xf numFmtId="0" fontId="134" fillId="0" borderId="79" xfId="0" applyFont="1" applyBorder="1" applyAlignment="1">
      <alignment horizontal="center" vertical="center"/>
    </xf>
    <xf numFmtId="4" fontId="138" fillId="0" borderId="80" xfId="0" applyNumberFormat="1" applyFont="1" applyBorder="1" applyAlignment="1">
      <alignment vertical="center"/>
    </xf>
    <xf numFmtId="0" fontId="140" fillId="0" borderId="19" xfId="0" applyFont="1" applyBorder="1" applyAlignment="1">
      <alignment vertical="center"/>
    </xf>
    <xf numFmtId="0" fontId="134" fillId="0" borderId="79" xfId="0" applyNumberFormat="1" applyFont="1" applyBorder="1" applyAlignment="1">
      <alignment horizontal="center" vertical="center"/>
    </xf>
    <xf numFmtId="0" fontId="140" fillId="0" borderId="19" xfId="0" applyFont="1" applyBorder="1" applyAlignment="1">
      <alignment vertical="center" wrapText="1"/>
    </xf>
    <xf numFmtId="4" fontId="141" fillId="0" borderId="80" xfId="0" applyNumberFormat="1" applyFont="1" applyBorder="1" applyAlignment="1">
      <alignment vertical="center"/>
    </xf>
    <xf numFmtId="0" fontId="142" fillId="0" borderId="0" xfId="0" applyNumberFormat="1" applyFont="1" applyFill="1" applyBorder="1" applyAlignment="1">
      <alignment vertical="center"/>
    </xf>
    <xf numFmtId="4" fontId="142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horizontal="center"/>
    </xf>
    <xf numFmtId="3" fontId="134" fillId="0" borderId="63" xfId="0" applyNumberFormat="1" applyFont="1" applyBorder="1" applyAlignment="1">
      <alignment horizontal="center" vertical="center"/>
    </xf>
    <xf numFmtId="0" fontId="140" fillId="0" borderId="23" xfId="0" applyFont="1" applyBorder="1" applyAlignment="1">
      <alignment vertical="center"/>
    </xf>
    <xf numFmtId="4" fontId="141" fillId="0" borderId="24" xfId="0" applyNumberFormat="1" applyFont="1" applyBorder="1" applyAlignment="1">
      <alignment vertical="center"/>
    </xf>
    <xf numFmtId="0" fontId="0" fillId="0" borderId="0" xfId="0" applyNumberFormat="1" applyFill="1" applyBorder="1"/>
    <xf numFmtId="4" fontId="138" fillId="0" borderId="78" xfId="0" applyNumberFormat="1" applyFont="1" applyBorder="1" applyAlignment="1"/>
    <xf numFmtId="0" fontId="65" fillId="0" borderId="23" xfId="0" applyFont="1" applyBorder="1"/>
    <xf numFmtId="0" fontId="111" fillId="0" borderId="79" xfId="0" applyFont="1" applyBorder="1" applyAlignment="1">
      <alignment horizontal="center"/>
    </xf>
    <xf numFmtId="0" fontId="65" fillId="0" borderId="19" xfId="0" applyFont="1" applyBorder="1"/>
    <xf numFmtId="4" fontId="100" fillId="0" borderId="80" xfId="0" applyNumberFormat="1" applyFont="1" applyBorder="1"/>
    <xf numFmtId="0" fontId="134" fillId="0" borderId="63" xfId="0" applyNumberFormat="1" applyFont="1" applyBorder="1" applyAlignment="1">
      <alignment horizontal="center" vertical="center"/>
    </xf>
    <xf numFmtId="0" fontId="142" fillId="0" borderId="23" xfId="0" applyFont="1" applyBorder="1" applyAlignment="1">
      <alignment vertical="center" wrapText="1"/>
    </xf>
    <xf numFmtId="4" fontId="141" fillId="0" borderId="24" xfId="0" applyNumberFormat="1" applyFont="1" applyBorder="1" applyAlignment="1">
      <alignment vertical="center" wrapText="1"/>
    </xf>
    <xf numFmtId="0" fontId="134" fillId="0" borderId="63" xfId="0" applyFont="1" applyBorder="1" applyAlignment="1">
      <alignment horizontal="center"/>
    </xf>
    <xf numFmtId="0" fontId="137" fillId="0" borderId="23" xfId="0" applyFont="1" applyBorder="1" applyAlignment="1">
      <alignment vertical="justify"/>
    </xf>
    <xf numFmtId="4" fontId="138" fillId="0" borderId="24" xfId="0" applyNumberFormat="1" applyFont="1" applyBorder="1"/>
    <xf numFmtId="0" fontId="137" fillId="0" borderId="77" xfId="0" applyFont="1" applyBorder="1" applyAlignment="1"/>
    <xf numFmtId="0" fontId="129" fillId="0" borderId="0" xfId="0" applyNumberFormat="1" applyFont="1" applyFill="1" applyBorder="1" applyAlignment="1"/>
    <xf numFmtId="4" fontId="65" fillId="0" borderId="0" xfId="0" applyNumberFormat="1" applyFont="1" applyFill="1" applyAlignment="1"/>
    <xf numFmtId="0" fontId="129" fillId="0" borderId="0" xfId="0" applyFont="1" applyFill="1" applyAlignment="1"/>
    <xf numFmtId="4" fontId="138" fillId="0" borderId="80" xfId="0" applyNumberFormat="1" applyFont="1" applyBorder="1" applyAlignment="1"/>
    <xf numFmtId="0" fontId="12" fillId="0" borderId="23" xfId="0" applyFont="1" applyBorder="1" applyAlignment="1"/>
    <xf numFmtId="4" fontId="100" fillId="0" borderId="24" xfId="0" applyNumberFormat="1" applyFont="1" applyBorder="1" applyAlignment="1"/>
    <xf numFmtId="0" fontId="111" fillId="0" borderId="43" xfId="0" applyFont="1" applyBorder="1" applyAlignment="1">
      <alignment horizontal="center"/>
    </xf>
    <xf numFmtId="0" fontId="148" fillId="0" borderId="21" xfId="0" applyFont="1" applyBorder="1" applyAlignment="1">
      <alignment vertical="center"/>
    </xf>
    <xf numFmtId="4" fontId="141" fillId="0" borderId="44" xfId="0" applyNumberFormat="1" applyFont="1" applyBorder="1" applyAlignment="1">
      <alignment vertical="center"/>
    </xf>
    <xf numFmtId="4" fontId="147" fillId="0" borderId="0" xfId="0" applyNumberFormat="1" applyFont="1" applyBorder="1" applyAlignment="1">
      <alignment horizontal="center" vertical="center" wrapText="1"/>
    </xf>
    <xf numFmtId="4" fontId="149" fillId="0" borderId="0" xfId="0" applyNumberFormat="1" applyFont="1" applyBorder="1" applyAlignment="1">
      <alignment vertical="center"/>
    </xf>
    <xf numFmtId="4" fontId="53" fillId="0" borderId="0" xfId="0" applyNumberFormat="1" applyFont="1" applyFill="1"/>
    <xf numFmtId="4" fontId="149" fillId="0" borderId="0" xfId="0" applyNumberFormat="1" applyFont="1" applyAlignment="1">
      <alignment vertical="center"/>
    </xf>
    <xf numFmtId="4" fontId="138" fillId="0" borderId="80" xfId="0" applyNumberFormat="1" applyFont="1" applyFill="1" applyBorder="1"/>
    <xf numFmtId="4" fontId="129" fillId="0" borderId="0" xfId="0" applyNumberFormat="1" applyFont="1"/>
    <xf numFmtId="0" fontId="100" fillId="0" borderId="80" xfId="0" applyFont="1" applyBorder="1"/>
    <xf numFmtId="0" fontId="111" fillId="0" borderId="63" xfId="0" applyFont="1" applyBorder="1" applyAlignment="1">
      <alignment horizontal="center" wrapText="1"/>
    </xf>
    <xf numFmtId="0" fontId="22" fillId="0" borderId="23" xfId="0" applyFont="1" applyBorder="1"/>
    <xf numFmtId="0" fontId="100" fillId="0" borderId="24" xfId="0" applyFont="1" applyBorder="1"/>
    <xf numFmtId="4" fontId="150" fillId="0" borderId="0" xfId="0" applyNumberFormat="1" applyFont="1" applyBorder="1" applyAlignment="1">
      <alignment vertical="center"/>
    </xf>
    <xf numFmtId="0" fontId="111" fillId="0" borderId="76" xfId="0" applyFont="1" applyBorder="1" applyAlignment="1">
      <alignment horizontal="center"/>
    </xf>
    <xf numFmtId="0" fontId="12" fillId="0" borderId="77" xfId="0" applyFont="1" applyBorder="1"/>
    <xf numFmtId="4" fontId="100" fillId="0" borderId="78" xfId="0" applyNumberFormat="1" applyFont="1" applyBorder="1"/>
    <xf numFmtId="0" fontId="12" fillId="0" borderId="19" xfId="0" applyFont="1" applyBorder="1"/>
    <xf numFmtId="0" fontId="12" fillId="0" borderId="23" xfId="0" applyFont="1" applyBorder="1"/>
    <xf numFmtId="0" fontId="134" fillId="0" borderId="43" xfId="0" applyFont="1" applyBorder="1" applyAlignment="1">
      <alignment horizontal="center"/>
    </xf>
    <xf numFmtId="0" fontId="137" fillId="0" borderId="21" xfId="0" applyFont="1" applyBorder="1" applyAlignment="1">
      <alignment vertical="justify"/>
    </xf>
    <xf numFmtId="4" fontId="138" fillId="0" borderId="44" xfId="0" applyNumberFormat="1" applyFont="1" applyBorder="1"/>
    <xf numFmtId="0" fontId="149" fillId="0" borderId="0" xfId="0" applyNumberFormat="1" applyFont="1" applyFill="1" applyBorder="1" applyAlignment="1">
      <alignment horizontal="center" vertical="center"/>
    </xf>
    <xf numFmtId="4" fontId="149" fillId="0" borderId="0" xfId="0" applyNumberFormat="1" applyFont="1" applyFill="1" applyAlignment="1">
      <alignment horizontal="center" vertical="center"/>
    </xf>
    <xf numFmtId="0" fontId="151" fillId="0" borderId="21" xfId="0" applyFont="1" applyBorder="1" applyAlignment="1">
      <alignment vertical="justify"/>
    </xf>
    <xf numFmtId="0" fontId="111" fillId="0" borderId="0" xfId="0" applyFont="1" applyBorder="1"/>
    <xf numFmtId="0" fontId="152" fillId="0" borderId="0" xfId="0" applyNumberFormat="1" applyFont="1" applyFill="1" applyBorder="1" applyAlignment="1">
      <alignment horizontal="center" vertical="center"/>
    </xf>
    <xf numFmtId="0" fontId="111" fillId="0" borderId="0" xfId="0" applyFont="1" applyFill="1"/>
    <xf numFmtId="4" fontId="111" fillId="0" borderId="0" xfId="0" applyNumberFormat="1" applyFont="1" applyFill="1" applyAlignment="1">
      <alignment horizontal="center"/>
    </xf>
    <xf numFmtId="0" fontId="111" fillId="0" borderId="0" xfId="0" applyFont="1"/>
    <xf numFmtId="0" fontId="22" fillId="0" borderId="21" xfId="0" applyFont="1" applyBorder="1" applyAlignment="1">
      <alignment wrapText="1"/>
    </xf>
    <xf numFmtId="4" fontId="100" fillId="0" borderId="44" xfId="0" applyNumberFormat="1" applyFont="1" applyBorder="1"/>
    <xf numFmtId="0" fontId="111" fillId="0" borderId="0" xfId="0" applyNumberFormat="1" applyFont="1" applyFill="1" applyBorder="1"/>
    <xf numFmtId="3" fontId="134" fillId="0" borderId="76" xfId="0" applyNumberFormat="1" applyFont="1" applyBorder="1" applyAlignment="1">
      <alignment horizontal="center" vertical="center"/>
    </xf>
    <xf numFmtId="0" fontId="140" fillId="0" borderId="77" xfId="0" applyFont="1" applyBorder="1" applyAlignment="1">
      <alignment vertical="center"/>
    </xf>
    <xf numFmtId="4" fontId="141" fillId="0" borderId="78" xfId="0" applyNumberFormat="1" applyFont="1" applyBorder="1" applyAlignment="1">
      <alignment vertical="center"/>
    </xf>
    <xf numFmtId="0" fontId="129" fillId="0" borderId="5" xfId="0" applyFont="1" applyBorder="1"/>
    <xf numFmtId="0" fontId="129" fillId="0" borderId="5" xfId="0" applyFont="1" applyBorder="1" applyAlignment="1">
      <alignment horizontal="center"/>
    </xf>
    <xf numFmtId="4" fontId="65" fillId="0" borderId="19" xfId="0" applyNumberFormat="1" applyFont="1" applyBorder="1"/>
    <xf numFmtId="4" fontId="100" fillId="0" borderId="6" xfId="0" applyNumberFormat="1" applyFont="1" applyBorder="1"/>
    <xf numFmtId="0" fontId="142" fillId="0" borderId="0" xfId="0" applyFont="1" applyBorder="1" applyAlignment="1">
      <alignment vertical="center" wrapText="1"/>
    </xf>
    <xf numFmtId="3" fontId="134" fillId="0" borderId="79" xfId="0" applyNumberFormat="1" applyFont="1" applyBorder="1" applyAlignment="1">
      <alignment vertical="center"/>
    </xf>
    <xf numFmtId="0" fontId="142" fillId="0" borderId="19" xfId="0" applyFont="1" applyBorder="1" applyAlignment="1">
      <alignment vertical="center" wrapText="1"/>
    </xf>
    <xf numFmtId="3" fontId="134" fillId="0" borderId="79" xfId="0" applyNumberFormat="1" applyFont="1" applyBorder="1" applyAlignment="1">
      <alignment horizontal="right" vertical="center"/>
    </xf>
    <xf numFmtId="4" fontId="150" fillId="0" borderId="0" xfId="0" applyNumberFormat="1" applyFont="1" applyBorder="1" applyAlignment="1">
      <alignment horizontal="center" vertical="center"/>
    </xf>
    <xf numFmtId="0" fontId="149" fillId="0" borderId="0" xfId="0" applyNumberFormat="1" applyFont="1" applyFill="1" applyBorder="1" applyAlignment="1">
      <alignment vertical="center"/>
    </xf>
    <xf numFmtId="4" fontId="149" fillId="0" borderId="0" xfId="0" applyNumberFormat="1" applyFont="1" applyFill="1" applyAlignment="1">
      <alignment vertical="center"/>
    </xf>
    <xf numFmtId="0" fontId="149" fillId="0" borderId="0" xfId="0" applyFont="1" applyFill="1" applyAlignment="1">
      <alignment vertical="center"/>
    </xf>
    <xf numFmtId="3" fontId="134" fillId="0" borderId="63" xfId="0" applyNumberFormat="1" applyFont="1" applyBorder="1" applyAlignment="1">
      <alignment vertical="center"/>
    </xf>
    <xf numFmtId="3" fontId="142" fillId="0" borderId="0" xfId="0" applyNumberFormat="1" applyFont="1" applyFill="1" applyBorder="1" applyAlignment="1">
      <alignment vertical="center"/>
    </xf>
    <xf numFmtId="4" fontId="142" fillId="0" borderId="0" xfId="0" applyNumberFormat="1" applyFont="1" applyFill="1" applyAlignment="1">
      <alignment horizontal="center" vertical="center"/>
    </xf>
    <xf numFmtId="0" fontId="153" fillId="0" borderId="0" xfId="0" applyNumberFormat="1" applyFont="1" applyFill="1" applyBorder="1" applyAlignment="1">
      <alignment horizontal="center" vertical="center"/>
    </xf>
    <xf numFmtId="170" fontId="142" fillId="0" borderId="0" xfId="0" applyNumberFormat="1" applyFont="1" applyFill="1" applyBorder="1" applyAlignment="1">
      <alignment horizontal="center" vertical="center"/>
    </xf>
    <xf numFmtId="3" fontId="149" fillId="0" borderId="0" xfId="0" applyNumberFormat="1" applyFont="1" applyBorder="1" applyAlignment="1">
      <alignment vertical="center"/>
    </xf>
    <xf numFmtId="3" fontId="149" fillId="0" borderId="0" xfId="0" applyNumberFormat="1" applyFont="1" applyFill="1" applyAlignment="1">
      <alignment vertical="center"/>
    </xf>
    <xf numFmtId="0" fontId="149" fillId="0" borderId="0" xfId="0" applyNumberFormat="1" applyFont="1" applyFill="1" applyAlignment="1">
      <alignment horizontal="center" vertical="center"/>
    </xf>
    <xf numFmtId="0" fontId="154" fillId="0" borderId="0" xfId="0" applyFont="1" applyFill="1" applyAlignment="1">
      <alignment vertical="center"/>
    </xf>
    <xf numFmtId="0" fontId="0" fillId="0" borderId="0" xfId="0" applyNumberFormat="1" applyFill="1"/>
    <xf numFmtId="4" fontId="65" fillId="0" borderId="0" xfId="0" applyNumberFormat="1" applyFont="1" applyFill="1" applyBorder="1"/>
    <xf numFmtId="4" fontId="129" fillId="0" borderId="0" xfId="0" applyNumberFormat="1" applyFont="1" applyFill="1" applyBorder="1" applyAlignment="1">
      <alignment horizontal="center"/>
    </xf>
    <xf numFmtId="0" fontId="129" fillId="0" borderId="0" xfId="0" applyFont="1" applyFill="1" applyBorder="1"/>
    <xf numFmtId="4" fontId="74" fillId="0" borderId="0" xfId="0" applyNumberFormat="1" applyFont="1" applyBorder="1"/>
    <xf numFmtId="0" fontId="111" fillId="0" borderId="4" xfId="0" applyFont="1" applyBorder="1" applyAlignment="1">
      <alignment horizontal="center"/>
    </xf>
    <xf numFmtId="0" fontId="12" fillId="0" borderId="4" xfId="0" applyFont="1" applyBorder="1"/>
    <xf numFmtId="4" fontId="100" fillId="0" borderId="4" xfId="0" applyNumberFormat="1" applyFont="1" applyBorder="1"/>
    <xf numFmtId="4" fontId="155" fillId="0" borderId="0" xfId="0" applyNumberFormat="1" applyFont="1" applyFill="1" applyAlignment="1">
      <alignment vertical="center"/>
    </xf>
    <xf numFmtId="4" fontId="156" fillId="0" borderId="0" xfId="0" applyNumberFormat="1" applyFont="1" applyFill="1" applyAlignment="1">
      <alignment vertical="center"/>
    </xf>
    <xf numFmtId="4" fontId="12" fillId="0" borderId="19" xfId="0" applyNumberFormat="1" applyFont="1" applyBorder="1" applyAlignment="1">
      <alignment wrapText="1"/>
    </xf>
    <xf numFmtId="0" fontId="22" fillId="0" borderId="19" xfId="0" applyFont="1" applyBorder="1" applyAlignment="1">
      <alignment wrapText="1"/>
    </xf>
    <xf numFmtId="3" fontId="134" fillId="0" borderId="79" xfId="0" applyNumberFormat="1" applyFont="1" applyBorder="1" applyAlignment="1">
      <alignment horizontal="center" vertical="center"/>
    </xf>
    <xf numFmtId="0" fontId="98" fillId="0" borderId="0" xfId="0" applyFont="1" applyBorder="1" applyAlignment="1">
      <alignment horizontal="center"/>
    </xf>
    <xf numFmtId="4" fontId="98" fillId="0" borderId="0" xfId="0" applyNumberFormat="1" applyFont="1" applyBorder="1"/>
    <xf numFmtId="3" fontId="111" fillId="0" borderId="79" xfId="0" applyNumberFormat="1" applyFont="1" applyBorder="1" applyAlignment="1">
      <alignment horizontal="center"/>
    </xf>
    <xf numFmtId="4" fontId="157" fillId="0" borderId="80" xfId="0" applyNumberFormat="1" applyFont="1" applyBorder="1" applyAlignment="1">
      <alignment vertical="center"/>
    </xf>
    <xf numFmtId="4" fontId="157" fillId="0" borderId="24" xfId="0" applyNumberFormat="1" applyFont="1" applyBorder="1" applyAlignment="1">
      <alignment vertical="center"/>
    </xf>
    <xf numFmtId="3" fontId="134" fillId="0" borderId="50" xfId="0" applyNumberFormat="1" applyFont="1" applyBorder="1" applyAlignment="1">
      <alignment horizontal="center" vertical="center"/>
    </xf>
    <xf numFmtId="0" fontId="140" fillId="0" borderId="1" xfId="0" applyFont="1" applyBorder="1" applyAlignment="1">
      <alignment vertical="center"/>
    </xf>
    <xf numFmtId="4" fontId="157" fillId="0" borderId="50" xfId="0" applyNumberFormat="1" applyFont="1" applyBorder="1" applyAlignment="1">
      <alignment vertical="center"/>
    </xf>
    <xf numFmtId="4" fontId="142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horizontal="center"/>
    </xf>
    <xf numFmtId="4" fontId="149" fillId="0" borderId="0" xfId="0" applyNumberFormat="1" applyFont="1" applyFill="1" applyBorder="1" applyAlignment="1">
      <alignment vertical="center"/>
    </xf>
    <xf numFmtId="0" fontId="149" fillId="0" borderId="0" xfId="0" applyFont="1" applyFill="1" applyBorder="1" applyAlignment="1">
      <alignment vertical="center"/>
    </xf>
    <xf numFmtId="0" fontId="0" fillId="0" borderId="0" xfId="0" applyFill="1" applyBorder="1"/>
    <xf numFmtId="3" fontId="134" fillId="0" borderId="76" xfId="0" applyNumberFormat="1" applyFont="1" applyBorder="1" applyAlignment="1">
      <alignment vertical="center"/>
    </xf>
    <xf numFmtId="0" fontId="12" fillId="0" borderId="19" xfId="0" applyFont="1" applyBorder="1" applyAlignment="1">
      <alignment wrapText="1"/>
    </xf>
    <xf numFmtId="1" fontId="134" fillId="0" borderId="79" xfId="0" applyNumberFormat="1" applyFont="1" applyBorder="1" applyAlignment="1">
      <alignment horizontal="center" vertical="center"/>
    </xf>
    <xf numFmtId="4" fontId="141" fillId="0" borderId="80" xfId="0" applyNumberFormat="1" applyFont="1" applyBorder="1" applyAlignment="1">
      <alignment vertical="center" wrapText="1"/>
    </xf>
    <xf numFmtId="0" fontId="134" fillId="0" borderId="76" xfId="0" applyNumberFormat="1" applyFont="1" applyBorder="1" applyAlignment="1">
      <alignment horizontal="center" vertical="center"/>
    </xf>
    <xf numFmtId="0" fontId="140" fillId="0" borderId="77" xfId="0" applyFont="1" applyBorder="1" applyAlignment="1">
      <alignment vertical="center" wrapText="1"/>
    </xf>
    <xf numFmtId="4" fontId="141" fillId="0" borderId="78" xfId="0" applyNumberFormat="1" applyFont="1" applyBorder="1" applyAlignment="1">
      <alignment vertical="center" wrapText="1"/>
    </xf>
    <xf numFmtId="4" fontId="129" fillId="0" borderId="0" xfId="0" applyNumberFormat="1" applyFont="1" applyBorder="1"/>
    <xf numFmtId="0" fontId="140" fillId="0" borderId="23" xfId="0" applyFont="1" applyBorder="1" applyAlignment="1">
      <alignment vertical="center" wrapText="1"/>
    </xf>
    <xf numFmtId="3" fontId="134" fillId="0" borderId="43" xfId="0" applyNumberFormat="1" applyFont="1" applyBorder="1" applyAlignment="1">
      <alignment horizontal="center" vertical="center"/>
    </xf>
    <xf numFmtId="0" fontId="140" fillId="0" borderId="21" xfId="0" applyFont="1" applyBorder="1" applyAlignment="1">
      <alignment vertical="center" wrapText="1"/>
    </xf>
    <xf numFmtId="0" fontId="134" fillId="0" borderId="77" xfId="0" applyFont="1" applyBorder="1" applyAlignment="1">
      <alignment horizontal="center"/>
    </xf>
    <xf numFmtId="0" fontId="134" fillId="0" borderId="19" xfId="0" applyFont="1" applyBorder="1" applyAlignment="1">
      <alignment horizontal="center"/>
    </xf>
    <xf numFmtId="0" fontId="145" fillId="0" borderId="0" xfId="0" applyFont="1" applyBorder="1" applyAlignment="1">
      <alignment horizontal="center"/>
    </xf>
    <xf numFmtId="0" fontId="134" fillId="0" borderId="66" xfId="0" applyFont="1" applyBorder="1" applyAlignment="1">
      <alignment horizontal="center"/>
    </xf>
    <xf numFmtId="0" fontId="137" fillId="0" borderId="66" xfId="0" applyFont="1" applyBorder="1" applyAlignment="1">
      <alignment vertical="justify"/>
    </xf>
    <xf numFmtId="4" fontId="138" fillId="0" borderId="81" xfId="0" applyNumberFormat="1" applyFont="1" applyBorder="1"/>
    <xf numFmtId="4" fontId="65" fillId="0" borderId="0" xfId="0" applyNumberFormat="1" applyFont="1" applyFill="1" applyAlignment="1">
      <alignment horizontal="center"/>
    </xf>
    <xf numFmtId="0" fontId="158" fillId="0" borderId="0" xfId="0" applyNumberFormat="1" applyFont="1" applyFill="1" applyBorder="1" applyAlignment="1">
      <alignment horizontal="center" vertical="center"/>
    </xf>
    <xf numFmtId="0" fontId="149" fillId="0" borderId="0" xfId="0" applyNumberFormat="1" applyFont="1" applyFill="1" applyAlignment="1">
      <alignment vertical="center"/>
    </xf>
    <xf numFmtId="170" fontId="142" fillId="0" borderId="0" xfId="0" applyNumberFormat="1" applyFont="1" applyFill="1" applyAlignment="1">
      <alignment horizontal="center" vertical="center"/>
    </xf>
    <xf numFmtId="0" fontId="65" fillId="0" borderId="0" xfId="0" applyFont="1" applyFill="1" applyBorder="1"/>
    <xf numFmtId="0" fontId="134" fillId="0" borderId="23" xfId="0" applyFont="1" applyBorder="1" applyAlignment="1">
      <alignment horizontal="center"/>
    </xf>
    <xf numFmtId="4" fontId="142" fillId="0" borderId="0" xfId="0" applyNumberFormat="1" applyFont="1" applyFill="1" applyAlignment="1">
      <alignment horizontal="left" vertical="center" wrapText="1"/>
    </xf>
    <xf numFmtId="0" fontId="140" fillId="0" borderId="21" xfId="0" applyFont="1" applyBorder="1" applyAlignment="1">
      <alignment vertical="center"/>
    </xf>
    <xf numFmtId="0" fontId="134" fillId="0" borderId="82" xfId="0" applyFont="1" applyFill="1" applyBorder="1" applyAlignment="1">
      <alignment horizontal="center"/>
    </xf>
    <xf numFmtId="0" fontId="137" fillId="0" borderId="65" xfId="0" applyFont="1" applyFill="1" applyBorder="1" applyAlignment="1">
      <alignment vertical="justify"/>
    </xf>
    <xf numFmtId="4" fontId="138" fillId="0" borderId="83" xfId="0" applyNumberFormat="1" applyFont="1" applyFill="1" applyBorder="1"/>
    <xf numFmtId="0" fontId="65" fillId="0" borderId="0" xfId="0" applyNumberFormat="1" applyFont="1" applyFill="1" applyBorder="1" applyAlignment="1"/>
    <xf numFmtId="0" fontId="65" fillId="0" borderId="0" xfId="0" applyNumberFormat="1" applyFont="1" applyFill="1" applyBorder="1"/>
    <xf numFmtId="0" fontId="57" fillId="0" borderId="0" xfId="0" applyNumberFormat="1" applyFont="1" applyFill="1" applyBorder="1" applyAlignment="1">
      <alignment horizontal="center"/>
    </xf>
    <xf numFmtId="4" fontId="142" fillId="0" borderId="0" xfId="0" applyNumberFormat="1" applyFont="1" applyFill="1" applyBorder="1" applyAlignment="1">
      <alignment horizontal="center" vertical="center"/>
    </xf>
    <xf numFmtId="4" fontId="53" fillId="0" borderId="0" xfId="0" applyNumberFormat="1" applyFont="1" applyFill="1" applyBorder="1"/>
    <xf numFmtId="0" fontId="111" fillId="0" borderId="13" xfId="0" applyFont="1" applyBorder="1" applyAlignment="1">
      <alignment horizontal="center"/>
    </xf>
    <xf numFmtId="0" fontId="140" fillId="0" borderId="7" xfId="0" applyFont="1" applyBorder="1" applyAlignment="1">
      <alignment vertical="center"/>
    </xf>
    <xf numFmtId="4" fontId="100" fillId="0" borderId="13" xfId="0" applyNumberFormat="1" applyFont="1" applyBorder="1"/>
    <xf numFmtId="4" fontId="144" fillId="0" borderId="0" xfId="0" applyNumberFormat="1" applyFont="1" applyBorder="1" applyAlignment="1">
      <alignment horizontal="center" vertical="center"/>
    </xf>
    <xf numFmtId="4" fontId="0" fillId="0" borderId="0" xfId="0" applyNumberFormat="1" applyFill="1"/>
    <xf numFmtId="4" fontId="148" fillId="0" borderId="0" xfId="0" applyNumberFormat="1" applyFont="1" applyFill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/>
    </xf>
    <xf numFmtId="0" fontId="129" fillId="0" borderId="0" xfId="0" applyNumberFormat="1" applyFont="1" applyFill="1"/>
    <xf numFmtId="0" fontId="65" fillId="0" borderId="0" xfId="0" applyFont="1" applyFill="1"/>
    <xf numFmtId="14" fontId="53" fillId="0" borderId="0" xfId="0" applyNumberFormat="1" applyFont="1" applyFill="1"/>
    <xf numFmtId="0" fontId="53" fillId="0" borderId="0" xfId="0" applyFont="1" applyFill="1" applyBorder="1"/>
    <xf numFmtId="0" fontId="142" fillId="0" borderId="0" xfId="0" applyFont="1" applyFill="1" applyBorder="1" applyAlignment="1">
      <alignment vertical="center"/>
    </xf>
    <xf numFmtId="0" fontId="111" fillId="0" borderId="84" xfId="0" applyFont="1" applyBorder="1" applyAlignment="1">
      <alignment horizontal="center"/>
    </xf>
    <xf numFmtId="0" fontId="12" fillId="0" borderId="66" xfId="0" applyFont="1" applyBorder="1"/>
    <xf numFmtId="4" fontId="100" fillId="0" borderId="81" xfId="0" applyNumberFormat="1" applyFont="1" applyBorder="1"/>
    <xf numFmtId="0" fontId="100" fillId="0" borderId="76" xfId="0" applyFont="1" applyBorder="1" applyAlignment="1">
      <alignment horizontal="center"/>
    </xf>
    <xf numFmtId="4" fontId="142" fillId="0" borderId="77" xfId="0" applyNumberFormat="1" applyFont="1" applyBorder="1" applyAlignment="1">
      <alignment vertical="center"/>
    </xf>
    <xf numFmtId="4" fontId="149" fillId="0" borderId="78" xfId="0" applyNumberFormat="1" applyFont="1" applyBorder="1" applyAlignment="1">
      <alignment vertical="center"/>
    </xf>
    <xf numFmtId="0" fontId="100" fillId="0" borderId="79" xfId="0" applyFont="1" applyBorder="1" applyAlignment="1">
      <alignment horizontal="center"/>
    </xf>
    <xf numFmtId="4" fontId="142" fillId="0" borderId="19" xfId="0" applyNumberFormat="1" applyFont="1" applyBorder="1" applyAlignment="1">
      <alignment vertical="center"/>
    </xf>
    <xf numFmtId="4" fontId="149" fillId="0" borderId="80" xfId="0" applyNumberFormat="1" applyFont="1" applyBorder="1" applyAlignment="1">
      <alignment vertical="center"/>
    </xf>
    <xf numFmtId="0" fontId="65" fillId="0" borderId="0" xfId="0" applyFont="1" applyBorder="1" applyAlignment="1"/>
    <xf numFmtId="4" fontId="157" fillId="0" borderId="78" xfId="0" applyNumberFormat="1" applyFont="1" applyBorder="1" applyAlignment="1">
      <alignment vertical="center"/>
    </xf>
    <xf numFmtId="1" fontId="134" fillId="0" borderId="63" xfId="0" applyNumberFormat="1" applyFont="1" applyBorder="1" applyAlignment="1">
      <alignment horizontal="center" vertical="center"/>
    </xf>
    <xf numFmtId="0" fontId="140" fillId="0" borderId="8" xfId="0" applyFont="1" applyBorder="1" applyAlignment="1">
      <alignment vertical="center" wrapText="1"/>
    </xf>
    <xf numFmtId="4" fontId="141" fillId="0" borderId="9" xfId="0" applyNumberFormat="1" applyFont="1" applyBorder="1" applyAlignment="1">
      <alignment vertical="center" wrapText="1"/>
    </xf>
    <xf numFmtId="3" fontId="149" fillId="0" borderId="0" xfId="0" applyNumberFormat="1" applyFont="1" applyAlignment="1">
      <alignment vertical="center"/>
    </xf>
    <xf numFmtId="0" fontId="140" fillId="0" borderId="0" xfId="0" applyNumberFormat="1" applyFont="1" applyFill="1" applyBorder="1" applyAlignment="1">
      <alignment vertical="center" wrapText="1"/>
    </xf>
    <xf numFmtId="0" fontId="140" fillId="0" borderId="0" xfId="0" applyFont="1" applyBorder="1" applyAlignment="1">
      <alignment vertical="center" wrapText="1"/>
    </xf>
    <xf numFmtId="0" fontId="144" fillId="0" borderId="0" xfId="0" applyFont="1" applyBorder="1" applyAlignment="1">
      <alignment horizontal="center" vertical="center" wrapText="1"/>
    </xf>
    <xf numFmtId="0" fontId="159" fillId="0" borderId="19" xfId="0" applyFont="1" applyBorder="1" applyAlignment="1">
      <alignment vertical="center"/>
    </xf>
    <xf numFmtId="0" fontId="12" fillId="0" borderId="21" xfId="0" applyFont="1" applyBorder="1"/>
    <xf numFmtId="4" fontId="149" fillId="0" borderId="0" xfId="0" applyNumberFormat="1" applyFont="1" applyFill="1" applyBorder="1" applyAlignment="1">
      <alignment horizontal="center" vertical="center"/>
    </xf>
    <xf numFmtId="0" fontId="112" fillId="0" borderId="0" xfId="0" applyFont="1" applyBorder="1" applyAlignment="1">
      <alignment horizontal="center"/>
    </xf>
    <xf numFmtId="0" fontId="129" fillId="0" borderId="0" xfId="0" applyFont="1" applyBorder="1" applyAlignment="1"/>
    <xf numFmtId="3" fontId="142" fillId="0" borderId="0" xfId="0" applyNumberFormat="1" applyFont="1" applyFill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146" fillId="0" borderId="0" xfId="0" applyNumberFormat="1" applyFont="1" applyFill="1" applyBorder="1" applyAlignment="1">
      <alignment horizontal="center"/>
    </xf>
    <xf numFmtId="0" fontId="149" fillId="0" borderId="0" xfId="0" applyFont="1" applyAlignment="1">
      <alignment vertical="center"/>
    </xf>
    <xf numFmtId="4" fontId="156" fillId="0" borderId="0" xfId="0" applyNumberFormat="1" applyFont="1" applyAlignment="1">
      <alignment vertical="center"/>
    </xf>
    <xf numFmtId="0" fontId="134" fillId="0" borderId="84" xfId="0" applyFont="1" applyBorder="1" applyAlignment="1">
      <alignment horizontal="center"/>
    </xf>
    <xf numFmtId="0" fontId="137" fillId="0" borderId="19" xfId="0" applyFont="1" applyBorder="1" applyAlignment="1"/>
    <xf numFmtId="1" fontId="134" fillId="0" borderId="76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wrapText="1"/>
    </xf>
    <xf numFmtId="0" fontId="12" fillId="0" borderId="77" xfId="0" applyFont="1" applyBorder="1" applyAlignment="1">
      <alignment wrapText="1"/>
    </xf>
    <xf numFmtId="0" fontId="137" fillId="0" borderId="0" xfId="0" applyNumberFormat="1" applyFont="1" applyFill="1" applyBorder="1" applyAlignment="1">
      <alignment horizontal="center" vertical="center"/>
    </xf>
    <xf numFmtId="4" fontId="160" fillId="0" borderId="0" xfId="0" applyNumberFormat="1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142" fillId="0" borderId="0" xfId="0" applyNumberFormat="1" applyFont="1" applyFill="1" applyBorder="1" applyAlignment="1">
      <alignment horizontal="center" vertical="center"/>
    </xf>
    <xf numFmtId="3" fontId="142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0" xfId="0" applyNumberFormat="1" applyFont="1" applyFill="1" applyBorder="1"/>
    <xf numFmtId="4" fontId="129" fillId="0" borderId="44" xfId="0" applyNumberFormat="1" applyFont="1" applyBorder="1"/>
    <xf numFmtId="4" fontId="129" fillId="0" borderId="78" xfId="0" applyNumberFormat="1" applyFont="1" applyBorder="1"/>
    <xf numFmtId="4" fontId="129" fillId="0" borderId="80" xfId="0" applyNumberFormat="1" applyFont="1" applyBorder="1"/>
    <xf numFmtId="0" fontId="0" fillId="0" borderId="0" xfId="0" applyNumberFormat="1" applyFont="1" applyFill="1"/>
    <xf numFmtId="0" fontId="0" fillId="0" borderId="0" xfId="0" applyFont="1"/>
    <xf numFmtId="0" fontId="0" fillId="0" borderId="0" xfId="0" applyFont="1" applyFill="1"/>
    <xf numFmtId="4" fontId="129" fillId="0" borderId="24" xfId="0" applyNumberFormat="1" applyFont="1" applyBorder="1"/>
    <xf numFmtId="4" fontId="129" fillId="0" borderId="0" xfId="0" applyNumberFormat="1" applyFont="1" applyFill="1"/>
    <xf numFmtId="0" fontId="142" fillId="0" borderId="77" xfId="0" applyFont="1" applyBorder="1" applyAlignment="1">
      <alignment vertical="center" wrapText="1"/>
    </xf>
    <xf numFmtId="0" fontId="65" fillId="0" borderId="0" xfId="0" applyNumberFormat="1" applyFont="1" applyFill="1"/>
    <xf numFmtId="4" fontId="152" fillId="0" borderId="80" xfId="0" applyNumberFormat="1" applyFont="1" applyBorder="1" applyAlignment="1">
      <alignment vertical="center"/>
    </xf>
    <xf numFmtId="4" fontId="152" fillId="0" borderId="24" xfId="0" applyNumberFormat="1" applyFont="1" applyBorder="1" applyAlignment="1">
      <alignment vertical="center"/>
    </xf>
    <xf numFmtId="4" fontId="149" fillId="0" borderId="44" xfId="0" applyNumberFormat="1" applyFont="1" applyBorder="1" applyAlignment="1">
      <alignment vertical="center"/>
    </xf>
    <xf numFmtId="4" fontId="149" fillId="0" borderId="44" xfId="0" applyNumberFormat="1" applyFont="1" applyFill="1" applyBorder="1" applyAlignment="1">
      <alignment vertical="center"/>
    </xf>
    <xf numFmtId="0" fontId="111" fillId="0" borderId="45" xfId="0" applyFont="1" applyBorder="1" applyAlignment="1">
      <alignment horizontal="center"/>
    </xf>
    <xf numFmtId="0" fontId="140" fillId="0" borderId="15" xfId="0" applyFont="1" applyBorder="1" applyAlignment="1">
      <alignment vertical="center"/>
    </xf>
    <xf numFmtId="4" fontId="149" fillId="0" borderId="22" xfId="0" applyNumberFormat="1" applyFont="1" applyBorder="1" applyAlignment="1">
      <alignment vertical="center"/>
    </xf>
    <xf numFmtId="0" fontId="142" fillId="0" borderId="0" xfId="0" applyNumberFormat="1" applyFont="1" applyFill="1" applyAlignment="1">
      <alignment vertical="center"/>
    </xf>
    <xf numFmtId="3" fontId="149" fillId="0" borderId="43" xfId="0" applyNumberFormat="1" applyFont="1" applyBorder="1" applyAlignment="1">
      <alignment horizontal="center" vertical="center"/>
    </xf>
    <xf numFmtId="0" fontId="12" fillId="0" borderId="21" xfId="0" applyFont="1" applyBorder="1" applyAlignment="1"/>
    <xf numFmtId="0" fontId="129" fillId="0" borderId="11" xfId="0" applyFont="1" applyBorder="1"/>
    <xf numFmtId="0" fontId="161" fillId="0" borderId="12" xfId="0" applyNumberFormat="1" applyFont="1" applyFill="1" applyBorder="1" applyAlignment="1">
      <alignment vertical="center"/>
    </xf>
    <xf numFmtId="3" fontId="149" fillId="0" borderId="82" xfId="0" applyNumberFormat="1" applyFont="1" applyBorder="1" applyAlignment="1">
      <alignment horizontal="center" vertical="center"/>
    </xf>
    <xf numFmtId="0" fontId="140" fillId="0" borderId="65" xfId="0" applyFont="1" applyBorder="1" applyAlignment="1">
      <alignment vertical="center"/>
    </xf>
    <xf numFmtId="4" fontId="149" fillId="0" borderId="83" xfId="0" applyNumberFormat="1" applyFont="1" applyBorder="1" applyAlignment="1">
      <alignment vertical="center"/>
    </xf>
    <xf numFmtId="0" fontId="149" fillId="0" borderId="0" xfId="0" applyFont="1" applyBorder="1" applyAlignment="1">
      <alignment vertical="center"/>
    </xf>
    <xf numFmtId="0" fontId="162" fillId="0" borderId="79" xfId="0" applyFont="1" applyBorder="1" applyAlignment="1">
      <alignment horizontal="center"/>
    </xf>
    <xf numFmtId="4" fontId="162" fillId="0" borderId="80" xfId="0" applyNumberFormat="1" applyFont="1" applyBorder="1"/>
    <xf numFmtId="0" fontId="140" fillId="0" borderId="19" xfId="0" applyFont="1" applyBorder="1" applyAlignment="1">
      <alignment horizontal="left" vertical="center" wrapText="1"/>
    </xf>
    <xf numFmtId="0" fontId="162" fillId="0" borderId="84" xfId="0" applyFont="1" applyBorder="1" applyAlignment="1">
      <alignment horizontal="center"/>
    </xf>
    <xf numFmtId="0" fontId="142" fillId="0" borderId="66" xfId="0" applyFont="1" applyBorder="1" applyAlignment="1">
      <alignment vertical="center"/>
    </xf>
    <xf numFmtId="4" fontId="162" fillId="0" borderId="81" xfId="0" applyNumberFormat="1" applyFont="1" applyBorder="1"/>
    <xf numFmtId="3" fontId="149" fillId="0" borderId="76" xfId="0" applyNumberFormat="1" applyFont="1" applyBorder="1" applyAlignment="1">
      <alignment horizontal="center" vertical="center"/>
    </xf>
    <xf numFmtId="3" fontId="149" fillId="0" borderId="79" xfId="0" applyNumberFormat="1" applyFont="1" applyBorder="1" applyAlignment="1">
      <alignment horizontal="center" vertical="center"/>
    </xf>
    <xf numFmtId="3" fontId="149" fillId="0" borderId="84" xfId="0" applyNumberFormat="1" applyFont="1" applyBorder="1" applyAlignment="1">
      <alignment horizontal="center" vertical="center"/>
    </xf>
    <xf numFmtId="0" fontId="140" fillId="0" borderId="66" xfId="0" applyFont="1" applyBorder="1" applyAlignment="1">
      <alignment vertical="center"/>
    </xf>
    <xf numFmtId="4" fontId="149" fillId="0" borderId="81" xfId="0" applyNumberFormat="1" applyFont="1" applyBorder="1" applyAlignment="1">
      <alignment vertical="center"/>
    </xf>
    <xf numFmtId="3" fontId="149" fillId="0" borderId="63" xfId="0" applyNumberFormat="1" applyFont="1" applyBorder="1" applyAlignment="1">
      <alignment horizontal="center" vertical="center"/>
    </xf>
    <xf numFmtId="4" fontId="149" fillId="0" borderId="24" xfId="0" applyNumberFormat="1" applyFont="1" applyBorder="1" applyAlignment="1">
      <alignment vertical="center"/>
    </xf>
    <xf numFmtId="3" fontId="149" fillId="0" borderId="45" xfId="0" applyNumberFormat="1" applyFont="1" applyBorder="1" applyAlignment="1">
      <alignment horizontal="center" vertical="center"/>
    </xf>
    <xf numFmtId="3" fontId="152" fillId="0" borderId="84" xfId="0" applyNumberFormat="1" applyFont="1" applyBorder="1" applyAlignment="1">
      <alignment horizontal="center" vertical="center"/>
    </xf>
    <xf numFmtId="0" fontId="12" fillId="0" borderId="66" xfId="0" applyFont="1" applyBorder="1" applyAlignment="1"/>
    <xf numFmtId="3" fontId="152" fillId="0" borderId="76" xfId="0" applyNumberFormat="1" applyFont="1" applyBorder="1" applyAlignment="1">
      <alignment horizontal="center" vertical="center"/>
    </xf>
    <xf numFmtId="3" fontId="152" fillId="0" borderId="79" xfId="0" applyNumberFormat="1" applyFont="1" applyBorder="1" applyAlignment="1">
      <alignment horizontal="center" vertical="center"/>
    </xf>
    <xf numFmtId="0" fontId="140" fillId="0" borderId="66" xfId="0" applyFont="1" applyBorder="1" applyAlignment="1">
      <alignment vertical="center" wrapText="1"/>
    </xf>
    <xf numFmtId="3" fontId="149" fillId="0" borderId="48" xfId="0" applyNumberFormat="1" applyFont="1" applyBorder="1" applyAlignment="1">
      <alignment horizontal="center" vertical="center"/>
    </xf>
    <xf numFmtId="0" fontId="140" fillId="0" borderId="16" xfId="0" applyFont="1" applyBorder="1" applyAlignment="1">
      <alignment vertical="center" wrapText="1"/>
    </xf>
    <xf numFmtId="4" fontId="149" fillId="0" borderId="18" xfId="0" applyNumberFormat="1" applyFont="1" applyBorder="1" applyAlignment="1">
      <alignment vertical="center"/>
    </xf>
    <xf numFmtId="3" fontId="149" fillId="0" borderId="77" xfId="0" applyNumberFormat="1" applyFont="1" applyBorder="1" applyAlignment="1">
      <alignment horizontal="center" vertical="center"/>
    </xf>
    <xf numFmtId="4" fontId="163" fillId="0" borderId="78" xfId="0" applyNumberFormat="1" applyFont="1" applyBorder="1" applyAlignment="1">
      <alignment vertical="center"/>
    </xf>
    <xf numFmtId="3" fontId="149" fillId="0" borderId="19" xfId="0" applyNumberFormat="1" applyFont="1" applyBorder="1" applyAlignment="1">
      <alignment horizontal="center" vertical="center"/>
    </xf>
    <xf numFmtId="4" fontId="163" fillId="0" borderId="80" xfId="0" applyNumberFormat="1" applyFont="1" applyBorder="1" applyAlignment="1">
      <alignment vertical="center"/>
    </xf>
    <xf numFmtId="0" fontId="162" fillId="0" borderId="19" xfId="0" applyFont="1" applyBorder="1" applyAlignment="1">
      <alignment horizontal="center"/>
    </xf>
    <xf numFmtId="0" fontId="164" fillId="0" borderId="19" xfId="0" applyFont="1" applyBorder="1"/>
    <xf numFmtId="4" fontId="165" fillId="0" borderId="80" xfId="0" applyNumberFormat="1" applyFont="1" applyBorder="1"/>
    <xf numFmtId="4" fontId="163" fillId="0" borderId="80" xfId="0" applyNumberFormat="1" applyFont="1" applyFill="1" applyBorder="1" applyAlignment="1">
      <alignment vertical="center"/>
    </xf>
    <xf numFmtId="170" fontId="149" fillId="0" borderId="0" xfId="0" applyNumberFormat="1" applyFont="1" applyBorder="1" applyAlignment="1">
      <alignment horizontal="center" vertical="center"/>
    </xf>
    <xf numFmtId="3" fontId="149" fillId="0" borderId="66" xfId="0" applyNumberFormat="1" applyFont="1" applyBorder="1" applyAlignment="1">
      <alignment horizontal="center" vertical="center"/>
    </xf>
    <xf numFmtId="0" fontId="140" fillId="0" borderId="66" xfId="0" applyFont="1" applyBorder="1" applyAlignment="1">
      <alignment horizontal="left" vertical="center" wrapText="1"/>
    </xf>
    <xf numFmtId="4" fontId="163" fillId="0" borderId="81" xfId="0" applyNumberFormat="1" applyFont="1" applyFill="1" applyBorder="1" applyAlignment="1">
      <alignment vertical="center"/>
    </xf>
    <xf numFmtId="4" fontId="163" fillId="0" borderId="19" xfId="0" applyNumberFormat="1" applyFont="1" applyFill="1" applyBorder="1" applyAlignment="1">
      <alignment vertical="center"/>
    </xf>
    <xf numFmtId="4" fontId="162" fillId="0" borderId="19" xfId="0" applyNumberFormat="1" applyFont="1" applyFill="1" applyBorder="1"/>
    <xf numFmtId="4" fontId="165" fillId="0" borderId="19" xfId="0" applyNumberFormat="1" applyFont="1" applyFill="1" applyBorder="1"/>
    <xf numFmtId="0" fontId="142" fillId="0" borderId="0" xfId="0" applyFont="1" applyAlignment="1">
      <alignment vertical="center"/>
    </xf>
    <xf numFmtId="0" fontId="12" fillId="0" borderId="19" xfId="0" applyFont="1" applyBorder="1" applyAlignment="1">
      <alignment horizontal="center"/>
    </xf>
    <xf numFmtId="4" fontId="129" fillId="0" borderId="19" xfId="0" applyNumberFormat="1" applyFont="1" applyFill="1" applyBorder="1"/>
    <xf numFmtId="4" fontId="0" fillId="0" borderId="0" xfId="0" applyNumberFormat="1" applyBorder="1"/>
    <xf numFmtId="4" fontId="149" fillId="0" borderId="19" xfId="0" applyNumberFormat="1" applyFont="1" applyFill="1" applyBorder="1" applyAlignment="1">
      <alignment vertical="center"/>
    </xf>
    <xf numFmtId="3" fontId="142" fillId="0" borderId="66" xfId="0" applyNumberFormat="1" applyFont="1" applyBorder="1" applyAlignment="1">
      <alignment horizontal="center" vertical="center"/>
    </xf>
    <xf numFmtId="0" fontId="140" fillId="0" borderId="0" xfId="0" applyFont="1" applyBorder="1" applyAlignment="1">
      <alignment vertical="center"/>
    </xf>
    <xf numFmtId="4" fontId="149" fillId="0" borderId="81" xfId="0" applyNumberFormat="1" applyFont="1" applyFill="1" applyBorder="1" applyAlignment="1">
      <alignment vertical="center"/>
    </xf>
    <xf numFmtId="3" fontId="142" fillId="0" borderId="19" xfId="0" applyNumberFormat="1" applyFont="1" applyBorder="1" applyAlignment="1">
      <alignment horizontal="center" vertical="center"/>
    </xf>
    <xf numFmtId="4" fontId="149" fillId="0" borderId="19" xfId="0" applyNumberFormat="1" applyFont="1" applyBorder="1" applyAlignment="1">
      <alignment vertical="center"/>
    </xf>
    <xf numFmtId="0" fontId="140" fillId="0" borderId="19" xfId="0" applyFont="1" applyBorder="1" applyAlignment="1">
      <alignment horizontal="left" vertical="center"/>
    </xf>
    <xf numFmtId="0" fontId="140" fillId="0" borderId="0" xfId="0" applyFont="1" applyBorder="1" applyAlignment="1">
      <alignment horizontal="left" vertical="center" wrapText="1"/>
    </xf>
    <xf numFmtId="0" fontId="129" fillId="0" borderId="19" xfId="0" applyFont="1" applyBorder="1" applyAlignment="1">
      <alignment horizontal="center"/>
    </xf>
    <xf numFmtId="4" fontId="129" fillId="0" borderId="19" xfId="0" applyNumberFormat="1" applyFont="1" applyBorder="1"/>
    <xf numFmtId="4" fontId="129" fillId="0" borderId="0" xfId="0" applyNumberFormat="1" applyFont="1" applyAlignment="1">
      <alignment horizontal="center"/>
    </xf>
    <xf numFmtId="0" fontId="140" fillId="0" borderId="0" xfId="0" applyFont="1" applyAlignment="1">
      <alignment vertical="center"/>
    </xf>
    <xf numFmtId="4" fontId="100" fillId="0" borderId="19" xfId="0" applyNumberFormat="1" applyFont="1" applyBorder="1"/>
    <xf numFmtId="0" fontId="65" fillId="0" borderId="0" xfId="0" applyFont="1" applyAlignment="1">
      <alignment horizontal="center"/>
    </xf>
    <xf numFmtId="0" fontId="65" fillId="0" borderId="0" xfId="0" applyFont="1"/>
    <xf numFmtId="4" fontId="100" fillId="0" borderId="0" xfId="0" applyNumberFormat="1" applyFont="1" applyAlignment="1">
      <alignment horizontal="center"/>
    </xf>
    <xf numFmtId="4" fontId="141" fillId="0" borderId="19" xfId="0" applyNumberFormat="1" applyFont="1" applyBorder="1" applyAlignment="1">
      <alignment vertical="center"/>
    </xf>
    <xf numFmtId="4" fontId="163" fillId="0" borderId="19" xfId="0" applyNumberFormat="1" applyFont="1" applyBorder="1" applyAlignment="1">
      <alignment vertical="center"/>
    </xf>
    <xf numFmtId="4" fontId="165" fillId="0" borderId="19" xfId="0" applyNumberFormat="1" applyFont="1" applyBorder="1"/>
    <xf numFmtId="0" fontId="111" fillId="0" borderId="19" xfId="0" applyFont="1" applyBorder="1" applyAlignment="1">
      <alignment horizontal="center"/>
    </xf>
    <xf numFmtId="0" fontId="111" fillId="0" borderId="19" xfId="0" applyFont="1" applyBorder="1"/>
    <xf numFmtId="0" fontId="142" fillId="0" borderId="0" xfId="0" applyFont="1" applyBorder="1" applyAlignment="1">
      <alignment vertical="center"/>
    </xf>
    <xf numFmtId="14" fontId="0" fillId="0" borderId="0" xfId="0" applyNumberFormat="1"/>
    <xf numFmtId="0" fontId="140" fillId="0" borderId="19" xfId="0" applyFont="1" applyFill="1" applyBorder="1" applyAlignment="1">
      <alignment vertical="center"/>
    </xf>
    <xf numFmtId="4" fontId="166" fillId="0" borderId="19" xfId="0" applyNumberFormat="1" applyFont="1" applyBorder="1" applyAlignment="1">
      <alignment vertical="center" wrapText="1"/>
    </xf>
    <xf numFmtId="0" fontId="140" fillId="0" borderId="67" xfId="0" applyFont="1" applyBorder="1" applyAlignment="1">
      <alignment vertical="center" wrapText="1"/>
    </xf>
    <xf numFmtId="0" fontId="78" fillId="0" borderId="5" xfId="0" applyFont="1" applyBorder="1" applyAlignment="1">
      <alignment horizontal="center" vertical="center"/>
    </xf>
    <xf numFmtId="3" fontId="149" fillId="0" borderId="0" xfId="0" applyNumberFormat="1" applyFont="1" applyBorder="1" applyAlignment="1">
      <alignment horizontal="center" vertical="center"/>
    </xf>
    <xf numFmtId="0" fontId="131" fillId="2" borderId="10" xfId="0" applyFont="1" applyFill="1" applyBorder="1" applyAlignment="1">
      <alignment vertical="center"/>
    </xf>
    <xf numFmtId="0" fontId="132" fillId="2" borderId="11" xfId="0" applyFont="1" applyFill="1" applyBorder="1" applyAlignment="1">
      <alignment horizontal="center" vertical="center"/>
    </xf>
    <xf numFmtId="0" fontId="131" fillId="2" borderId="11" xfId="0" applyFont="1" applyFill="1" applyBorder="1" applyAlignment="1">
      <alignment vertical="center"/>
    </xf>
    <xf numFmtId="4" fontId="131" fillId="2" borderId="12" xfId="0" applyNumberFormat="1" applyFont="1" applyFill="1" applyBorder="1" applyAlignment="1">
      <alignment vertical="center"/>
    </xf>
    <xf numFmtId="0" fontId="78" fillId="0" borderId="77" xfId="0" applyFont="1" applyBorder="1" applyAlignment="1">
      <alignment horizontal="center" vertical="center"/>
    </xf>
    <xf numFmtId="4" fontId="162" fillId="0" borderId="78" xfId="0" applyNumberFormat="1" applyFont="1" applyBorder="1"/>
    <xf numFmtId="4" fontId="129" fillId="0" borderId="0" xfId="0" applyNumberFormat="1" applyFont="1" applyFill="1" applyBorder="1"/>
    <xf numFmtId="0" fontId="78" fillId="0" borderId="19" xfId="0" applyFont="1" applyBorder="1" applyAlignment="1">
      <alignment horizontal="center" vertical="center"/>
    </xf>
    <xf numFmtId="0" fontId="78" fillId="0" borderId="66" xfId="0" applyFont="1" applyBorder="1" applyAlignment="1">
      <alignment horizontal="center" vertical="center"/>
    </xf>
    <xf numFmtId="4" fontId="162" fillId="0" borderId="24" xfId="0" applyNumberFormat="1" applyFont="1" applyBorder="1"/>
    <xf numFmtId="4" fontId="98" fillId="0" borderId="0" xfId="0" applyNumberFormat="1" applyFont="1"/>
    <xf numFmtId="0" fontId="132" fillId="2" borderId="2" xfId="0" applyFont="1" applyFill="1" applyBorder="1" applyAlignment="1">
      <alignment horizontal="center" vertical="center"/>
    </xf>
    <xf numFmtId="0" fontId="131" fillId="2" borderId="2" xfId="0" applyFont="1" applyFill="1" applyBorder="1" applyAlignment="1">
      <alignment vertical="center"/>
    </xf>
    <xf numFmtId="4" fontId="131" fillId="2" borderId="3" xfId="0" applyNumberFormat="1" applyFont="1" applyFill="1" applyBorder="1" applyAlignment="1">
      <alignment vertical="center"/>
    </xf>
    <xf numFmtId="0" fontId="78" fillId="0" borderId="47" xfId="0" applyFont="1" applyBorder="1" applyAlignment="1">
      <alignment horizontal="center" vertical="center"/>
    </xf>
    <xf numFmtId="0" fontId="123" fillId="16" borderId="19" xfId="0" applyFont="1" applyFill="1" applyBorder="1" applyAlignment="1">
      <alignment horizontal="left" vertical="top" wrapText="1"/>
    </xf>
    <xf numFmtId="0" fontId="0" fillId="16" borderId="19" xfId="0" applyFill="1" applyBorder="1" applyAlignment="1">
      <alignment horizontal="right" vertical="top" wrapText="1"/>
    </xf>
    <xf numFmtId="7" fontId="123" fillId="16" borderId="19" xfId="0" applyNumberFormat="1" applyFont="1" applyFill="1" applyBorder="1" applyAlignment="1">
      <alignment horizontal="right" vertical="center" wrapText="1"/>
    </xf>
    <xf numFmtId="0" fontId="78" fillId="0" borderId="63" xfId="0" applyFont="1" applyBorder="1" applyAlignment="1">
      <alignment horizontal="center" vertical="center"/>
    </xf>
    <xf numFmtId="7" fontId="98" fillId="0" borderId="0" xfId="0" applyNumberFormat="1" applyFont="1"/>
    <xf numFmtId="7" fontId="38" fillId="0" borderId="0" xfId="0" applyNumberFormat="1" applyFont="1"/>
    <xf numFmtId="0" fontId="64" fillId="6" borderId="50" xfId="0" applyFont="1" applyFill="1" applyBorder="1" applyAlignment="1">
      <alignment horizontal="justify" vertical="center" wrapText="1"/>
    </xf>
    <xf numFmtId="0" fontId="64" fillId="6" borderId="13" xfId="0" applyFont="1" applyFill="1" applyBorder="1" applyAlignment="1">
      <alignment horizontal="justify" vertical="center" wrapText="1"/>
    </xf>
    <xf numFmtId="0" fontId="63" fillId="0" borderId="10" xfId="0" applyFont="1" applyBorder="1" applyAlignment="1">
      <alignment horizontal="justify" vertical="center" wrapText="1"/>
    </xf>
    <xf numFmtId="0" fontId="63" fillId="0" borderId="11" xfId="0" applyFont="1" applyBorder="1" applyAlignment="1">
      <alignment horizontal="justify" vertical="center" wrapText="1"/>
    </xf>
    <xf numFmtId="0" fontId="63" fillId="0" borderId="12" xfId="0" applyFont="1" applyBorder="1" applyAlignment="1">
      <alignment horizontal="justify" vertical="center" wrapText="1"/>
    </xf>
    <xf numFmtId="0" fontId="64" fillId="0" borderId="50" xfId="0" applyFont="1" applyBorder="1" applyAlignment="1">
      <alignment horizontal="justify" vertical="center" wrapText="1"/>
    </xf>
    <xf numFmtId="0" fontId="64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38" fillId="7" borderId="1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/>
    </xf>
    <xf numFmtId="0" fontId="38" fillId="7" borderId="7" xfId="0" applyFont="1" applyFill="1" applyBorder="1" applyAlignment="1">
      <alignment horizontal="center" vertical="center"/>
    </xf>
    <xf numFmtId="0" fontId="38" fillId="7" borderId="8" xfId="0" applyFont="1" applyFill="1" applyBorder="1" applyAlignment="1">
      <alignment horizontal="center" vertical="center"/>
    </xf>
    <xf numFmtId="0" fontId="38" fillId="7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66" fontId="38" fillId="6" borderId="50" xfId="0" applyNumberFormat="1" applyFont="1" applyFill="1" applyBorder="1" applyAlignment="1">
      <alignment horizontal="center" vertical="center" wrapText="1"/>
    </xf>
    <xf numFmtId="166" fontId="38" fillId="6" borderId="13" xfId="0" applyNumberFormat="1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 wrapText="1"/>
    </xf>
    <xf numFmtId="0" fontId="38" fillId="6" borderId="11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  <xf numFmtId="166" fontId="58" fillId="0" borderId="2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23" fillId="0" borderId="0" xfId="14" applyFont="1" applyFill="1" applyBorder="1" applyAlignment="1">
      <alignment horizontal="left" vertical="top"/>
    </xf>
    <xf numFmtId="169" fontId="126" fillId="0" borderId="0" xfId="14" applyNumberFormat="1" applyFont="1" applyFill="1" applyBorder="1" applyAlignment="1">
      <alignment horizontal="right" vertical="top"/>
    </xf>
    <xf numFmtId="0" fontId="127" fillId="0" borderId="0" xfId="14" applyFont="1" applyFill="1" applyBorder="1" applyAlignment="1">
      <alignment horizontal="center" vertical="top"/>
    </xf>
    <xf numFmtId="168" fontId="128" fillId="0" borderId="0" xfId="14" applyNumberFormat="1" applyFont="1" applyBorder="1" applyAlignment="1">
      <alignment horizontal="right" vertical="top"/>
    </xf>
    <xf numFmtId="168" fontId="126" fillId="0" borderId="0" xfId="14" applyNumberFormat="1" applyFont="1" applyFill="1" applyBorder="1" applyAlignment="1">
      <alignment horizontal="right" vertical="top"/>
    </xf>
    <xf numFmtId="0" fontId="57" fillId="0" borderId="60" xfId="14" applyFont="1" applyBorder="1" applyAlignment="1">
      <alignment horizontal="left"/>
    </xf>
    <xf numFmtId="0" fontId="57" fillId="0" borderId="0" xfId="14" applyFont="1" applyBorder="1" applyAlignment="1">
      <alignment horizontal="left"/>
    </xf>
    <xf numFmtId="0" fontId="57" fillId="0" borderId="6" xfId="14" applyFont="1" applyBorder="1" applyAlignment="1">
      <alignment horizontal="left"/>
    </xf>
    <xf numFmtId="0" fontId="65" fillId="0" borderId="60" xfId="14" applyFont="1" applyBorder="1" applyAlignment="1">
      <alignment horizontal="left"/>
    </xf>
    <xf numFmtId="0" fontId="65" fillId="0" borderId="0" xfId="14" applyFont="1" applyBorder="1" applyAlignment="1">
      <alignment horizontal="left"/>
    </xf>
    <xf numFmtId="0" fontId="65" fillId="0" borderId="6" xfId="14" applyFont="1" applyBorder="1" applyAlignment="1">
      <alignment horizontal="left"/>
    </xf>
    <xf numFmtId="0" fontId="65" fillId="0" borderId="55" xfId="14" applyFont="1" applyBorder="1" applyAlignment="1">
      <alignment horizontal="center"/>
    </xf>
    <xf numFmtId="0" fontId="65" fillId="0" borderId="8" xfId="14" applyFont="1" applyBorder="1" applyAlignment="1">
      <alignment horizontal="center"/>
    </xf>
    <xf numFmtId="0" fontId="65" fillId="0" borderId="9" xfId="14" applyFont="1" applyBorder="1" applyAlignment="1">
      <alignment horizontal="center"/>
    </xf>
    <xf numFmtId="0" fontId="65" fillId="0" borderId="0" xfId="14" applyFont="1" applyFill="1" applyBorder="1" applyAlignment="1">
      <alignment horizontal="left" wrapText="1"/>
    </xf>
    <xf numFmtId="0" fontId="57" fillId="0" borderId="56" xfId="14" applyFont="1" applyBorder="1" applyAlignment="1">
      <alignment horizontal="center" vertical="center" wrapText="1"/>
    </xf>
    <xf numFmtId="0" fontId="57" fillId="0" borderId="11" xfId="14" applyFont="1" applyBorder="1" applyAlignment="1">
      <alignment horizontal="center" vertical="center" wrapText="1"/>
    </xf>
    <xf numFmtId="0" fontId="57" fillId="0" borderId="12" xfId="14" applyFont="1" applyBorder="1" applyAlignment="1">
      <alignment horizontal="center" vertical="center" wrapText="1"/>
    </xf>
    <xf numFmtId="0" fontId="57" fillId="0" borderId="25" xfId="14" applyFont="1" applyBorder="1" applyAlignment="1">
      <alignment horizontal="left"/>
    </xf>
    <xf numFmtId="0" fontId="57" fillId="0" borderId="2" xfId="14" applyFont="1" applyBorder="1" applyAlignment="1">
      <alignment horizontal="left"/>
    </xf>
    <xf numFmtId="0" fontId="57" fillId="0" borderId="3" xfId="14" applyFont="1" applyBorder="1" applyAlignment="1">
      <alignment horizontal="left"/>
    </xf>
    <xf numFmtId="0" fontId="65" fillId="0" borderId="0" xfId="14" applyFont="1" applyFill="1" applyBorder="1" applyAlignment="1">
      <alignment vertical="center" wrapText="1"/>
    </xf>
    <xf numFmtId="0" fontId="125" fillId="0" borderId="7" xfId="14" applyFont="1" applyFill="1" applyBorder="1" applyAlignment="1">
      <alignment horizontal="center" vertical="center"/>
    </xf>
    <xf numFmtId="0" fontId="125" fillId="0" borderId="9" xfId="14" applyFont="1" applyFill="1" applyBorder="1" applyAlignment="1">
      <alignment horizontal="center" vertical="center"/>
    </xf>
    <xf numFmtId="0" fontId="125" fillId="0" borderId="8" xfId="14" applyFont="1" applyFill="1" applyBorder="1" applyAlignment="1">
      <alignment horizontal="center" vertical="center"/>
    </xf>
    <xf numFmtId="0" fontId="65" fillId="0" borderId="0" xfId="14" applyFont="1" applyFill="1" applyBorder="1" applyAlignment="1">
      <alignment horizontal="left" vertical="center"/>
    </xf>
    <xf numFmtId="0" fontId="65" fillId="0" borderId="0" xfId="14" applyFont="1" applyFill="1" applyBorder="1" applyAlignment="1">
      <alignment horizontal="left" vertical="center" wrapText="1"/>
    </xf>
    <xf numFmtId="0" fontId="125" fillId="0" borderId="5" xfId="14" applyFont="1" applyFill="1" applyBorder="1" applyAlignment="1">
      <alignment horizontal="center" vertical="center"/>
    </xf>
    <xf numFmtId="0" fontId="125" fillId="0" borderId="6" xfId="14" applyFont="1" applyFill="1" applyBorder="1" applyAlignment="1">
      <alignment horizontal="center" vertical="center"/>
    </xf>
    <xf numFmtId="0" fontId="125" fillId="0" borderId="0" xfId="14" applyFont="1" applyFill="1" applyBorder="1" applyAlignment="1">
      <alignment horizontal="center" vertical="center"/>
    </xf>
    <xf numFmtId="0" fontId="125" fillId="0" borderId="5" xfId="14" applyFont="1" applyFill="1" applyBorder="1" applyAlignment="1">
      <alignment horizontal="left" vertical="center"/>
    </xf>
    <xf numFmtId="0" fontId="125" fillId="0" borderId="6" xfId="14" applyFont="1" applyFill="1" applyBorder="1" applyAlignment="1">
      <alignment horizontal="left" vertical="center"/>
    </xf>
    <xf numFmtId="0" fontId="81" fillId="0" borderId="0" xfId="0" applyFont="1" applyFill="1" applyBorder="1" applyAlignment="1" applyProtection="1">
      <alignment horizontal="left" wrapText="1"/>
      <protection locked="0"/>
    </xf>
    <xf numFmtId="0" fontId="123" fillId="0" borderId="0" xfId="0" applyFont="1" applyFill="1" applyBorder="1" applyAlignment="1">
      <alignment horizontal="left"/>
    </xf>
    <xf numFmtId="0" fontId="123" fillId="0" borderId="0" xfId="0" applyFont="1" applyFill="1" applyBorder="1" applyAlignment="1">
      <alignment horizontal="left" vertical="top"/>
    </xf>
    <xf numFmtId="0" fontId="124" fillId="0" borderId="10" xfId="14" applyFont="1" applyFill="1" applyBorder="1" applyAlignment="1">
      <alignment horizontal="center" vertical="center" wrapText="1"/>
    </xf>
    <xf numFmtId="0" fontId="124" fillId="0" borderId="12" xfId="14" applyFont="1" applyFill="1" applyBorder="1" applyAlignment="1">
      <alignment horizontal="center" vertical="center" wrapText="1"/>
    </xf>
    <xf numFmtId="0" fontId="124" fillId="0" borderId="11" xfId="14" applyFont="1" applyFill="1" applyBorder="1" applyAlignment="1">
      <alignment horizontal="center" vertical="center" wrapText="1"/>
    </xf>
    <xf numFmtId="0" fontId="125" fillId="0" borderId="1" xfId="14" applyFont="1" applyFill="1" applyBorder="1" applyAlignment="1">
      <alignment horizontal="center" vertical="center"/>
    </xf>
    <xf numFmtId="0" fontId="125" fillId="0" borderId="3" xfId="14" applyFont="1" applyFill="1" applyBorder="1" applyAlignment="1">
      <alignment horizontal="center" vertical="center"/>
    </xf>
    <xf numFmtId="0" fontId="125" fillId="0" borderId="2" xfId="14" applyFont="1" applyFill="1" applyBorder="1" applyAlignment="1">
      <alignment horizontal="center" vertical="center"/>
    </xf>
    <xf numFmtId="0" fontId="79" fillId="0" borderId="0" xfId="14" applyFont="1" applyFill="1" applyBorder="1" applyAlignment="1">
      <alignment horizontal="center" vertical="justify"/>
    </xf>
    <xf numFmtId="0" fontId="80" fillId="0" borderId="0" xfId="14" applyFont="1" applyFill="1" applyBorder="1" applyAlignment="1">
      <alignment horizontal="center" vertical="top"/>
    </xf>
    <xf numFmtId="0" fontId="115" fillId="0" borderId="0" xfId="14" applyFont="1" applyFill="1" applyBorder="1" applyAlignment="1">
      <alignment horizontal="justify" vertical="justify" wrapText="1"/>
    </xf>
    <xf numFmtId="0" fontId="115" fillId="0" borderId="0" xfId="14" applyFont="1" applyFill="1" applyBorder="1" applyAlignment="1">
      <alignment horizontal="left" vertical="justify" wrapText="1"/>
    </xf>
    <xf numFmtId="49" fontId="112" fillId="0" borderId="59" xfId="14" applyNumberFormat="1" applyFont="1" applyBorder="1" applyAlignment="1">
      <alignment horizontal="right"/>
    </xf>
    <xf numFmtId="49" fontId="112" fillId="0" borderId="32" xfId="14" applyNumberFormat="1" applyFont="1" applyBorder="1" applyAlignment="1">
      <alignment horizontal="right"/>
    </xf>
    <xf numFmtId="49" fontId="112" fillId="0" borderId="36" xfId="14" applyNumberFormat="1" applyFont="1" applyBorder="1" applyAlignment="1">
      <alignment horizontal="right"/>
    </xf>
    <xf numFmtId="7" fontId="112" fillId="0" borderId="59" xfId="15" applyNumberFormat="1" applyFont="1" applyBorder="1" applyAlignment="1"/>
    <xf numFmtId="7" fontId="112" fillId="0" borderId="32" xfId="15" applyNumberFormat="1" applyFont="1" applyBorder="1" applyAlignment="1"/>
    <xf numFmtId="7" fontId="112" fillId="0" borderId="36" xfId="15" applyNumberFormat="1" applyFont="1" applyBorder="1" applyAlignment="1"/>
    <xf numFmtId="44" fontId="112" fillId="0" borderId="32" xfId="15" applyFont="1" applyBorder="1" applyAlignment="1"/>
    <xf numFmtId="44" fontId="112" fillId="0" borderId="36" xfId="15" applyFont="1" applyBorder="1" applyAlignment="1"/>
    <xf numFmtId="0" fontId="80" fillId="0" borderId="0" xfId="14" applyFont="1" applyFill="1" applyBorder="1" applyAlignment="1">
      <alignment horizontal="center" vertical="justify"/>
    </xf>
    <xf numFmtId="0" fontId="79" fillId="0" borderId="0" xfId="14" applyFont="1" applyFill="1" applyBorder="1" applyAlignment="1">
      <alignment vertical="justify"/>
    </xf>
    <xf numFmtId="49" fontId="111" fillId="0" borderId="59" xfId="14" applyNumberFormat="1" applyFont="1" applyBorder="1" applyAlignment="1"/>
    <xf numFmtId="49" fontId="111" fillId="0" borderId="32" xfId="14" applyNumberFormat="1" applyFont="1" applyBorder="1" applyAlignment="1"/>
    <xf numFmtId="49" fontId="111" fillId="0" borderId="36" xfId="14" applyNumberFormat="1" applyFont="1" applyBorder="1" applyAlignment="1"/>
    <xf numFmtId="7" fontId="111" fillId="0" borderId="59" xfId="14" applyNumberFormat="1" applyFont="1" applyBorder="1" applyAlignment="1"/>
    <xf numFmtId="7" fontId="111" fillId="0" borderId="32" xfId="14" applyNumberFormat="1" applyFont="1" applyBorder="1" applyAlignment="1"/>
    <xf numFmtId="7" fontId="111" fillId="0" borderId="36" xfId="14" applyNumberFormat="1" applyFont="1" applyBorder="1" applyAlignment="1"/>
    <xf numFmtId="7" fontId="111" fillId="0" borderId="19" xfId="14" applyNumberFormat="1" applyFont="1" applyBorder="1" applyAlignment="1"/>
    <xf numFmtId="44" fontId="111" fillId="0" borderId="19" xfId="14" applyNumberFormat="1" applyFont="1" applyBorder="1" applyAlignment="1"/>
    <xf numFmtId="49" fontId="112" fillId="0" borderId="59" xfId="14" applyNumberFormat="1" applyFont="1" applyFill="1" applyBorder="1" applyAlignment="1">
      <alignment horizontal="right"/>
    </xf>
    <xf numFmtId="49" fontId="112" fillId="0" borderId="32" xfId="14" applyNumberFormat="1" applyFont="1" applyFill="1" applyBorder="1" applyAlignment="1">
      <alignment horizontal="right"/>
    </xf>
    <xf numFmtId="49" fontId="112" fillId="0" borderId="36" xfId="14" applyNumberFormat="1" applyFont="1" applyFill="1" applyBorder="1" applyAlignment="1">
      <alignment horizontal="right"/>
    </xf>
    <xf numFmtId="44" fontId="112" fillId="0" borderId="19" xfId="15" applyFont="1" applyFill="1" applyBorder="1" applyAlignment="1"/>
    <xf numFmtId="3" fontId="105" fillId="0" borderId="0" xfId="0" applyNumberFormat="1" applyFont="1" applyFill="1" applyBorder="1" applyAlignment="1">
      <alignment horizontal="left" vertical="center"/>
    </xf>
    <xf numFmtId="49" fontId="106" fillId="4" borderId="0" xfId="14" applyNumberFormat="1" applyFont="1" applyFill="1" applyBorder="1" applyAlignment="1">
      <alignment horizontal="left" vertical="top" wrapText="1"/>
    </xf>
    <xf numFmtId="0" fontId="112" fillId="0" borderId="59" xfId="14" applyFont="1" applyFill="1" applyBorder="1" applyAlignment="1"/>
    <xf numFmtId="0" fontId="112" fillId="0" borderId="32" xfId="14" applyFont="1" applyFill="1" applyBorder="1" applyAlignment="1"/>
    <xf numFmtId="0" fontId="112" fillId="0" borderId="36" xfId="14" applyFont="1" applyFill="1" applyBorder="1" applyAlignment="1"/>
    <xf numFmtId="0" fontId="112" fillId="0" borderId="59" xfId="14" applyFont="1" applyFill="1" applyBorder="1" applyAlignment="1">
      <alignment horizontal="center"/>
    </xf>
    <xf numFmtId="0" fontId="112" fillId="0" borderId="32" xfId="14" applyFont="1" applyFill="1" applyBorder="1" applyAlignment="1">
      <alignment horizontal="center"/>
    </xf>
    <xf numFmtId="0" fontId="112" fillId="0" borderId="36" xfId="14" applyFont="1" applyFill="1" applyBorder="1" applyAlignment="1">
      <alignment horizontal="center"/>
    </xf>
    <xf numFmtId="49" fontId="111" fillId="0" borderId="59" xfId="14" applyNumberFormat="1" applyFont="1" applyFill="1" applyBorder="1" applyAlignment="1"/>
    <xf numFmtId="49" fontId="111" fillId="0" borderId="32" xfId="14" applyNumberFormat="1" applyFont="1" applyFill="1" applyBorder="1" applyAlignment="1"/>
    <xf numFmtId="49" fontId="111" fillId="0" borderId="36" xfId="14" applyNumberFormat="1" applyFont="1" applyFill="1" applyBorder="1" applyAlignment="1"/>
    <xf numFmtId="4" fontId="111" fillId="0" borderId="19" xfId="14" applyNumberFormat="1" applyFont="1" applyFill="1" applyBorder="1" applyAlignment="1"/>
    <xf numFmtId="4" fontId="111" fillId="0" borderId="19" xfId="14" applyNumberFormat="1" applyFont="1" applyBorder="1" applyAlignment="1"/>
    <xf numFmtId="44" fontId="112" fillId="0" borderId="19" xfId="15" applyFont="1" applyBorder="1" applyAlignment="1"/>
    <xf numFmtId="7" fontId="112" fillId="0" borderId="19" xfId="15" applyNumberFormat="1" applyFont="1" applyFill="1" applyBorder="1" applyAlignment="1"/>
    <xf numFmtId="4" fontId="111" fillId="0" borderId="59" xfId="14" applyNumberFormat="1" applyFont="1" applyFill="1" applyBorder="1" applyAlignment="1"/>
    <xf numFmtId="4" fontId="111" fillId="0" borderId="32" xfId="14" applyNumberFormat="1" applyFont="1" applyFill="1" applyBorder="1" applyAlignment="1"/>
    <xf numFmtId="4" fontId="111" fillId="0" borderId="36" xfId="14" applyNumberFormat="1" applyFont="1" applyFill="1" applyBorder="1" applyAlignment="1"/>
    <xf numFmtId="44" fontId="112" fillId="0" borderId="59" xfId="15" applyFont="1" applyFill="1" applyBorder="1" applyAlignment="1"/>
    <xf numFmtId="44" fontId="112" fillId="0" borderId="32" xfId="15" applyFont="1" applyFill="1" applyBorder="1" applyAlignment="1"/>
    <xf numFmtId="44" fontId="112" fillId="0" borderId="36" xfId="15" applyFont="1" applyFill="1" applyBorder="1" applyAlignment="1"/>
    <xf numFmtId="0" fontId="111" fillId="0" borderId="0" xfId="14" applyFont="1" applyAlignment="1">
      <alignment horizontal="justify" vertical="justify" wrapText="1"/>
    </xf>
    <xf numFmtId="0" fontId="112" fillId="0" borderId="19" xfId="14" applyFont="1" applyFill="1" applyBorder="1" applyAlignment="1">
      <alignment horizontal="center"/>
    </xf>
    <xf numFmtId="7" fontId="112" fillId="0" borderId="59" xfId="15" applyNumberFormat="1" applyFont="1" applyFill="1" applyBorder="1" applyAlignment="1"/>
    <xf numFmtId="7" fontId="112" fillId="0" borderId="32" xfId="15" applyNumberFormat="1" applyFont="1" applyFill="1" applyBorder="1" applyAlignment="1"/>
    <xf numFmtId="7" fontId="112" fillId="0" borderId="36" xfId="15" applyNumberFormat="1" applyFont="1" applyFill="1" applyBorder="1" applyAlignment="1"/>
    <xf numFmtId="9" fontId="112" fillId="0" borderId="59" xfId="15" applyNumberFormat="1" applyFont="1" applyBorder="1" applyAlignment="1"/>
    <xf numFmtId="9" fontId="112" fillId="0" borderId="32" xfId="15" applyNumberFormat="1" applyFont="1" applyBorder="1" applyAlignment="1"/>
    <xf numFmtId="9" fontId="112" fillId="0" borderId="36" xfId="15" applyNumberFormat="1" applyFont="1" applyBorder="1" applyAlignment="1"/>
    <xf numFmtId="49" fontId="111" fillId="0" borderId="19" xfId="14" applyNumberFormat="1" applyFont="1" applyFill="1" applyBorder="1" applyAlignment="1"/>
    <xf numFmtId="9" fontId="111" fillId="0" borderId="59" xfId="14" applyNumberFormat="1" applyFont="1" applyBorder="1" applyAlignment="1"/>
    <xf numFmtId="9" fontId="111" fillId="0" borderId="32" xfId="14" applyNumberFormat="1" applyFont="1" applyBorder="1" applyAlignment="1"/>
    <xf numFmtId="9" fontId="111" fillId="0" borderId="36" xfId="14" applyNumberFormat="1" applyFont="1" applyBorder="1" applyAlignment="1"/>
    <xf numFmtId="9" fontId="111" fillId="0" borderId="19" xfId="14" applyNumberFormat="1" applyFont="1" applyBorder="1" applyAlignment="1"/>
    <xf numFmtId="7" fontId="112" fillId="0" borderId="59" xfId="15" applyNumberFormat="1" applyFont="1" applyFill="1" applyBorder="1" applyAlignment="1">
      <alignment horizontal="right"/>
    </xf>
    <xf numFmtId="7" fontId="112" fillId="0" borderId="32" xfId="15" applyNumberFormat="1" applyFont="1" applyFill="1" applyBorder="1" applyAlignment="1">
      <alignment horizontal="right"/>
    </xf>
    <xf numFmtId="7" fontId="112" fillId="0" borderId="36" xfId="15" applyNumberFormat="1" applyFont="1" applyFill="1" applyBorder="1" applyAlignment="1">
      <alignment horizontal="right"/>
    </xf>
    <xf numFmtId="44" fontId="112" fillId="0" borderId="59" xfId="15" applyFont="1" applyFill="1" applyBorder="1" applyAlignment="1">
      <alignment horizontal="center"/>
    </xf>
    <xf numFmtId="44" fontId="112" fillId="0" borderId="32" xfId="15" applyFont="1" applyFill="1" applyBorder="1" applyAlignment="1">
      <alignment horizontal="center"/>
    </xf>
    <xf numFmtId="44" fontId="112" fillId="0" borderId="36" xfId="15" applyFont="1" applyFill="1" applyBorder="1" applyAlignment="1">
      <alignment horizontal="center"/>
    </xf>
    <xf numFmtId="0" fontId="112" fillId="0" borderId="19" xfId="14" applyFont="1" applyFill="1" applyBorder="1" applyAlignment="1"/>
    <xf numFmtId="49" fontId="111" fillId="0" borderId="59" xfId="14" applyNumberFormat="1" applyFont="1" applyFill="1" applyBorder="1" applyAlignment="1">
      <alignment horizontal="left"/>
    </xf>
    <xf numFmtId="49" fontId="111" fillId="0" borderId="32" xfId="14" applyNumberFormat="1" applyFont="1" applyFill="1" applyBorder="1" applyAlignment="1">
      <alignment horizontal="left"/>
    </xf>
    <xf numFmtId="7" fontId="111" fillId="0" borderId="59" xfId="14" applyNumberFormat="1" applyFont="1" applyFill="1" applyBorder="1" applyAlignment="1">
      <alignment horizontal="right"/>
    </xf>
    <xf numFmtId="7" fontId="111" fillId="0" borderId="32" xfId="14" applyNumberFormat="1" applyFont="1" applyFill="1" applyBorder="1" applyAlignment="1">
      <alignment horizontal="right"/>
    </xf>
    <xf numFmtId="7" fontId="111" fillId="0" borderId="36" xfId="14" applyNumberFormat="1" applyFont="1" applyFill="1" applyBorder="1" applyAlignment="1">
      <alignment horizontal="right"/>
    </xf>
    <xf numFmtId="44" fontId="111" fillId="0" borderId="32" xfId="14" applyNumberFormat="1" applyFont="1" applyFill="1" applyBorder="1" applyAlignment="1">
      <alignment horizontal="right"/>
    </xf>
    <xf numFmtId="44" fontId="111" fillId="0" borderId="36" xfId="14" applyNumberFormat="1" applyFont="1" applyFill="1" applyBorder="1" applyAlignment="1">
      <alignment horizontal="right"/>
    </xf>
    <xf numFmtId="44" fontId="112" fillId="0" borderId="32" xfId="15" applyFont="1" applyFill="1" applyBorder="1" applyAlignment="1">
      <alignment horizontal="right"/>
    </xf>
    <xf numFmtId="44" fontId="112" fillId="0" borderId="36" xfId="15" applyFont="1" applyFill="1" applyBorder="1" applyAlignment="1">
      <alignment horizontal="right"/>
    </xf>
    <xf numFmtId="0" fontId="112" fillId="0" borderId="59" xfId="14" applyFont="1" applyFill="1" applyBorder="1" applyAlignment="1">
      <alignment horizontal="left"/>
    </xf>
    <xf numFmtId="0" fontId="112" fillId="0" borderId="32" xfId="14" applyFont="1" applyFill="1" applyBorder="1" applyAlignment="1">
      <alignment horizontal="left"/>
    </xf>
    <xf numFmtId="7" fontId="111" fillId="0" borderId="19" xfId="14" applyNumberFormat="1" applyFont="1" applyFill="1" applyBorder="1" applyAlignment="1"/>
    <xf numFmtId="44" fontId="111" fillId="0" borderId="19" xfId="14" applyNumberFormat="1" applyFont="1" applyFill="1" applyBorder="1" applyAlignment="1"/>
    <xf numFmtId="49" fontId="111" fillId="0" borderId="19" xfId="14" applyNumberFormat="1" applyFont="1" applyBorder="1" applyAlignment="1"/>
    <xf numFmtId="7" fontId="112" fillId="0" borderId="59" xfId="15" applyNumberFormat="1" applyFont="1" applyBorder="1" applyAlignment="1">
      <alignment horizontal="right"/>
    </xf>
    <xf numFmtId="44" fontId="112" fillId="0" borderId="32" xfId="15" applyFont="1" applyBorder="1" applyAlignment="1">
      <alignment horizontal="right"/>
    </xf>
    <xf numFmtId="44" fontId="112" fillId="0" borderId="36" xfId="15" applyFont="1" applyBorder="1" applyAlignment="1">
      <alignment horizontal="right"/>
    </xf>
    <xf numFmtId="0" fontId="111" fillId="0" borderId="0" xfId="14" applyFont="1" applyAlignment="1">
      <alignment wrapText="1"/>
    </xf>
    <xf numFmtId="44" fontId="111" fillId="0" borderId="32" xfId="14" applyNumberFormat="1" applyFont="1" applyBorder="1" applyAlignment="1"/>
    <xf numFmtId="44" fontId="111" fillId="0" borderId="36" xfId="14" applyNumberFormat="1" applyFont="1" applyBorder="1" applyAlignment="1"/>
    <xf numFmtId="44" fontId="112" fillId="0" borderId="59" xfId="15" applyFont="1" applyBorder="1" applyAlignment="1"/>
    <xf numFmtId="0" fontId="105" fillId="0" borderId="0" xfId="14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left" vertical="center" wrapText="1"/>
      <protection locked="0"/>
    </xf>
    <xf numFmtId="0" fontId="3" fillId="6" borderId="5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6" borderId="54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45" fillId="0" borderId="0" xfId="0" applyFont="1" applyFill="1" applyAlignment="1" applyProtection="1">
      <alignment horizontal="left" vertical="justify" indent="3"/>
      <protection locked="0"/>
    </xf>
    <xf numFmtId="0" fontId="47" fillId="0" borderId="0" xfId="0" applyFont="1" applyFill="1" applyAlignment="1" applyProtection="1">
      <alignment horizontal="left"/>
      <protection locked="0"/>
    </xf>
    <xf numFmtId="0" fontId="45" fillId="0" borderId="0" xfId="0" applyFont="1" applyFill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83" fillId="15" borderId="19" xfId="0" applyFont="1" applyFill="1" applyBorder="1" applyAlignment="1">
      <alignment horizontal="left" vertical="center" wrapText="1"/>
    </xf>
    <xf numFmtId="0" fontId="84" fillId="0" borderId="19" xfId="0" applyFont="1" applyBorder="1" applyAlignment="1">
      <alignment horizontal="center" vertical="top"/>
    </xf>
    <xf numFmtId="49" fontId="79" fillId="0" borderId="19" xfId="1" applyNumberFormat="1" applyFont="1" applyFill="1" applyBorder="1" applyAlignment="1" applyProtection="1">
      <alignment horizontal="left" vertical="top"/>
    </xf>
    <xf numFmtId="0" fontId="79" fillId="0" borderId="19" xfId="0" applyFont="1" applyFill="1" applyBorder="1" applyAlignment="1">
      <alignment horizontal="left" vertical="top" wrapText="1"/>
    </xf>
    <xf numFmtId="0" fontId="79" fillId="0" borderId="19" xfId="0" applyFont="1" applyFill="1" applyBorder="1" applyAlignment="1">
      <alignment horizontal="left" vertical="top"/>
    </xf>
    <xf numFmtId="2" fontId="81" fillId="0" borderId="19" xfId="6" quotePrefix="1" applyNumberFormat="1" applyFont="1" applyFill="1" applyBorder="1" applyAlignment="1">
      <alignment horizontal="left" vertical="top" wrapText="1"/>
    </xf>
    <xf numFmtId="2" fontId="81" fillId="0" borderId="19" xfId="6" applyNumberFormat="1" applyFont="1" applyFill="1" applyBorder="1" applyAlignment="1">
      <alignment horizontal="left" vertical="top" wrapText="1"/>
    </xf>
    <xf numFmtId="49" fontId="78" fillId="2" borderId="19" xfId="13" applyNumberFormat="1" applyFont="1" applyFill="1" applyBorder="1" applyAlignment="1">
      <alignment horizontal="center" vertical="center" textRotation="90" wrapText="1"/>
    </xf>
    <xf numFmtId="0" fontId="78" fillId="2" borderId="19" xfId="13" applyFont="1" applyFill="1" applyBorder="1" applyAlignment="1">
      <alignment horizontal="center" vertical="center" wrapText="1"/>
    </xf>
    <xf numFmtId="49" fontId="78" fillId="2" borderId="19" xfId="13" applyNumberFormat="1" applyFont="1" applyFill="1" applyBorder="1" applyAlignment="1">
      <alignment horizontal="center" vertical="center" wrapText="1"/>
    </xf>
    <xf numFmtId="9" fontId="77" fillId="4" borderId="19" xfId="0" applyNumberFormat="1" applyFont="1" applyFill="1" applyBorder="1" applyAlignment="1">
      <alignment horizontal="center" vertical="center" wrapText="1"/>
    </xf>
    <xf numFmtId="0" fontId="77" fillId="4" borderId="19" xfId="0" applyFont="1" applyFill="1" applyBorder="1" applyAlignment="1">
      <alignment horizontal="center" vertical="center" wrapText="1"/>
    </xf>
    <xf numFmtId="0" fontId="77" fillId="4" borderId="66" xfId="0" applyFont="1" applyFill="1" applyBorder="1" applyAlignment="1">
      <alignment horizontal="center" vertical="top" wrapText="1" readingOrder="1"/>
    </xf>
    <xf numFmtId="0" fontId="77" fillId="4" borderId="17" xfId="0" applyFont="1" applyFill="1" applyBorder="1" applyAlignment="1">
      <alignment horizontal="center" vertical="top" wrapText="1" readingOrder="1"/>
    </xf>
    <xf numFmtId="0" fontId="77" fillId="4" borderId="65" xfId="0" applyFont="1" applyFill="1" applyBorder="1" applyAlignment="1">
      <alignment horizontal="center" vertical="top" wrapText="1" readingOrder="1"/>
    </xf>
    <xf numFmtId="0" fontId="39" fillId="0" borderId="0" xfId="0" applyFont="1" applyAlignment="1">
      <alignment horizontal="center"/>
    </xf>
    <xf numFmtId="0" fontId="77" fillId="4" borderId="19" xfId="0" applyFont="1" applyFill="1" applyBorder="1" applyAlignment="1">
      <alignment horizontal="center" vertical="center" wrapText="1" readingOrder="1"/>
    </xf>
    <xf numFmtId="9" fontId="77" fillId="4" borderId="19" xfId="0" applyNumberFormat="1" applyFont="1" applyFill="1" applyBorder="1" applyAlignment="1">
      <alignment horizontal="center" vertical="center" wrapText="1" readingOrder="1"/>
    </xf>
    <xf numFmtId="0" fontId="96" fillId="4" borderId="19" xfId="0" applyFont="1" applyFill="1" applyBorder="1" applyAlignment="1">
      <alignment horizontal="center" vertical="center" wrapText="1"/>
    </xf>
    <xf numFmtId="0" fontId="77" fillId="4" borderId="68" xfId="0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readingOrder="1"/>
    </xf>
    <xf numFmtId="0" fontId="0" fillId="0" borderId="69" xfId="0" applyBorder="1" applyAlignment="1">
      <alignment readingOrder="1"/>
    </xf>
    <xf numFmtId="0" fontId="89" fillId="4" borderId="19" xfId="0" applyFont="1" applyFill="1" applyBorder="1" applyAlignment="1">
      <alignment horizontal="center" vertical="center" wrapText="1"/>
    </xf>
    <xf numFmtId="0" fontId="89" fillId="4" borderId="19" xfId="0" applyFont="1" applyFill="1" applyBorder="1" applyAlignment="1">
      <alignment horizontal="right" vertical="center" wrapText="1"/>
    </xf>
    <xf numFmtId="0" fontId="89" fillId="4" borderId="19" xfId="0" applyFont="1" applyFill="1" applyBorder="1" applyAlignment="1">
      <alignment vertical="center" wrapText="1"/>
    </xf>
    <xf numFmtId="0" fontId="89" fillId="4" borderId="59" xfId="0" applyFont="1" applyFill="1" applyBorder="1" applyAlignment="1">
      <alignment horizontal="left" vertical="center"/>
    </xf>
    <xf numFmtId="0" fontId="89" fillId="4" borderId="32" xfId="0" applyFont="1" applyFill="1" applyBorder="1" applyAlignment="1">
      <alignment horizontal="left" vertical="center"/>
    </xf>
    <xf numFmtId="0" fontId="89" fillId="4" borderId="36" xfId="0" applyFont="1" applyFill="1" applyBorder="1" applyAlignment="1">
      <alignment horizontal="left" vertical="center"/>
    </xf>
    <xf numFmtId="0" fontId="94" fillId="0" borderId="67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95" fillId="0" borderId="0" xfId="0" applyFont="1" applyBorder="1" applyAlignment="1">
      <alignment horizontal="center"/>
    </xf>
    <xf numFmtId="0" fontId="90" fillId="4" borderId="19" xfId="0" applyFont="1" applyFill="1" applyBorder="1" applyAlignment="1">
      <alignment horizontal="center" vertical="top" wrapText="1"/>
    </xf>
    <xf numFmtId="0" fontId="89" fillId="4" borderId="19" xfId="0" applyFont="1" applyFill="1" applyBorder="1" applyAlignment="1">
      <alignment horizontal="center" vertical="center" wrapText="1" readingOrder="1"/>
    </xf>
    <xf numFmtId="0" fontId="89" fillId="4" borderId="19" xfId="0" applyFont="1" applyFill="1" applyBorder="1" applyAlignment="1">
      <alignment vertical="center"/>
    </xf>
    <xf numFmtId="0" fontId="32" fillId="0" borderId="0" xfId="0" applyFont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top"/>
    </xf>
    <xf numFmtId="0" fontId="61" fillId="0" borderId="0" xfId="0" applyFont="1" applyAlignment="1" applyProtection="1">
      <alignment horizontal="justify" vertical="distributed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6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22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166" fontId="3" fillId="6" borderId="1" xfId="0" applyNumberFormat="1" applyFont="1" applyFill="1" applyBorder="1" applyAlignment="1">
      <alignment vertical="center"/>
    </xf>
    <xf numFmtId="166" fontId="3" fillId="6" borderId="7" xfId="0" applyNumberFormat="1" applyFont="1" applyFill="1" applyBorder="1" applyAlignment="1">
      <alignment vertical="center"/>
    </xf>
    <xf numFmtId="166" fontId="3" fillId="6" borderId="50" xfId="0" applyNumberFormat="1" applyFont="1" applyFill="1" applyBorder="1" applyAlignment="1">
      <alignment horizontal="center" vertical="center" wrapText="1"/>
    </xf>
    <xf numFmtId="166" fontId="3" fillId="6" borderId="13" xfId="0" applyNumberFormat="1" applyFont="1" applyFill="1" applyBorder="1" applyAlignment="1">
      <alignment horizontal="center" vertical="center" wrapText="1"/>
    </xf>
    <xf numFmtId="166" fontId="3" fillId="6" borderId="50" xfId="0" applyNumberFormat="1" applyFont="1" applyFill="1" applyBorder="1" applyAlignment="1">
      <alignment horizontal="center" vertical="center"/>
    </xf>
    <xf numFmtId="166" fontId="3" fillId="6" borderId="13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3" fillId="2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95" fillId="0" borderId="5" xfId="0" applyFont="1" applyBorder="1" applyAlignment="1">
      <alignment horizontal="center" wrapText="1"/>
    </xf>
    <xf numFmtId="0" fontId="146" fillId="0" borderId="5" xfId="0" applyFont="1" applyBorder="1" applyAlignment="1">
      <alignment horizontal="center" wrapText="1"/>
    </xf>
    <xf numFmtId="4" fontId="147" fillId="0" borderId="5" xfId="0" applyNumberFormat="1" applyFont="1" applyBorder="1" applyAlignment="1">
      <alignment horizontal="center" vertical="center" wrapText="1"/>
    </xf>
    <xf numFmtId="4" fontId="139" fillId="0" borderId="5" xfId="0" applyNumberFormat="1" applyFont="1" applyBorder="1" applyAlignment="1">
      <alignment horizontal="left" vertical="center" wrapText="1"/>
    </xf>
    <xf numFmtId="4" fontId="139" fillId="0" borderId="5" xfId="0" applyNumberFormat="1" applyFont="1" applyBorder="1" applyAlignment="1">
      <alignment horizontal="center" vertical="center" wrapText="1"/>
    </xf>
    <xf numFmtId="0" fontId="143" fillId="0" borderId="5" xfId="0" applyFont="1" applyBorder="1" applyAlignment="1">
      <alignment horizontal="center" wrapText="1"/>
    </xf>
    <xf numFmtId="4" fontId="144" fillId="0" borderId="5" xfId="0" applyNumberFormat="1" applyFont="1" applyBorder="1" applyAlignment="1">
      <alignment horizontal="center" vertical="center" wrapText="1"/>
    </xf>
    <xf numFmtId="0" fontId="145" fillId="0" borderId="5" xfId="0" applyFont="1" applyBorder="1" applyAlignment="1">
      <alignment horizontal="center" wrapText="1"/>
    </xf>
    <xf numFmtId="0" fontId="65" fillId="0" borderId="5" xfId="0" applyFont="1" applyBorder="1" applyAlignment="1">
      <alignment horizontal="center" wrapText="1"/>
    </xf>
    <xf numFmtId="0" fontId="77" fillId="0" borderId="45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4" fontId="78" fillId="0" borderId="22" xfId="0" applyNumberFormat="1" applyFont="1" applyBorder="1" applyAlignment="1">
      <alignment horizontal="center" vertical="center"/>
    </xf>
    <xf numFmtId="4" fontId="78" fillId="0" borderId="18" xfId="0" applyNumberFormat="1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55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2" borderId="59" xfId="0" applyFont="1" applyFill="1" applyBorder="1" applyAlignment="1">
      <alignment horizontal="center" wrapText="1"/>
    </xf>
    <xf numFmtId="0" fontId="32" fillId="2" borderId="32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75" fillId="14" borderId="28" xfId="0" applyFont="1" applyFill="1" applyBorder="1" applyAlignment="1">
      <alignment horizontal="center" vertical="center"/>
    </xf>
    <xf numFmtId="0" fontId="75" fillId="14" borderId="29" xfId="0" applyFont="1" applyFill="1" applyBorder="1" applyAlignment="1">
      <alignment horizontal="center" vertical="center"/>
    </xf>
    <xf numFmtId="0" fontId="75" fillId="14" borderId="35" xfId="0" applyFont="1" applyFill="1" applyBorder="1" applyAlignment="1">
      <alignment horizontal="center" vertical="center"/>
    </xf>
    <xf numFmtId="0" fontId="75" fillId="14" borderId="28" xfId="0" applyFont="1" applyFill="1" applyBorder="1" applyAlignment="1">
      <alignment horizontal="center" vertical="center" wrapText="1"/>
    </xf>
    <xf numFmtId="0" fontId="75" fillId="14" borderId="35" xfId="0" applyFont="1" applyFill="1" applyBorder="1" applyAlignment="1">
      <alignment horizontal="center" vertical="center" wrapText="1"/>
    </xf>
  </cellXfs>
  <cellStyles count="17">
    <cellStyle name="20% - Accent6" xfId="10"/>
    <cellStyle name="Euro" xfId="2"/>
    <cellStyle name="Euro 2" xfId="3"/>
    <cellStyle name="Euro 3" xfId="4"/>
    <cellStyle name="Millares" xfId="12" builtinId="3"/>
    <cellStyle name="Millares 3" xfId="9"/>
    <cellStyle name="Moneda" xfId="8" builtinId="4"/>
    <cellStyle name="Moneda 2" xfId="15"/>
    <cellStyle name="Normal" xfId="0" builtinId="0"/>
    <cellStyle name="Normal 2" xfId="1"/>
    <cellStyle name="Normal 3" xfId="7"/>
    <cellStyle name="Normal 3 2" xfId="13"/>
    <cellStyle name="Normal 4" xfId="14"/>
    <cellStyle name="Normal 4 8" xfId="11"/>
    <cellStyle name="Porcentaje" xfId="6" builtinId="5"/>
    <cellStyle name="Porcentaje 2" xfId="16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19050</xdr:rowOff>
    </xdr:from>
    <xdr:ext cx="858825" cy="257175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77426" y="19050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3</xdr:col>
      <xdr:colOff>2486025</xdr:colOff>
      <xdr:row>1</xdr:row>
      <xdr:rowOff>200026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010525" y="409576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9525</xdr:colOff>
      <xdr:row>53</xdr:row>
      <xdr:rowOff>114300</xdr:rowOff>
    </xdr:from>
    <xdr:ext cx="3200400" cy="809624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525" y="12811125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2095500</xdr:colOff>
      <xdr:row>53</xdr:row>
      <xdr:rowOff>104775</xdr:rowOff>
    </xdr:from>
    <xdr:ext cx="3200400" cy="809624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20000" y="12801600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752475</xdr:colOff>
      <xdr:row>10</xdr:row>
      <xdr:rowOff>95250</xdr:rowOff>
    </xdr:from>
    <xdr:ext cx="4200525" cy="342786"/>
    <xdr:sp macro="" textlink="">
      <xdr:nvSpPr>
        <xdr:cNvPr id="2" name="9 CuadroTexto"/>
        <xdr:cNvSpPr txBox="1"/>
      </xdr:nvSpPr>
      <xdr:spPr>
        <a:xfrm>
          <a:off x="6019800" y="3295650"/>
          <a:ext cx="420052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NADA QUE PRESENTAR EN ESTE APARTADO</a:t>
          </a:r>
          <a:r>
            <a:rPr lang="es-MX" sz="1600"/>
            <a:t> </a:t>
          </a:r>
        </a:p>
      </xdr:txBody>
    </xdr:sp>
    <xdr:clientData/>
  </xdr:oneCellAnchor>
  <xdr:oneCellAnchor>
    <xdr:from>
      <xdr:col>10</xdr:col>
      <xdr:colOff>571500</xdr:colOff>
      <xdr:row>0</xdr:row>
      <xdr:rowOff>180975</xdr:rowOff>
    </xdr:from>
    <xdr:ext cx="1325551" cy="254557"/>
    <xdr:sp macro="" textlink="">
      <xdr:nvSpPr>
        <xdr:cNvPr id="3" name="3 CuadroTexto">
          <a:extLst>
            <a:ext uri="{FF2B5EF4-FFF2-40B4-BE49-F238E27FC236}"/>
          </a:extLst>
        </xdr:cNvPr>
        <xdr:cNvSpPr txBox="1"/>
      </xdr:nvSpPr>
      <xdr:spPr>
        <a:xfrm>
          <a:off x="10782300" y="1809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8</xdr:col>
      <xdr:colOff>962025</xdr:colOff>
      <xdr:row>3</xdr:row>
      <xdr:rowOff>180975</xdr:rowOff>
    </xdr:from>
    <xdr:ext cx="2790824" cy="254557"/>
    <xdr:sp macro="" textlink="">
      <xdr:nvSpPr>
        <xdr:cNvPr id="4" name="6 CuadroTexto">
          <a:extLst>
            <a:ext uri="{FF2B5EF4-FFF2-40B4-BE49-F238E27FC236}"/>
          </a:extLst>
        </xdr:cNvPr>
        <xdr:cNvSpPr txBox="1"/>
      </xdr:nvSpPr>
      <xdr:spPr>
        <a:xfrm>
          <a:off x="93440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2790825" cy="809624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161925" y="6172200"/>
          <a:ext cx="2790825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3200400" cy="809624"/>
    <xdr:sp macro="" textlink="">
      <xdr:nvSpPr>
        <xdr:cNvPr id="6" name="CuadroTexto 5">
          <a:extLst>
            <a:ext uri="{FF2B5EF4-FFF2-40B4-BE49-F238E27FC236}"/>
          </a:extLst>
        </xdr:cNvPr>
        <xdr:cNvSpPr txBox="1"/>
      </xdr:nvSpPr>
      <xdr:spPr>
        <a:xfrm>
          <a:off x="8382000" y="6172200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6670491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455084</xdr:colOff>
      <xdr:row>2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645584</xdr:colOff>
      <xdr:row>45</xdr:row>
      <xdr:rowOff>137583</xdr:rowOff>
    </xdr:from>
    <xdr:ext cx="2247900" cy="814916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645584" y="9387416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5</xdr:col>
      <xdr:colOff>444501</xdr:colOff>
      <xdr:row>45</xdr:row>
      <xdr:rowOff>137584</xdr:rowOff>
    </xdr:from>
    <xdr:ext cx="1869015" cy="814916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709584" y="9387417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63500</xdr:colOff>
      <xdr:row>32</xdr:row>
      <xdr:rowOff>169334</xdr:rowOff>
    </xdr:from>
    <xdr:ext cx="3630084" cy="518583"/>
    <xdr:sp macro="" textlink="">
      <xdr:nvSpPr>
        <xdr:cNvPr id="13" name="2 CuadroTexto"/>
        <xdr:cNvSpPr txBox="1"/>
      </xdr:nvSpPr>
      <xdr:spPr>
        <a:xfrm>
          <a:off x="2074333" y="6656917"/>
          <a:ext cx="3630084" cy="5185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 b="0"/>
            <a:t>Representa el importe de finiquitos no cobrados por personal que promovió demanda contra nuestro Instituto. </a:t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100667" cy="264560"/>
    <xdr:sp macro="" textlink="">
      <xdr:nvSpPr>
        <xdr:cNvPr id="14" name="4 CuadroTexto"/>
        <xdr:cNvSpPr txBox="1"/>
      </xdr:nvSpPr>
      <xdr:spPr>
        <a:xfrm>
          <a:off x="4265083" y="7334250"/>
          <a:ext cx="11006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$15,758,203.05</a:t>
          </a:r>
          <a:r>
            <a:rPr lang="es-MX" b="1"/>
            <a:t> </a:t>
          </a:r>
          <a:endParaRPr lang="es-MX" sz="1100" b="1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</xdr:colOff>
      <xdr:row>2</xdr:row>
      <xdr:rowOff>95250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267450" y="4762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13</xdr:col>
      <xdr:colOff>47625</xdr:colOff>
      <xdr:row>2</xdr:row>
      <xdr:rowOff>95250</xdr:rowOff>
    </xdr:from>
    <xdr:ext cx="858825" cy="254557"/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267450" y="4762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13</xdr:col>
      <xdr:colOff>47625</xdr:colOff>
      <xdr:row>2</xdr:row>
      <xdr:rowOff>95250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267450" y="4762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9</xdr:col>
      <xdr:colOff>457200</xdr:colOff>
      <xdr:row>0</xdr:row>
      <xdr:rowOff>114300</xdr:rowOff>
    </xdr:from>
    <xdr:ext cx="2790824" cy="254557"/>
    <xdr:sp macro="" textlink="">
      <xdr:nvSpPr>
        <xdr:cNvPr id="5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438650" y="1143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9</xdr:col>
      <xdr:colOff>457200</xdr:colOff>
      <xdr:row>0</xdr:row>
      <xdr:rowOff>114300</xdr:rowOff>
    </xdr:from>
    <xdr:ext cx="2790824" cy="254557"/>
    <xdr:sp macro="" textlink="">
      <xdr:nvSpPr>
        <xdr:cNvPr id="6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438650" y="1143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6</xdr:col>
      <xdr:colOff>133350</xdr:colOff>
      <xdr:row>478</xdr:row>
      <xdr:rowOff>9525</xdr:rowOff>
    </xdr:from>
    <xdr:to>
      <xdr:col>8</xdr:col>
      <xdr:colOff>257175</xdr:colOff>
      <xdr:row>478</xdr:row>
      <xdr:rowOff>9526</xdr:rowOff>
    </xdr:to>
    <xdr:cxnSp macro="">
      <xdr:nvCxnSpPr>
        <xdr:cNvPr id="7" name="Conector recto 6"/>
        <xdr:cNvCxnSpPr/>
      </xdr:nvCxnSpPr>
      <xdr:spPr>
        <a:xfrm>
          <a:off x="2543175" y="91478100"/>
          <a:ext cx="11715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47625</xdr:colOff>
      <xdr:row>2</xdr:row>
      <xdr:rowOff>95250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267450" y="4762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13</xdr:col>
      <xdr:colOff>47625</xdr:colOff>
      <xdr:row>2</xdr:row>
      <xdr:rowOff>95250</xdr:rowOff>
    </xdr:from>
    <xdr:ext cx="858825" cy="254557"/>
    <xdr:sp macro="" textlink="">
      <xdr:nvSpPr>
        <xdr:cNvPr id="9" name="3 CuadroTexto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267450" y="4762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13</xdr:col>
      <xdr:colOff>47625</xdr:colOff>
      <xdr:row>2</xdr:row>
      <xdr:rowOff>95250</xdr:rowOff>
    </xdr:from>
    <xdr:ext cx="858825" cy="254557"/>
    <xdr:sp macro="" textlink="">
      <xdr:nvSpPr>
        <xdr:cNvPr id="10" name="3 CuadroTexto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267450" y="4762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9</xdr:col>
      <xdr:colOff>457200</xdr:colOff>
      <xdr:row>0</xdr:row>
      <xdr:rowOff>114300</xdr:rowOff>
    </xdr:from>
    <xdr:ext cx="2790824" cy="254557"/>
    <xdr:sp macro="" textlink="">
      <xdr:nvSpPr>
        <xdr:cNvPr id="11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438650" y="1143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176</xdr:row>
      <xdr:rowOff>0</xdr:rowOff>
    </xdr:from>
    <xdr:to>
      <xdr:col>15</xdr:col>
      <xdr:colOff>19050</xdr:colOff>
      <xdr:row>205</xdr:row>
      <xdr:rowOff>19050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3528000"/>
          <a:ext cx="7048500" cy="554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57151</xdr:colOff>
      <xdr:row>225</xdr:row>
      <xdr:rowOff>28575</xdr:rowOff>
    </xdr:from>
    <xdr:to>
      <xdr:col>16</xdr:col>
      <xdr:colOff>9526</xdr:colOff>
      <xdr:row>234</xdr:row>
      <xdr:rowOff>47625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42891075"/>
          <a:ext cx="7867650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95251</xdr:colOff>
      <xdr:row>235</xdr:row>
      <xdr:rowOff>95250</xdr:rowOff>
    </xdr:from>
    <xdr:to>
      <xdr:col>16</xdr:col>
      <xdr:colOff>38101</xdr:colOff>
      <xdr:row>247</xdr:row>
      <xdr:rowOff>19050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4862750"/>
          <a:ext cx="809625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263</xdr:row>
      <xdr:rowOff>114300</xdr:rowOff>
    </xdr:from>
    <xdr:to>
      <xdr:col>16</xdr:col>
      <xdr:colOff>104775</xdr:colOff>
      <xdr:row>279</xdr:row>
      <xdr:rowOff>114300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215800"/>
          <a:ext cx="7867650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445</xdr:row>
      <xdr:rowOff>66674</xdr:rowOff>
    </xdr:from>
    <xdr:to>
      <xdr:col>16</xdr:col>
      <xdr:colOff>0</xdr:colOff>
      <xdr:row>467</xdr:row>
      <xdr:rowOff>171450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248749"/>
          <a:ext cx="7915275" cy="4295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0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0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5263984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752475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752475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5267325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47625</xdr:colOff>
      <xdr:row>2</xdr:row>
      <xdr:rowOff>133350</xdr:rowOff>
    </xdr:from>
    <xdr:ext cx="2790824" cy="254557"/>
    <xdr:sp macro="" textlink="">
      <xdr:nvSpPr>
        <xdr:cNvPr id="8" name="10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10000" y="5143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2247900" cy="814916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752475" y="8572500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69015" cy="814916"/>
    <xdr:sp macro="" textlink="">
      <xdr:nvSpPr>
        <xdr:cNvPr id="10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762375" y="8572500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3</xdr:row>
      <xdr:rowOff>123825</xdr:rowOff>
    </xdr:from>
    <xdr:ext cx="2790824" cy="254557"/>
    <xdr:sp macro="" textlink="">
      <xdr:nvSpPr>
        <xdr:cNvPr id="2" name="10 CuadroTexto">
          <a:extLst>
            <a:ext uri="{FF2B5EF4-FFF2-40B4-BE49-F238E27FC236}"/>
          </a:extLst>
        </xdr:cNvPr>
        <xdr:cNvSpPr txBox="1"/>
      </xdr:nvSpPr>
      <xdr:spPr>
        <a:xfrm>
          <a:off x="6191250" y="6191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600075</xdr:colOff>
      <xdr:row>0</xdr:row>
      <xdr:rowOff>142875</xdr:rowOff>
    </xdr:from>
    <xdr:ext cx="1325551" cy="254557"/>
    <xdr:sp macro="" textlink="">
      <xdr:nvSpPr>
        <xdr:cNvPr id="3" name="3 CuadroTexto">
          <a:extLst>
            <a:ext uri="{FF2B5EF4-FFF2-40B4-BE49-F238E27FC236}"/>
          </a:extLst>
        </xdr:cNvPr>
        <xdr:cNvSpPr txBox="1"/>
      </xdr:nvSpPr>
      <xdr:spPr>
        <a:xfrm>
          <a:off x="7639050" y="1428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2247900" cy="814916"/>
    <xdr:sp macro="" textlink="">
      <xdr:nvSpPr>
        <xdr:cNvPr id="4" name="CuadroTexto 5">
          <a:extLst>
            <a:ext uri="{FF2B5EF4-FFF2-40B4-BE49-F238E27FC236}"/>
          </a:extLst>
        </xdr:cNvPr>
        <xdr:cNvSpPr txBox="1"/>
      </xdr:nvSpPr>
      <xdr:spPr>
        <a:xfrm>
          <a:off x="142875" y="1688782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495300</xdr:colOff>
      <xdr:row>79</xdr:row>
      <xdr:rowOff>142875</xdr:rowOff>
    </xdr:from>
    <xdr:ext cx="3200400" cy="809624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5629275" y="16868775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752475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28003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2257425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609600</xdr:colOff>
      <xdr:row>2</xdr:row>
      <xdr:rowOff>104775</xdr:rowOff>
    </xdr:from>
    <xdr:ext cx="2790824" cy="254557"/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114550" y="4857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2247900" cy="81491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752475" y="5715000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889000</xdr:colOff>
      <xdr:row>29</xdr:row>
      <xdr:rowOff>190500</xdr:rowOff>
    </xdr:from>
    <xdr:ext cx="1869015" cy="814916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2260600" y="5715000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3</xdr:col>
      <xdr:colOff>781050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960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2247900" cy="814916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0" y="16610434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69015" cy="814916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6181531" y="16610434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0</xdr:row>
      <xdr:rowOff>161925</xdr:rowOff>
    </xdr:from>
    <xdr:ext cx="898002" cy="247649"/>
    <xdr:sp macro="" textlink="">
      <xdr:nvSpPr>
        <xdr:cNvPr id="2" name="22 CuadroTexto">
          <a:extLst>
            <a:ext uri="{FF2B5EF4-FFF2-40B4-BE49-F238E27FC236}"/>
          </a:extLst>
        </xdr:cNvPr>
        <xdr:cNvSpPr txBox="1"/>
      </xdr:nvSpPr>
      <xdr:spPr>
        <a:xfrm>
          <a:off x="9315450" y="161925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6</xdr:col>
      <xdr:colOff>104775</xdr:colOff>
      <xdr:row>5</xdr:row>
      <xdr:rowOff>0</xdr:rowOff>
    </xdr:from>
    <xdr:ext cx="2790824" cy="209550"/>
    <xdr:sp macro="" textlink="">
      <xdr:nvSpPr>
        <xdr:cNvPr id="3" name="6 CuadroTexto">
          <a:extLst>
            <a:ext uri="{FF2B5EF4-FFF2-40B4-BE49-F238E27FC236}"/>
          </a:extLst>
        </xdr:cNvPr>
        <xdr:cNvSpPr txBox="1"/>
      </xdr:nvSpPr>
      <xdr:spPr>
        <a:xfrm>
          <a:off x="7419975" y="81915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2247900" cy="814916"/>
    <xdr:sp macro="" textlink="">
      <xdr:nvSpPr>
        <xdr:cNvPr id="4" name="CuadroTexto 5">
          <a:extLst>
            <a:ext uri="{FF2B5EF4-FFF2-40B4-BE49-F238E27FC236}"/>
          </a:extLst>
        </xdr:cNvPr>
        <xdr:cNvSpPr txBox="1"/>
      </xdr:nvSpPr>
      <xdr:spPr>
        <a:xfrm>
          <a:off x="1000125" y="2698432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69015" cy="814916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7315200" y="26984325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28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800100</xdr:colOff>
      <xdr:row>3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62525" y="97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2247900" cy="814916"/>
    <xdr:sp macro="" textlink="">
      <xdr:nvSpPr>
        <xdr:cNvPr id="15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0" y="39147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69015" cy="814916"/>
    <xdr:sp macro="" textlink="">
      <xdr:nvSpPr>
        <xdr:cNvPr id="17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029200" y="3914775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803413</xdr:colOff>
      <xdr:row>3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84304" y="101047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247900" cy="814916"/>
    <xdr:sp macro="" textlink="">
      <xdr:nvSpPr>
        <xdr:cNvPr id="33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0" y="8638761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69015" cy="814916"/>
    <xdr:sp macro="" textlink="">
      <xdr:nvSpPr>
        <xdr:cNvPr id="34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5391978" y="8638761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552450</xdr:colOff>
      <xdr:row>0</xdr:row>
      <xdr:rowOff>114300</xdr:rowOff>
    </xdr:from>
    <xdr:ext cx="1325551" cy="254557"/>
    <xdr:sp macro="" textlink="">
      <xdr:nvSpPr>
        <xdr:cNvPr id="2" name="3 CuadroTexto">
          <a:extLst>
            <a:ext uri="{FF2B5EF4-FFF2-40B4-BE49-F238E27FC236}"/>
          </a:extLst>
        </xdr:cNvPr>
        <xdr:cNvSpPr txBox="1"/>
      </xdr:nvSpPr>
      <xdr:spPr>
        <a:xfrm>
          <a:off x="10344150" y="11430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4</xdr:col>
      <xdr:colOff>2990850</xdr:colOff>
      <xdr:row>3</xdr:row>
      <xdr:rowOff>104775</xdr:rowOff>
    </xdr:from>
    <xdr:ext cx="2790824" cy="254557"/>
    <xdr:sp macro="" textlink="">
      <xdr:nvSpPr>
        <xdr:cNvPr id="3" name="8 CuadroTexto">
          <a:extLst>
            <a:ext uri="{FF2B5EF4-FFF2-40B4-BE49-F238E27FC236}"/>
          </a:extLst>
        </xdr:cNvPr>
        <xdr:cNvSpPr txBox="1"/>
      </xdr:nvSpPr>
      <xdr:spPr>
        <a:xfrm>
          <a:off x="8820150" y="600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2247900" cy="814916"/>
    <xdr:sp macro="" textlink="">
      <xdr:nvSpPr>
        <xdr:cNvPr id="4" name="CuadroTexto 3">
          <a:extLst>
            <a:ext uri="{FF2B5EF4-FFF2-40B4-BE49-F238E27FC236}"/>
          </a:extLst>
        </xdr:cNvPr>
        <xdr:cNvSpPr txBox="1"/>
      </xdr:nvSpPr>
      <xdr:spPr>
        <a:xfrm>
          <a:off x="85725" y="154209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4</xdr:col>
      <xdr:colOff>1085850</xdr:colOff>
      <xdr:row>83</xdr:row>
      <xdr:rowOff>152400</xdr:rowOff>
    </xdr:from>
    <xdr:ext cx="3200400" cy="809624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6915150" y="15411450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809625</xdr:colOff>
      <xdr:row>4</xdr:row>
      <xdr:rowOff>104775</xdr:rowOff>
    </xdr:from>
    <xdr:ext cx="2790824" cy="254557"/>
    <xdr:sp macro="" textlink="">
      <xdr:nvSpPr>
        <xdr:cNvPr id="2" name="31 CuadroTexto">
          <a:extLst>
            <a:ext uri="{FF2B5EF4-FFF2-40B4-BE49-F238E27FC236}"/>
          </a:extLst>
        </xdr:cNvPr>
        <xdr:cNvSpPr txBox="1"/>
      </xdr:nvSpPr>
      <xdr:spPr>
        <a:xfrm>
          <a:off x="5524500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6</xdr:col>
      <xdr:colOff>685800</xdr:colOff>
      <xdr:row>0</xdr:row>
      <xdr:rowOff>123825</xdr:rowOff>
    </xdr:from>
    <xdr:ext cx="1228724" cy="266700"/>
    <xdr:sp macro="" textlink="">
      <xdr:nvSpPr>
        <xdr:cNvPr id="3" name="2 CuadroTexto">
          <a:extLst>
            <a:ext uri="{FF2B5EF4-FFF2-40B4-BE49-F238E27FC236}"/>
          </a:extLst>
        </xdr:cNvPr>
        <xdr:cNvSpPr txBox="1"/>
      </xdr:nvSpPr>
      <xdr:spPr>
        <a:xfrm>
          <a:off x="7124700" y="123825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2247900" cy="814916"/>
    <xdr:sp macro="" textlink="">
      <xdr:nvSpPr>
        <xdr:cNvPr id="4" name="CuadroTexto 5">
          <a:extLst>
            <a:ext uri="{FF2B5EF4-FFF2-40B4-BE49-F238E27FC236}"/>
          </a:extLst>
        </xdr:cNvPr>
        <xdr:cNvSpPr txBox="1"/>
      </xdr:nvSpPr>
      <xdr:spPr>
        <a:xfrm>
          <a:off x="295275" y="107346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200400" cy="809624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4714875" y="10734675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809625</xdr:colOff>
      <xdr:row>3</xdr:row>
      <xdr:rowOff>95250</xdr:rowOff>
    </xdr:from>
    <xdr:ext cx="2790824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959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2247900" cy="814916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0" y="49815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200400" cy="809624"/>
    <xdr:sp macro="" textlink="">
      <xdr:nvSpPr>
        <xdr:cNvPr id="27" name="CuadroTexto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486275" y="4981575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3</xdr:col>
      <xdr:colOff>838200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24475" y="962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247900" cy="814916"/>
    <xdr:sp macro="" textlink="">
      <xdr:nvSpPr>
        <xdr:cNvPr id="24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0" y="54006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69015" cy="814916"/>
    <xdr:sp macro="" textlink="">
      <xdr:nvSpPr>
        <xdr:cNvPr id="27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400675" y="5400675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3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3</xdr:col>
      <xdr:colOff>219075</xdr:colOff>
      <xdr:row>3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171950" y="981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43</xdr:row>
      <xdr:rowOff>158749</xdr:rowOff>
    </xdr:from>
    <xdr:ext cx="2247900" cy="814916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0" y="9683749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4</xdr:col>
      <xdr:colOff>21167</xdr:colOff>
      <xdr:row>43</xdr:row>
      <xdr:rowOff>148166</xdr:rowOff>
    </xdr:from>
    <xdr:ext cx="1869015" cy="814916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656667" y="9673166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552450</xdr:colOff>
      <xdr:row>0</xdr:row>
      <xdr:rowOff>133350</xdr:rowOff>
    </xdr:from>
    <xdr:ext cx="1478446" cy="254557"/>
    <xdr:sp macro="" textlink="">
      <xdr:nvSpPr>
        <xdr:cNvPr id="2" name="11 CuadroTexto">
          <a:extLst>
            <a:ext uri="{FF2B5EF4-FFF2-40B4-BE49-F238E27FC236}"/>
          </a:extLst>
        </xdr:cNvPr>
        <xdr:cNvSpPr txBox="1"/>
      </xdr:nvSpPr>
      <xdr:spPr>
        <a:xfrm>
          <a:off x="7562850" y="13335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4</xdr:col>
      <xdr:colOff>161925</xdr:colOff>
      <xdr:row>4</xdr:row>
      <xdr:rowOff>114300</xdr:rowOff>
    </xdr:from>
    <xdr:ext cx="2790824" cy="254557"/>
    <xdr:sp macro="" textlink="">
      <xdr:nvSpPr>
        <xdr:cNvPr id="3" name="20 CuadroTexto">
          <a:extLst>
            <a:ext uri="{FF2B5EF4-FFF2-40B4-BE49-F238E27FC236}"/>
          </a:extLst>
        </xdr:cNvPr>
        <xdr:cNvSpPr txBox="1"/>
      </xdr:nvSpPr>
      <xdr:spPr>
        <a:xfrm>
          <a:off x="6229350" y="7715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2247900" cy="814916"/>
    <xdr:sp macro="" textlink="">
      <xdr:nvSpPr>
        <xdr:cNvPr id="4" name="CuadroTexto 3">
          <a:extLst>
            <a:ext uri="{FF2B5EF4-FFF2-40B4-BE49-F238E27FC236}"/>
          </a:extLst>
        </xdr:cNvPr>
        <xdr:cNvSpPr txBox="1"/>
      </xdr:nvSpPr>
      <xdr:spPr>
        <a:xfrm>
          <a:off x="0" y="148494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69015" cy="814916"/>
    <xdr:sp macro="" textlink="">
      <xdr:nvSpPr>
        <xdr:cNvPr id="5" name="CuadroTexto 5">
          <a:extLst>
            <a:ext uri="{FF2B5EF4-FFF2-40B4-BE49-F238E27FC236}"/>
          </a:extLst>
        </xdr:cNvPr>
        <xdr:cNvSpPr txBox="1"/>
      </xdr:nvSpPr>
      <xdr:spPr>
        <a:xfrm>
          <a:off x="6067425" y="14849475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238125</xdr:colOff>
      <xdr:row>3</xdr:row>
      <xdr:rowOff>123825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124575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2247900" cy="814916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695325" y="21431250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5</xdr:col>
      <xdr:colOff>0</xdr:colOff>
      <xdr:row>97</xdr:row>
      <xdr:rowOff>0</xdr:rowOff>
    </xdr:from>
    <xdr:ext cx="1869015" cy="814916"/>
    <xdr:sp macro="" textlink="">
      <xdr:nvSpPr>
        <xdr:cNvPr id="12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886450" y="21431250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800100</xdr:colOff>
      <xdr:row>0</xdr:row>
      <xdr:rowOff>123825</xdr:rowOff>
    </xdr:from>
    <xdr:ext cx="1087426" cy="254557"/>
    <xdr:sp macro="" textlink="">
      <xdr:nvSpPr>
        <xdr:cNvPr id="2" name="3 CuadroTexto">
          <a:extLst>
            <a:ext uri="{FF2B5EF4-FFF2-40B4-BE49-F238E27FC236}"/>
          </a:extLst>
        </xdr:cNvPr>
        <xdr:cNvSpPr txBox="1"/>
      </xdr:nvSpPr>
      <xdr:spPr>
        <a:xfrm>
          <a:off x="7505700" y="123825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4</xdr:col>
      <xdr:colOff>857250</xdr:colOff>
      <xdr:row>4</xdr:row>
      <xdr:rowOff>104775</xdr:rowOff>
    </xdr:from>
    <xdr:ext cx="2790824" cy="254557"/>
    <xdr:sp macro="" textlink="">
      <xdr:nvSpPr>
        <xdr:cNvPr id="3" name="6 CuadroTexto">
          <a:extLst>
            <a:ext uri="{FF2B5EF4-FFF2-40B4-BE49-F238E27FC236}"/>
          </a:extLst>
        </xdr:cNvPr>
        <xdr:cNvSpPr txBox="1"/>
      </xdr:nvSpPr>
      <xdr:spPr>
        <a:xfrm>
          <a:off x="5762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247900" cy="814916"/>
    <xdr:sp macro="" textlink="">
      <xdr:nvSpPr>
        <xdr:cNvPr id="4" name="CuadroTexto 3">
          <a:extLst>
            <a:ext uri="{FF2B5EF4-FFF2-40B4-BE49-F238E27FC236}"/>
          </a:extLst>
        </xdr:cNvPr>
        <xdr:cNvSpPr txBox="1"/>
      </xdr:nvSpPr>
      <xdr:spPr>
        <a:xfrm>
          <a:off x="0" y="6210300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69015" cy="814916"/>
    <xdr:sp macro="" textlink="">
      <xdr:nvSpPr>
        <xdr:cNvPr id="5" name="CuadroTexto 5">
          <a:extLst>
            <a:ext uri="{FF2B5EF4-FFF2-40B4-BE49-F238E27FC236}"/>
          </a:extLst>
        </xdr:cNvPr>
        <xdr:cNvSpPr txBox="1"/>
      </xdr:nvSpPr>
      <xdr:spPr>
        <a:xfrm>
          <a:off x="5791200" y="6210300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776459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6794527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2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560917</xdr:colOff>
      <xdr:row>2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83667" y="7196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2247900" cy="814916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0" y="10131136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1</xdr:col>
      <xdr:colOff>943841</xdr:colOff>
      <xdr:row>42</xdr:row>
      <xdr:rowOff>0</xdr:rowOff>
    </xdr:from>
    <xdr:ext cx="1869015" cy="814916"/>
    <xdr:sp macro="" textlink="">
      <xdr:nvSpPr>
        <xdr:cNvPr id="13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247409" y="10131136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5427606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514350</xdr:colOff>
      <xdr:row>2</xdr:row>
      <xdr:rowOff>152400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581400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1762125</xdr:colOff>
      <xdr:row>9</xdr:row>
      <xdr:rowOff>180975</xdr:rowOff>
    </xdr:from>
    <xdr:ext cx="4600575" cy="342786"/>
    <xdr:sp macro="" textlink="">
      <xdr:nvSpPr>
        <xdr:cNvPr id="8" name="8 CuadroTexto"/>
        <xdr:cNvSpPr txBox="1"/>
      </xdr:nvSpPr>
      <xdr:spPr>
        <a:xfrm>
          <a:off x="2047875" y="2571750"/>
          <a:ext cx="460057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NADA QUE PRESENTAR EN ESTE APARTADO</a:t>
          </a:r>
          <a:r>
            <a:rPr lang="es-MX" sz="1600"/>
            <a:t> </a:t>
          </a:r>
        </a:p>
      </xdr:txBody>
    </xdr:sp>
    <xdr:clientData/>
  </xdr:oneCellAnchor>
  <xdr:oneCellAnchor>
    <xdr:from>
      <xdr:col>0</xdr:col>
      <xdr:colOff>266700</xdr:colOff>
      <xdr:row>32</xdr:row>
      <xdr:rowOff>104775</xdr:rowOff>
    </xdr:from>
    <xdr:ext cx="2247900" cy="814916"/>
    <xdr:sp macro="" textlink="">
      <xdr:nvSpPr>
        <xdr:cNvPr id="12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266700" y="8743950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3</xdr:col>
      <xdr:colOff>0</xdr:colOff>
      <xdr:row>32</xdr:row>
      <xdr:rowOff>114300</xdr:rowOff>
    </xdr:from>
    <xdr:ext cx="1869015" cy="814916"/>
    <xdr:sp macro="" textlink="">
      <xdr:nvSpPr>
        <xdr:cNvPr id="13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181475" y="8753475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767764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40847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582083</xdr:colOff>
      <xdr:row>2</xdr:row>
      <xdr:rowOff>201084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066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1693333</xdr:colOff>
      <xdr:row>12</xdr:row>
      <xdr:rowOff>169334</xdr:rowOff>
    </xdr:from>
    <xdr:ext cx="4600575" cy="342786"/>
    <xdr:sp macro="" textlink="">
      <xdr:nvSpPr>
        <xdr:cNvPr id="8" name="8 CuadroTexto"/>
        <xdr:cNvSpPr txBox="1"/>
      </xdr:nvSpPr>
      <xdr:spPr>
        <a:xfrm>
          <a:off x="2021416" y="2698751"/>
          <a:ext cx="460057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NADA QUE PRESENTAR EN ESTE APARTADO</a:t>
          </a:r>
          <a:r>
            <a:rPr lang="es-MX" sz="1600"/>
            <a:t> </a:t>
          </a:r>
        </a:p>
      </xdr:txBody>
    </xdr:sp>
    <xdr:clientData/>
  </xdr:oneCellAnchor>
  <xdr:oneCellAnchor>
    <xdr:from>
      <xdr:col>1</xdr:col>
      <xdr:colOff>21166</xdr:colOff>
      <xdr:row>33</xdr:row>
      <xdr:rowOff>169334</xdr:rowOff>
    </xdr:from>
    <xdr:ext cx="2247900" cy="814916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349249" y="7736417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2</xdr:col>
      <xdr:colOff>1174750</xdr:colOff>
      <xdr:row>33</xdr:row>
      <xdr:rowOff>169334</xdr:rowOff>
    </xdr:from>
    <xdr:ext cx="1869015" cy="814916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233333" y="7736417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358917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6318250</xdr:colOff>
      <xdr:row>2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434667" y="772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103908</xdr:colOff>
      <xdr:row>65</xdr:row>
      <xdr:rowOff>121228</xdr:rowOff>
    </xdr:from>
    <xdr:ext cx="3019425" cy="814916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03908" y="14157614"/>
          <a:ext cx="301942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5810249</xdr:colOff>
      <xdr:row>65</xdr:row>
      <xdr:rowOff>121228</xdr:rowOff>
    </xdr:from>
    <xdr:ext cx="3019425" cy="814916"/>
    <xdr:sp macro="" textlink="">
      <xdr:nvSpPr>
        <xdr:cNvPr id="13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5922817" y="14157614"/>
          <a:ext cx="301942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93593</xdr:rowOff>
    </xdr:from>
    <xdr:ext cx="1638301" cy="287408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5981700" y="93593"/>
          <a:ext cx="1638301" cy="28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133350</xdr:colOff>
      <xdr:row>2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40</xdr:row>
      <xdr:rowOff>190500</xdr:rowOff>
    </xdr:from>
    <xdr:ext cx="2247900" cy="814916"/>
    <xdr:sp macro="" textlink="">
      <xdr:nvSpPr>
        <xdr:cNvPr id="13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0" y="89439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3</xdr:col>
      <xdr:colOff>695325</xdr:colOff>
      <xdr:row>40</xdr:row>
      <xdr:rowOff>190500</xdr:rowOff>
    </xdr:from>
    <xdr:ext cx="1869015" cy="814916"/>
    <xdr:sp macro="" textlink="">
      <xdr:nvSpPr>
        <xdr:cNvPr id="14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448300" y="8943975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275621</xdr:colOff>
      <xdr:row>0</xdr:row>
      <xdr:rowOff>21167</xdr:rowOff>
    </xdr:from>
    <xdr:ext cx="93718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5821288" y="21167"/>
          <a:ext cx="93718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3</xdr:col>
      <xdr:colOff>169333</xdr:colOff>
      <xdr:row>2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1640417</xdr:colOff>
      <xdr:row>14</xdr:row>
      <xdr:rowOff>0</xdr:rowOff>
    </xdr:from>
    <xdr:ext cx="4200525" cy="342786"/>
    <xdr:sp macro="" textlink="">
      <xdr:nvSpPr>
        <xdr:cNvPr id="7" name="9 CuadroTexto"/>
        <xdr:cNvSpPr txBox="1"/>
      </xdr:nvSpPr>
      <xdr:spPr>
        <a:xfrm>
          <a:off x="1767417" y="3153833"/>
          <a:ext cx="420052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NADA QUE PRESENTAR EN ESTE APARTADO</a:t>
          </a:r>
          <a:r>
            <a:rPr lang="es-MX" sz="1600"/>
            <a:t> </a:t>
          </a:r>
        </a:p>
      </xdr:txBody>
    </xdr:sp>
    <xdr:clientData/>
  </xdr:oneCellAnchor>
  <xdr:oneCellAnchor>
    <xdr:from>
      <xdr:col>1</xdr:col>
      <xdr:colOff>21167</xdr:colOff>
      <xdr:row>39</xdr:row>
      <xdr:rowOff>127000</xdr:rowOff>
    </xdr:from>
    <xdr:ext cx="2247900" cy="814916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48167" y="8625417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3</xdr:col>
      <xdr:colOff>740833</xdr:colOff>
      <xdr:row>39</xdr:row>
      <xdr:rowOff>137583</xdr:rowOff>
    </xdr:from>
    <xdr:ext cx="1869015" cy="814916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572000" y="8636000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6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8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9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0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1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2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3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4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5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6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7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8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9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0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1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2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3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4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5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6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7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0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1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2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3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4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5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6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7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8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9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0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1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2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3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4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5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6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7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8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9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0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1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2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3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4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5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6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7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8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9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0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1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2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3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4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5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6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7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8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9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0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1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2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3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4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5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6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7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8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9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0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1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2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3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4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5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6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7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8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9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0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1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2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3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4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5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6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7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8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0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1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2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3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4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5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6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7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8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9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0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1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2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3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4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5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6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7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8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9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0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1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2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3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4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5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6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7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8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9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0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1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2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3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4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5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6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7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8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9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0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5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6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7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8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9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0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1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2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3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4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4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7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0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1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2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3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4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5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6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7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8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9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0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1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2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3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4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5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6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7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8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9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0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1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2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3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4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5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6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7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8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9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0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1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2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3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4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5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6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862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0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8" name="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39" name="9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0" name="9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1" name="92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2" name="93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3" name="94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4" name="95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5" name="96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6" name="97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7" name="98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8" name="99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9" name="10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50" name="10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1" name="1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2" name="1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3" name="1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4" name="1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5" name="1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6" name="1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7" name="1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8" name="1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9" name="1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0" name="1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1" name="1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2" name="1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3" name="1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4" name="1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5" name="1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6" name="1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7" name="1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8" name="1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9" name="1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0" name="1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1" name="1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2" name="1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3" name="1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4" name="1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5" name="1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6" name="1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7" name="1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8" name="1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9" name="1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0" name="1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1" name="1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2" name="1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3" name="1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4" name="16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5" name="16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6" name="17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7" name="17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8" name="17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9" name="17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0" name="17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1" name="17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2" name="17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3" name="17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4" name="17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5" name="17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6" name="18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7" name="18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8" name="18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9" name="18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0" name="18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1" name="1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2" name="1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3" name="1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4" name="1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5" name="1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6" name="1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7" name="1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8" name="1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9" name="1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0" name="1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1" name="1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2" name="1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3" name="19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4" name="19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5" name="19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6" name="20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7" name="20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8" name="20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9" name="20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0" name="20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1" name="20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2" name="20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3" name="20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4" name="20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5" name="20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6" name="21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7" name="21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8" name="21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9" name="21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0" name="21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1" name="21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2" name="21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3" name="2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4" name="2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5" name="2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6" name="2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7" name="2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8" name="2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9" name="2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0" name="2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1" name="2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2" name="22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3" name="22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4" name="22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5" name="22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6" name="23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7" name="23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8" name="23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9" name="23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0" name="23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1" name="23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2" name="23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3" name="23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4" name="23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5" name="23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6" name="24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7" name="24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8" name="24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9" name="2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0" name="2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1" name="2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2" name="2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3" name="2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4" name="2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5" name="2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6" name="2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7" name="2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8" name="2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9" name="2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0" name="2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1" name="2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2" name="2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3" name="2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4" name="2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5" name="2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6" name="2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7" name="2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8" name="2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9" name="2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0" name="2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1" name="2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2" name="2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3" name="2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4" name="26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5" name="26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6" name="27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7" name="27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8" name="27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9" name="27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0" name="27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1" name="275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2" name="276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3" name="277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4" name="27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5" name="27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6" name="28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7" name="28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8" name="28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9" name="28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200" name="28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1" name="2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2" name="2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3" name="2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4" name="2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5" name="2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6" name="2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7" name="2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8" name="2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9" name="2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0" name="2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1" name="2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2" name="2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5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8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9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6" name="3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7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8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9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0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1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2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3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4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5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6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7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8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9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0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1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2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3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4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5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6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7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8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9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0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1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2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3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4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5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6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7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8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9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0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1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2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3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4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5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6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7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8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9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0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1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2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3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4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5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6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7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8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9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0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1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2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3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4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5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6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7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8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9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0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1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2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3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4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5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6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7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8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9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0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1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2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3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4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5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6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7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8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9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0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1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2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3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4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5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6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7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8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9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0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1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2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3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4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5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6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7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8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9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0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1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2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3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4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5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6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7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8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9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0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1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2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3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4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5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6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7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8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9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0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1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2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3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4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5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6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7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8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9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0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1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2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3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4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5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6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7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8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9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0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1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3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2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3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4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5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6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7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8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9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0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9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2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9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6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7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8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9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0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1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2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3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4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5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6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7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8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9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0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1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2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3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4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5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6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7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8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9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0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1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2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3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4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5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6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7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8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9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0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1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2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3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4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5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6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7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8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9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0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1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2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3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4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5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6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7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8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9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0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1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2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3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4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5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6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7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8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9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0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1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2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3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4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5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6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7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8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9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0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1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2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3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4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5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6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7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8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9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0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1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2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3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4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5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6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7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8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9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0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1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2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3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4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5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6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7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8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9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0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1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2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3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4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5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6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7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8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9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0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1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2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3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4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5" name="3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6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7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8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9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0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1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2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3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4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5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6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7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8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9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0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1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2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3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4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5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6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7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8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9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0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1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2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3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4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5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6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7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8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9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0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1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2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3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4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5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6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7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8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9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0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1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2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3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4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5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6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7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8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9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0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1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2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3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4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5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6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7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8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9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0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1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2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3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4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5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6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7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8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9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0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1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2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3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4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5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6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7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8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9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0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1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2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3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4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5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6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7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8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9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0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1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2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3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4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5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6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7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8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9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0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1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2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3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4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5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6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7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8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9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0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1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2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3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4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5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6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7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8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9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0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1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2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3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4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5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6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7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8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29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0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1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2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3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4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5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6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7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8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9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0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1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2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3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4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5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6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7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8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9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6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7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8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9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0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1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2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3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4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5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6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7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8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9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0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1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2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3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4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5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6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7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8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9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0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1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2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3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4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5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6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7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8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9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0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1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2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3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4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5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6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7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8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9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0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1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2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3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4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5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6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7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8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9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0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1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2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3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4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5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6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7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8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9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0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1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2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3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4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5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6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7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8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9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0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1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2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3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4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5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6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7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8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9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0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1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2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3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4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5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6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7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8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9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0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1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2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3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4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5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6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7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8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9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0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1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2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3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4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5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6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7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8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9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0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1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2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3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4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5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6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7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8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9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0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1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2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3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7" name="298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8" name="299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9" name="300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0" name="301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1" name="302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2" name="303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3" name="304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4" name="305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314325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2114550" cy="814916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285750" y="6429375"/>
          <a:ext cx="211455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788582" cy="814916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067175" y="6429375"/>
          <a:ext cx="1788582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1152525</xdr:colOff>
      <xdr:row>0</xdr:row>
      <xdr:rowOff>123825</xdr:rowOff>
    </xdr:from>
    <xdr:ext cx="1477951" cy="254557"/>
    <xdr:sp macro="" textlink="">
      <xdr:nvSpPr>
        <xdr:cNvPr id="2" name="3 CuadroTexto">
          <a:extLst>
            <a:ext uri="{FF2B5EF4-FFF2-40B4-BE49-F238E27FC236}"/>
          </a:extLst>
        </xdr:cNvPr>
        <xdr:cNvSpPr txBox="1"/>
      </xdr:nvSpPr>
      <xdr:spPr>
        <a:xfrm>
          <a:off x="7305675" y="123825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2</xdr:col>
      <xdr:colOff>1009650</xdr:colOff>
      <xdr:row>3</xdr:row>
      <xdr:rowOff>104775</xdr:rowOff>
    </xdr:from>
    <xdr:ext cx="2790824" cy="254557"/>
    <xdr:sp macro="" textlink="">
      <xdr:nvSpPr>
        <xdr:cNvPr id="3" name="5 CuadroTexto">
          <a:extLst>
            <a:ext uri="{FF2B5EF4-FFF2-40B4-BE49-F238E27FC236}"/>
          </a:extLst>
        </xdr:cNvPr>
        <xdr:cNvSpPr txBox="1"/>
      </xdr:nvSpPr>
      <xdr:spPr>
        <a:xfrm>
          <a:off x="5981700" y="600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2171700" cy="814916"/>
    <xdr:sp macro="" textlink="">
      <xdr:nvSpPr>
        <xdr:cNvPr id="4" name="CuadroTexto 5">
          <a:extLst>
            <a:ext uri="{FF2B5EF4-FFF2-40B4-BE49-F238E27FC236}"/>
          </a:extLst>
        </xdr:cNvPr>
        <xdr:cNvSpPr txBox="1"/>
      </xdr:nvSpPr>
      <xdr:spPr>
        <a:xfrm>
          <a:off x="323850" y="15992475"/>
          <a:ext cx="21717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3200400" cy="809624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4972050" y="15992475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793749</xdr:colOff>
      <xdr:row>2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241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179917</xdr:colOff>
      <xdr:row>22</xdr:row>
      <xdr:rowOff>148167</xdr:rowOff>
    </xdr:from>
    <xdr:ext cx="2171700" cy="814916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79917" y="7905750"/>
          <a:ext cx="21717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2</xdr:col>
      <xdr:colOff>1481666</xdr:colOff>
      <xdr:row>22</xdr:row>
      <xdr:rowOff>158751</xdr:rowOff>
    </xdr:from>
    <xdr:ext cx="1869015" cy="814916"/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360333" y="7916334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53341</xdr:colOff>
      <xdr:row>0</xdr:row>
      <xdr:rowOff>53340</xdr:rowOff>
    </xdr:from>
    <xdr:ext cx="1143000" cy="259080"/>
    <xdr:sp macro="" textlink="">
      <xdr:nvSpPr>
        <xdr:cNvPr id="2" name="1 CuadroTexto"/>
        <xdr:cNvSpPr txBox="1"/>
      </xdr:nvSpPr>
      <xdr:spPr>
        <a:xfrm>
          <a:off x="7120891" y="53340"/>
          <a:ext cx="1143000" cy="259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2</xdr:col>
      <xdr:colOff>5139908</xdr:colOff>
      <xdr:row>3</xdr:row>
      <xdr:rowOff>167640</xdr:rowOff>
    </xdr:from>
    <xdr:ext cx="1783373" cy="254557"/>
    <xdr:sp macro="" textlink="">
      <xdr:nvSpPr>
        <xdr:cNvPr id="3" name="2 CuadroTexto"/>
        <xdr:cNvSpPr txBox="1"/>
      </xdr:nvSpPr>
      <xdr:spPr>
        <a:xfrm>
          <a:off x="6416258" y="748665"/>
          <a:ext cx="178337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590552</xdr:colOff>
      <xdr:row>1</xdr:row>
      <xdr:rowOff>69259</xdr:rowOff>
    </xdr:from>
    <xdr:to>
      <xdr:col>5</xdr:col>
      <xdr:colOff>41169</xdr:colOff>
      <xdr:row>26</xdr:row>
      <xdr:rowOff>86592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2" y="260996"/>
          <a:ext cx="3254432" cy="481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197909</xdr:colOff>
      <xdr:row>0</xdr:row>
      <xdr:rowOff>0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489576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920749</xdr:colOff>
      <xdr:row>2</xdr:row>
      <xdr:rowOff>21166</xdr:rowOff>
    </xdr:from>
    <xdr:ext cx="2106084" cy="24341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56666" y="656166"/>
          <a:ext cx="2106084" cy="2434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219075</xdr:colOff>
      <xdr:row>76</xdr:row>
      <xdr:rowOff>0</xdr:rowOff>
    </xdr:from>
    <xdr:ext cx="1222708" cy="257174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3228975" y="14668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31</xdr:row>
      <xdr:rowOff>0</xdr:rowOff>
    </xdr:from>
    <xdr:ext cx="1222708" cy="257174"/>
    <xdr:sp macro="" textlink="">
      <xdr:nvSpPr>
        <xdr:cNvPr id="11" name="6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510742" y="21452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438150</xdr:colOff>
      <xdr:row>77</xdr:row>
      <xdr:rowOff>161925</xdr:rowOff>
    </xdr:from>
    <xdr:ext cx="2171700" cy="814916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38150" y="21269325"/>
          <a:ext cx="21717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3</xdr:col>
      <xdr:colOff>809625</xdr:colOff>
      <xdr:row>77</xdr:row>
      <xdr:rowOff>152400</xdr:rowOff>
    </xdr:from>
    <xdr:ext cx="1869015" cy="814916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552950" y="21259800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Autorizó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666750</xdr:colOff>
      <xdr:row>67</xdr:row>
      <xdr:rowOff>161925</xdr:rowOff>
    </xdr:from>
    <xdr:ext cx="2402416" cy="328082"/>
    <xdr:sp macro="" textlink="">
      <xdr:nvSpPr>
        <xdr:cNvPr id="18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2828925" y="19145250"/>
          <a:ext cx="2402416" cy="328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NADA</a:t>
          </a:r>
          <a:r>
            <a:rPr lang="es-MX" sz="1400" b="1" baseline="0"/>
            <a:t> QUE PRESENTAR</a:t>
          </a:r>
          <a:endParaRPr lang="es-MX" sz="1400" b="1"/>
        </a:p>
      </xdr:txBody>
    </xdr:sp>
    <xdr:clientData/>
  </xdr:oneCellAnchor>
  <xdr:oneCellAnchor>
    <xdr:from>
      <xdr:col>2</xdr:col>
      <xdr:colOff>647700</xdr:colOff>
      <xdr:row>52</xdr:row>
      <xdr:rowOff>171450</xdr:rowOff>
    </xdr:from>
    <xdr:ext cx="2402416" cy="328082"/>
    <xdr:sp macro="" textlink="">
      <xdr:nvSpPr>
        <xdr:cNvPr id="19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2809875" y="15744825"/>
          <a:ext cx="2402416" cy="328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NADA</a:t>
          </a:r>
          <a:r>
            <a:rPr lang="es-MX" sz="1400" b="1" baseline="0"/>
            <a:t> QUE PRESENTAR</a:t>
          </a:r>
          <a:endParaRPr lang="es-MX" sz="1400" b="1"/>
        </a:p>
      </xdr:txBody>
    </xdr:sp>
    <xdr:clientData/>
  </xdr:oneCellAnchor>
  <xdr:oneCellAnchor>
    <xdr:from>
      <xdr:col>2</xdr:col>
      <xdr:colOff>657225</xdr:colOff>
      <xdr:row>38</xdr:row>
      <xdr:rowOff>161925</xdr:rowOff>
    </xdr:from>
    <xdr:ext cx="2402416" cy="328082"/>
    <xdr:sp macro="" textlink="">
      <xdr:nvSpPr>
        <xdr:cNvPr id="20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2819400" y="12534900"/>
          <a:ext cx="2402416" cy="328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NADA</a:t>
          </a:r>
          <a:r>
            <a:rPr lang="es-MX" sz="1400" b="1" baseline="0"/>
            <a:t> QUE PRESENTAR</a:t>
          </a:r>
          <a:endParaRPr lang="es-MX" sz="14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460375</xdr:colOff>
      <xdr:row>1</xdr:row>
      <xdr:rowOff>158750</xdr:rowOff>
    </xdr:from>
    <xdr:ext cx="2790824" cy="254557"/>
    <xdr:sp macro="" textlink="">
      <xdr:nvSpPr>
        <xdr:cNvPr id="4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635625" y="3492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111125</xdr:colOff>
      <xdr:row>0</xdr:row>
      <xdr:rowOff>0</xdr:rowOff>
    </xdr:from>
    <xdr:ext cx="858825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7597775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19425" cy="814916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0" y="9801225"/>
          <a:ext cx="301942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3019425" cy="814916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210175" y="9801225"/>
          <a:ext cx="301942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73666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2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611437" cy="814916"/>
    <xdr:sp macro="" textlink="">
      <xdr:nvSpPr>
        <xdr:cNvPr id="13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0" y="10858500"/>
          <a:ext cx="2611437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0</xdr:col>
      <xdr:colOff>4995333</xdr:colOff>
      <xdr:row>62</xdr:row>
      <xdr:rowOff>0</xdr:rowOff>
    </xdr:from>
    <xdr:ext cx="2447924" cy="814916"/>
    <xdr:sp macro="" textlink="">
      <xdr:nvSpPr>
        <xdr:cNvPr id="15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995333" y="10858500"/>
          <a:ext cx="2447924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1</xdr:col>
      <xdr:colOff>3135923</xdr:colOff>
      <xdr:row>2</xdr:row>
      <xdr:rowOff>139212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26423" y="77665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102054</xdr:colOff>
      <xdr:row>65</xdr:row>
      <xdr:rowOff>136071</xdr:rowOff>
    </xdr:from>
    <xdr:ext cx="2014904" cy="783981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204108" y="9525000"/>
          <a:ext cx="2014904" cy="783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9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900">
            <a:effectLst/>
          </a:endParaRPr>
        </a:p>
        <a:p>
          <a:pPr algn="ctr" eaLnBrk="1" fontAlgn="auto" latinLnBrk="0" hangingPunct="1"/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900">
            <a:effectLst/>
          </a:endParaRPr>
        </a:p>
        <a:p>
          <a:pPr algn="ctr" eaLnBrk="1" fontAlgn="auto" latinLnBrk="0" hangingPunct="1"/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900">
            <a:effectLst/>
          </a:endParaRPr>
        </a:p>
      </xdr:txBody>
    </xdr:sp>
    <xdr:clientData/>
  </xdr:oneCellAnchor>
  <xdr:oneCellAnchor>
    <xdr:from>
      <xdr:col>1</xdr:col>
      <xdr:colOff>4245428</xdr:colOff>
      <xdr:row>66</xdr:row>
      <xdr:rowOff>13608</xdr:rowOff>
    </xdr:from>
    <xdr:ext cx="2051539" cy="732692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347482" y="9552215"/>
          <a:ext cx="2051539" cy="7326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</a:t>
          </a:r>
        </a:p>
        <a:p>
          <a:pPr algn="ctr" eaLnBrk="1" fontAlgn="auto" latinLnBrk="0" hangingPunct="1"/>
          <a:r>
            <a:rPr lang="es-MX" sz="9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 sz="900">
            <a:effectLst/>
          </a:endParaRPr>
        </a:p>
        <a:p>
          <a:pPr algn="ctr" eaLnBrk="1" fontAlgn="auto" latinLnBrk="0" hangingPunct="1"/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 sz="900">
            <a:effectLst/>
          </a:endParaRP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Autorizó</a:t>
          </a:r>
          <a:endParaRPr lang="es-MX" sz="900"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792508</xdr:colOff>
      <xdr:row>0</xdr:row>
      <xdr:rowOff>19050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574058" y="190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561975</xdr:colOff>
      <xdr:row>2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2247900" cy="814916"/>
    <xdr:sp macro="" textlink="">
      <xdr:nvSpPr>
        <xdr:cNvPr id="10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85725" y="8077200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69015" cy="814916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933825" y="8077200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249583</xdr:colOff>
      <xdr:row>0</xdr:row>
      <xdr:rowOff>47625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5615333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561975</xdr:colOff>
      <xdr:row>2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2247900" cy="814916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48167" y="8805333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69015" cy="814916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254500" y="8805333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619125</xdr:colOff>
      <xdr:row>0</xdr:row>
      <xdr:rowOff>123825</xdr:rowOff>
    </xdr:from>
    <xdr:ext cx="1325551" cy="254557"/>
    <xdr:sp macro="" textlink="">
      <xdr:nvSpPr>
        <xdr:cNvPr id="2" name="3 CuadroTexto">
          <a:extLst>
            <a:ext uri="{FF2B5EF4-FFF2-40B4-BE49-F238E27FC236}"/>
          </a:extLst>
        </xdr:cNvPr>
        <xdr:cNvSpPr txBox="1"/>
      </xdr:nvSpPr>
      <xdr:spPr>
        <a:xfrm>
          <a:off x="8562975" y="12382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200400" cy="809624"/>
    <xdr:sp macro="" textlink="">
      <xdr:nvSpPr>
        <xdr:cNvPr id="3" name="CuadroTexto 5">
          <a:extLst>
            <a:ext uri="{FF2B5EF4-FFF2-40B4-BE49-F238E27FC236}"/>
          </a:extLst>
        </xdr:cNvPr>
        <xdr:cNvSpPr txBox="1"/>
      </xdr:nvSpPr>
      <xdr:spPr>
        <a:xfrm>
          <a:off x="333375" y="8134350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3200400" cy="809624"/>
    <xdr:sp macro="" textlink="">
      <xdr:nvSpPr>
        <xdr:cNvPr id="4" name="CuadroTexto 3">
          <a:extLst>
            <a:ext uri="{FF2B5EF4-FFF2-40B4-BE49-F238E27FC236}"/>
          </a:extLst>
        </xdr:cNvPr>
        <xdr:cNvSpPr txBox="1"/>
      </xdr:nvSpPr>
      <xdr:spPr>
        <a:xfrm>
          <a:off x="4943475" y="8134350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GOS%20FINANZAS/Downloads/NOTAS%20ENER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QUES/Documents/HAYDE%202020/NOTAS%20A%20LOS%20ESTADOS%20FINANCIEROS/DICIEMB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/AppData/Local/Microsoft/Windows/Temporary%20Internet%20Files/Content.Outlook/E1XPUARQ/actualizacion-formatos-etca-ejercico-2020-y-anexos_mar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ENERO 2020"/>
      <sheetName val="BALANZA COMPROBACION ENE 20"/>
    </sheetNames>
    <sheetDataSet>
      <sheetData sheetId="0"/>
      <sheetData sheetId="1">
        <row r="10">
          <cell r="J10">
            <v>-7.31</v>
          </cell>
        </row>
        <row r="17">
          <cell r="J17">
            <v>18823808.969999999</v>
          </cell>
        </row>
        <row r="34">
          <cell r="J34">
            <v>77979.56</v>
          </cell>
        </row>
        <row r="80">
          <cell r="J80">
            <v>3494069.01</v>
          </cell>
        </row>
        <row r="105">
          <cell r="J105">
            <v>16042263.550000001</v>
          </cell>
        </row>
        <row r="164">
          <cell r="J164">
            <v>2347739.17</v>
          </cell>
        </row>
        <row r="186">
          <cell r="J186">
            <v>4280985.45</v>
          </cell>
        </row>
        <row r="199">
          <cell r="J199">
            <v>43579553.310000002</v>
          </cell>
        </row>
        <row r="250">
          <cell r="J250">
            <v>329266</v>
          </cell>
        </row>
        <row r="255">
          <cell r="J255">
            <v>-13677.16</v>
          </cell>
        </row>
        <row r="258">
          <cell r="L258">
            <v>13305775.42</v>
          </cell>
        </row>
        <row r="373">
          <cell r="L373">
            <v>39373.93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DE DICIEMBRE"/>
      <sheetName val="BALANZA DICIEMBRE"/>
    </sheetNames>
    <sheetDataSet>
      <sheetData sheetId="0" refreshError="1"/>
      <sheetData sheetId="1" refreshError="1">
        <row r="10">
          <cell r="R10">
            <v>-7.31</v>
          </cell>
        </row>
        <row r="352">
          <cell r="R352">
            <v>752357.01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/>
      <sheetData sheetId="1">
        <row r="1">
          <cell r="A1" t="str">
            <v>Instituto de Capacitacion Para el Trabajo del Estado de Sonora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3">
          <cell r="A3" t="str">
            <v>Al 31 de Marzo de 2020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</sheetData>
      <sheetData sheetId="2"/>
      <sheetData sheetId="3">
        <row r="3">
          <cell r="A3" t="str">
            <v>Del 01 de Enero al 31 de Marzo de 2020</v>
          </cell>
          <cell r="B3">
            <v>0</v>
          </cell>
          <cell r="C3">
            <v>0</v>
          </cell>
          <cell r="D3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4">
          <cell r="C24">
            <v>21036538.390000001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">
          <cell r="F19">
            <v>21036538.390000001</v>
          </cell>
        </row>
        <row r="44">
          <cell r="F44">
            <v>21036538.390000001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topLeftCell="A31" zoomScale="112" zoomScaleNormal="100" zoomScaleSheetLayoutView="112" workbookViewId="0">
      <selection activeCell="A3" sqref="A3"/>
    </sheetView>
  </sheetViews>
  <sheetFormatPr baseColWidth="10" defaultRowHeight="15"/>
  <cols>
    <col min="3" max="3" width="68.42578125" customWidth="1"/>
  </cols>
  <sheetData>
    <row r="1" spans="1:3" s="3" customFormat="1" ht="27.75" customHeight="1">
      <c r="A1" s="611"/>
      <c r="B1" s="30" t="s">
        <v>0</v>
      </c>
      <c r="C1" s="611"/>
    </row>
    <row r="2" spans="1:3" s="3" customFormat="1" ht="4.5" customHeight="1">
      <c r="A2" s="611"/>
      <c r="B2" s="611"/>
      <c r="C2" s="611"/>
    </row>
    <row r="3" spans="1:3" s="3" customFormat="1" ht="19.5" customHeight="1" thickBot="1">
      <c r="A3" s="32" t="s">
        <v>1034</v>
      </c>
      <c r="B3" s="31"/>
      <c r="C3" s="31"/>
    </row>
    <row r="4" spans="1:3" ht="17.25" customHeight="1" thickBot="1">
      <c r="A4" s="1396" t="s">
        <v>818</v>
      </c>
      <c r="B4" s="1397"/>
      <c r="C4" s="1398"/>
    </row>
    <row r="5" spans="1:3" ht="17.25" customHeight="1" thickBot="1">
      <c r="A5" s="612">
        <v>1</v>
      </c>
      <c r="B5" s="613" t="s">
        <v>995</v>
      </c>
      <c r="C5" s="613" t="s">
        <v>22</v>
      </c>
    </row>
    <row r="6" spans="1:3" ht="17.25" customHeight="1" thickBot="1">
      <c r="A6" s="614">
        <v>2</v>
      </c>
      <c r="B6" s="615" t="s">
        <v>996</v>
      </c>
      <c r="C6" s="615" t="s">
        <v>819</v>
      </c>
    </row>
    <row r="7" spans="1:3" ht="17.25" customHeight="1" thickBot="1">
      <c r="A7" s="612">
        <v>3</v>
      </c>
      <c r="B7" s="613" t="s">
        <v>997</v>
      </c>
      <c r="C7" s="613" t="s">
        <v>1</v>
      </c>
    </row>
    <row r="8" spans="1:3" ht="17.25" customHeight="1" thickBot="1">
      <c r="A8" s="612">
        <v>4</v>
      </c>
      <c r="B8" s="613" t="s">
        <v>998</v>
      </c>
      <c r="C8" s="613" t="s">
        <v>2</v>
      </c>
    </row>
    <row r="9" spans="1:3" ht="17.25" customHeight="1" thickBot="1">
      <c r="A9" s="612">
        <v>5</v>
      </c>
      <c r="B9" s="613" t="s">
        <v>999</v>
      </c>
      <c r="C9" s="613" t="s">
        <v>3</v>
      </c>
    </row>
    <row r="10" spans="1:3" ht="17.25" customHeight="1" thickBot="1">
      <c r="A10" s="612">
        <v>6</v>
      </c>
      <c r="B10" s="613" t="s">
        <v>1000</v>
      </c>
      <c r="C10" s="613" t="s">
        <v>4</v>
      </c>
    </row>
    <row r="11" spans="1:3" ht="17.25" customHeight="1" thickBot="1">
      <c r="A11" s="612">
        <v>7</v>
      </c>
      <c r="B11" s="613" t="s">
        <v>1001</v>
      </c>
      <c r="C11" s="613" t="s">
        <v>5</v>
      </c>
    </row>
    <row r="12" spans="1:3" ht="17.25" customHeight="1" thickBot="1">
      <c r="A12" s="612">
        <v>8</v>
      </c>
      <c r="B12" s="613" t="s">
        <v>1002</v>
      </c>
      <c r="C12" s="613" t="s">
        <v>6</v>
      </c>
    </row>
    <row r="13" spans="1:3" ht="17.25" customHeight="1" thickBot="1">
      <c r="A13" s="614">
        <v>9</v>
      </c>
      <c r="B13" s="615" t="s">
        <v>1003</v>
      </c>
      <c r="C13" s="615" t="s">
        <v>7</v>
      </c>
    </row>
    <row r="14" spans="1:3" ht="17.25" customHeight="1" thickBot="1">
      <c r="A14" s="614">
        <v>10</v>
      </c>
      <c r="B14" s="615" t="s">
        <v>1004</v>
      </c>
      <c r="C14" s="615" t="s">
        <v>820</v>
      </c>
    </row>
    <row r="15" spans="1:3" ht="17.25" customHeight="1" thickBot="1">
      <c r="A15" s="612">
        <v>11</v>
      </c>
      <c r="B15" s="613" t="s">
        <v>1005</v>
      </c>
      <c r="C15" s="613" t="s">
        <v>8</v>
      </c>
    </row>
    <row r="16" spans="1:3" ht="17.25" customHeight="1" thickBot="1">
      <c r="A16" s="612">
        <v>12</v>
      </c>
      <c r="B16" s="613" t="s">
        <v>1006</v>
      </c>
      <c r="C16" s="613" t="s">
        <v>9</v>
      </c>
    </row>
    <row r="17" spans="1:3" ht="17.25" customHeight="1" thickBot="1">
      <c r="A17" s="1396" t="s">
        <v>10</v>
      </c>
      <c r="B17" s="1397"/>
      <c r="C17" s="1398"/>
    </row>
    <row r="18" spans="1:3" ht="17.25" customHeight="1" thickBot="1">
      <c r="A18" s="612">
        <v>13</v>
      </c>
      <c r="B18" s="613" t="s">
        <v>1007</v>
      </c>
      <c r="C18" s="613" t="s">
        <v>11</v>
      </c>
    </row>
    <row r="19" spans="1:3" ht="17.25" customHeight="1" thickBot="1">
      <c r="A19" s="614">
        <v>14</v>
      </c>
      <c r="B19" s="615" t="s">
        <v>1008</v>
      </c>
      <c r="C19" s="615" t="s">
        <v>821</v>
      </c>
    </row>
    <row r="20" spans="1:3" ht="17.25" customHeight="1" thickBot="1">
      <c r="A20" s="612">
        <v>15</v>
      </c>
      <c r="B20" s="613" t="s">
        <v>1009</v>
      </c>
      <c r="C20" s="613" t="s">
        <v>822</v>
      </c>
    </row>
    <row r="21" spans="1:3" ht="17.25" customHeight="1" thickBot="1">
      <c r="A21" s="612">
        <v>16</v>
      </c>
      <c r="B21" s="613" t="s">
        <v>1010</v>
      </c>
      <c r="C21" s="613" t="s">
        <v>432</v>
      </c>
    </row>
    <row r="22" spans="1:3" ht="17.25" customHeight="1">
      <c r="A22" s="1394">
        <v>17</v>
      </c>
      <c r="B22" s="1394" t="s">
        <v>1011</v>
      </c>
      <c r="C22" s="616" t="s">
        <v>823</v>
      </c>
    </row>
    <row r="23" spans="1:3" ht="17.25" customHeight="1" thickBot="1">
      <c r="A23" s="1395"/>
      <c r="B23" s="1395"/>
      <c r="C23" s="615" t="s">
        <v>824</v>
      </c>
    </row>
    <row r="24" spans="1:3" ht="17.25" customHeight="1">
      <c r="A24" s="1399">
        <v>18</v>
      </c>
      <c r="B24" s="1399" t="s">
        <v>1012</v>
      </c>
      <c r="C24" s="617" t="s">
        <v>432</v>
      </c>
    </row>
    <row r="25" spans="1:3" ht="17.25" customHeight="1" thickBot="1">
      <c r="A25" s="1400"/>
      <c r="B25" s="1400"/>
      <c r="C25" s="613" t="s">
        <v>825</v>
      </c>
    </row>
    <row r="26" spans="1:3" ht="17.25" customHeight="1">
      <c r="A26" s="1399">
        <v>19</v>
      </c>
      <c r="B26" s="1399" t="s">
        <v>1013</v>
      </c>
      <c r="C26" s="617" t="s">
        <v>432</v>
      </c>
    </row>
    <row r="27" spans="1:3" ht="17.25" customHeight="1" thickBot="1">
      <c r="A27" s="1400"/>
      <c r="B27" s="1400"/>
      <c r="C27" s="613" t="s">
        <v>826</v>
      </c>
    </row>
    <row r="28" spans="1:3" ht="17.25" customHeight="1" thickBot="1">
      <c r="A28" s="614">
        <v>20</v>
      </c>
      <c r="B28" s="615" t="s">
        <v>1014</v>
      </c>
      <c r="C28" s="615" t="s">
        <v>12</v>
      </c>
    </row>
    <row r="29" spans="1:3" ht="17.25" customHeight="1">
      <c r="A29" s="1399">
        <v>21</v>
      </c>
      <c r="B29" s="1399" t="s">
        <v>1015</v>
      </c>
      <c r="C29" s="617" t="s">
        <v>432</v>
      </c>
    </row>
    <row r="30" spans="1:3" ht="17.25" customHeight="1" thickBot="1">
      <c r="A30" s="1400"/>
      <c r="B30" s="1400"/>
      <c r="C30" s="613" t="s">
        <v>827</v>
      </c>
    </row>
    <row r="31" spans="1:3" ht="17.25" customHeight="1">
      <c r="A31" s="1399">
        <v>22</v>
      </c>
      <c r="B31" s="1399" t="s">
        <v>1016</v>
      </c>
      <c r="C31" s="617" t="s">
        <v>432</v>
      </c>
    </row>
    <row r="32" spans="1:3" ht="17.25" customHeight="1" thickBot="1">
      <c r="A32" s="1400"/>
      <c r="B32" s="1400"/>
      <c r="C32" s="613" t="s">
        <v>828</v>
      </c>
    </row>
    <row r="33" spans="1:3" ht="17.25" customHeight="1">
      <c r="A33" s="1399">
        <v>23</v>
      </c>
      <c r="B33" s="1399" t="s">
        <v>1017</v>
      </c>
      <c r="C33" s="617" t="s">
        <v>432</v>
      </c>
    </row>
    <row r="34" spans="1:3" ht="17.25" customHeight="1" thickBot="1">
      <c r="A34" s="1400"/>
      <c r="B34" s="1400"/>
      <c r="C34" s="613" t="s">
        <v>608</v>
      </c>
    </row>
    <row r="35" spans="1:3" ht="17.25" customHeight="1">
      <c r="A35" s="1394">
        <v>24</v>
      </c>
      <c r="B35" s="1394" t="s">
        <v>1018</v>
      </c>
      <c r="C35" s="616" t="s">
        <v>829</v>
      </c>
    </row>
    <row r="36" spans="1:3" ht="17.25" customHeight="1" thickBot="1">
      <c r="A36" s="1395"/>
      <c r="B36" s="1395"/>
      <c r="C36" s="615" t="s">
        <v>608</v>
      </c>
    </row>
    <row r="37" spans="1:3" ht="17.25" customHeight="1">
      <c r="A37" s="1399">
        <v>25</v>
      </c>
      <c r="B37" s="1399" t="s">
        <v>1019</v>
      </c>
      <c r="C37" s="617" t="s">
        <v>432</v>
      </c>
    </row>
    <row r="38" spans="1:3" ht="17.25" customHeight="1" thickBot="1">
      <c r="A38" s="1400"/>
      <c r="B38" s="1400"/>
      <c r="C38" s="613" t="s">
        <v>674</v>
      </c>
    </row>
    <row r="39" spans="1:3" ht="17.25" customHeight="1">
      <c r="A39" s="1394">
        <v>26</v>
      </c>
      <c r="B39" s="1394" t="s">
        <v>1020</v>
      </c>
      <c r="C39" s="616" t="s">
        <v>830</v>
      </c>
    </row>
    <row r="40" spans="1:3" ht="17.25" customHeight="1" thickBot="1">
      <c r="A40" s="1395"/>
      <c r="B40" s="1395"/>
      <c r="C40" s="615" t="s">
        <v>678</v>
      </c>
    </row>
    <row r="41" spans="1:3" ht="17.25" customHeight="1" thickBot="1">
      <c r="A41" s="612">
        <v>27</v>
      </c>
      <c r="B41" s="613" t="s">
        <v>1021</v>
      </c>
      <c r="C41" s="613" t="s">
        <v>831</v>
      </c>
    </row>
    <row r="42" spans="1:3" ht="17.25" customHeight="1" thickBot="1">
      <c r="A42" s="612">
        <v>28</v>
      </c>
      <c r="B42" s="613" t="s">
        <v>1022</v>
      </c>
      <c r="C42" s="613" t="s">
        <v>14</v>
      </c>
    </row>
    <row r="43" spans="1:3" ht="17.25" customHeight="1" thickBot="1">
      <c r="A43" s="612">
        <v>29</v>
      </c>
      <c r="B43" s="613" t="s">
        <v>1023</v>
      </c>
      <c r="C43" s="613" t="s">
        <v>832</v>
      </c>
    </row>
    <row r="44" spans="1:3" ht="17.25" customHeight="1" thickBot="1">
      <c r="A44" s="1396" t="s">
        <v>15</v>
      </c>
      <c r="B44" s="1397"/>
      <c r="C44" s="1398"/>
    </row>
    <row r="45" spans="1:3" ht="17.25" customHeight="1" thickBot="1">
      <c r="A45" s="612">
        <v>30</v>
      </c>
      <c r="B45" s="613" t="s">
        <v>1024</v>
      </c>
      <c r="C45" s="613" t="s">
        <v>16</v>
      </c>
    </row>
    <row r="46" spans="1:3" ht="17.25" customHeight="1" thickBot="1">
      <c r="A46" s="612">
        <v>31</v>
      </c>
      <c r="B46" s="613" t="s">
        <v>1025</v>
      </c>
      <c r="C46" s="613" t="s">
        <v>837</v>
      </c>
    </row>
    <row r="47" spans="1:3" ht="17.25" customHeight="1" thickBot="1">
      <c r="A47" s="612">
        <v>32</v>
      </c>
      <c r="B47" s="613" t="s">
        <v>1026</v>
      </c>
      <c r="C47" s="613" t="s">
        <v>17</v>
      </c>
    </row>
    <row r="48" spans="1:3" ht="17.25" customHeight="1" thickBot="1">
      <c r="A48" s="612">
        <v>33</v>
      </c>
      <c r="B48" s="613" t="s">
        <v>1027</v>
      </c>
      <c r="C48" s="613" t="s">
        <v>833</v>
      </c>
    </row>
    <row r="49" spans="1:3" ht="17.25" customHeight="1" thickBot="1">
      <c r="A49" s="614">
        <v>34</v>
      </c>
      <c r="B49" s="615" t="s">
        <v>1028</v>
      </c>
      <c r="C49" s="615" t="s">
        <v>817</v>
      </c>
    </row>
    <row r="50" spans="1:3" ht="17.25" customHeight="1" thickBot="1">
      <c r="A50" s="1396" t="s">
        <v>834</v>
      </c>
      <c r="B50" s="1397"/>
      <c r="C50" s="1398"/>
    </row>
    <row r="51" spans="1:3" ht="17.25" customHeight="1" thickBot="1">
      <c r="A51" s="612">
        <v>35</v>
      </c>
      <c r="B51" s="613" t="s">
        <v>1029</v>
      </c>
      <c r="C51" s="613" t="s">
        <v>18</v>
      </c>
    </row>
    <row r="52" spans="1:3" ht="17.25" customHeight="1" thickBot="1">
      <c r="A52" s="614">
        <v>36</v>
      </c>
      <c r="B52" s="615" t="s">
        <v>1030</v>
      </c>
      <c r="C52" s="615" t="s">
        <v>19</v>
      </c>
    </row>
    <row r="53" spans="1:3" ht="17.25" customHeight="1" thickBot="1">
      <c r="A53" s="612">
        <v>37</v>
      </c>
      <c r="B53" s="613" t="s">
        <v>1031</v>
      </c>
      <c r="C53" s="613" t="s">
        <v>20</v>
      </c>
    </row>
    <row r="54" spans="1:3" ht="17.25" customHeight="1" thickBot="1">
      <c r="A54" s="612">
        <v>38</v>
      </c>
      <c r="B54" s="613" t="s">
        <v>1032</v>
      </c>
      <c r="C54" s="613" t="s">
        <v>839</v>
      </c>
    </row>
    <row r="55" spans="1:3" ht="17.25" customHeight="1" thickBot="1">
      <c r="A55" s="612">
        <v>39</v>
      </c>
      <c r="B55" s="613" t="s">
        <v>1033</v>
      </c>
      <c r="C55" s="613" t="s">
        <v>838</v>
      </c>
    </row>
    <row r="56" spans="1:3" ht="17.25" customHeight="1" thickBot="1">
      <c r="A56" s="612">
        <v>40</v>
      </c>
      <c r="B56" s="613" t="s">
        <v>922</v>
      </c>
      <c r="C56" s="613" t="s">
        <v>21</v>
      </c>
    </row>
    <row r="57" spans="1:3" ht="15.75" thickBot="1">
      <c r="A57" s="679">
        <v>41</v>
      </c>
      <c r="B57" s="613" t="s">
        <v>923</v>
      </c>
      <c r="C57" s="613" t="s">
        <v>924</v>
      </c>
    </row>
    <row r="58" spans="1:3" ht="15.75" thickBot="1">
      <c r="A58" s="679">
        <v>42</v>
      </c>
      <c r="B58" s="613" t="s">
        <v>926</v>
      </c>
      <c r="C58" s="613" t="s">
        <v>925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0866141732283472" right="0.70866141732283472" top="0.74803149606299213" bottom="0.74803149606299213" header="0.31496062992125984" footer="0.31496062992125984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39"/>
  <sheetViews>
    <sheetView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H41" sqref="H41"/>
    </sheetView>
  </sheetViews>
  <sheetFormatPr baseColWidth="10" defaultRowHeight="12.75"/>
  <cols>
    <col min="1" max="1" width="5" style="831" customWidth="1"/>
    <col min="2" max="2" width="43" style="831" customWidth="1"/>
    <col min="3" max="3" width="12.85546875" style="831" customWidth="1"/>
    <col min="4" max="4" width="13.28515625" style="831" customWidth="1"/>
    <col min="5" max="5" width="15" style="831" customWidth="1"/>
    <col min="6" max="6" width="16.5703125" style="831" customWidth="1"/>
    <col min="7" max="7" width="13.42578125" style="831" customWidth="1"/>
    <col min="8" max="8" width="14" style="831" customWidth="1"/>
    <col min="9" max="9" width="15" style="831" customWidth="1"/>
    <col min="10" max="256" width="11.42578125" style="831"/>
    <col min="257" max="257" width="5" style="831" customWidth="1"/>
    <col min="258" max="258" width="43" style="831" customWidth="1"/>
    <col min="259" max="259" width="12.85546875" style="831" customWidth="1"/>
    <col min="260" max="260" width="13.28515625" style="831" customWidth="1"/>
    <col min="261" max="261" width="15" style="831" customWidth="1"/>
    <col min="262" max="262" width="16.5703125" style="831" customWidth="1"/>
    <col min="263" max="263" width="13.42578125" style="831" customWidth="1"/>
    <col min="264" max="264" width="14" style="831" customWidth="1"/>
    <col min="265" max="265" width="15" style="831" customWidth="1"/>
    <col min="266" max="512" width="11.42578125" style="831"/>
    <col min="513" max="513" width="5" style="831" customWidth="1"/>
    <col min="514" max="514" width="43" style="831" customWidth="1"/>
    <col min="515" max="515" width="12.85546875" style="831" customWidth="1"/>
    <col min="516" max="516" width="13.28515625" style="831" customWidth="1"/>
    <col min="517" max="517" width="15" style="831" customWidth="1"/>
    <col min="518" max="518" width="16.5703125" style="831" customWidth="1"/>
    <col min="519" max="519" width="13.42578125" style="831" customWidth="1"/>
    <col min="520" max="520" width="14" style="831" customWidth="1"/>
    <col min="521" max="521" width="15" style="831" customWidth="1"/>
    <col min="522" max="768" width="11.42578125" style="831"/>
    <col min="769" max="769" width="5" style="831" customWidth="1"/>
    <col min="770" max="770" width="43" style="831" customWidth="1"/>
    <col min="771" max="771" width="12.85546875" style="831" customWidth="1"/>
    <col min="772" max="772" width="13.28515625" style="831" customWidth="1"/>
    <col min="773" max="773" width="15" style="831" customWidth="1"/>
    <col min="774" max="774" width="16.5703125" style="831" customWidth="1"/>
    <col min="775" max="775" width="13.42578125" style="831" customWidth="1"/>
    <col min="776" max="776" width="14" style="831" customWidth="1"/>
    <col min="777" max="777" width="15" style="831" customWidth="1"/>
    <col min="778" max="1024" width="11.42578125" style="831"/>
    <col min="1025" max="1025" width="5" style="831" customWidth="1"/>
    <col min="1026" max="1026" width="43" style="831" customWidth="1"/>
    <col min="1027" max="1027" width="12.85546875" style="831" customWidth="1"/>
    <col min="1028" max="1028" width="13.28515625" style="831" customWidth="1"/>
    <col min="1029" max="1029" width="15" style="831" customWidth="1"/>
    <col min="1030" max="1030" width="16.5703125" style="831" customWidth="1"/>
    <col min="1031" max="1031" width="13.42578125" style="831" customWidth="1"/>
    <col min="1032" max="1032" width="14" style="831" customWidth="1"/>
    <col min="1033" max="1033" width="15" style="831" customWidth="1"/>
    <col min="1034" max="1280" width="11.42578125" style="831"/>
    <col min="1281" max="1281" width="5" style="831" customWidth="1"/>
    <col min="1282" max="1282" width="43" style="831" customWidth="1"/>
    <col min="1283" max="1283" width="12.85546875" style="831" customWidth="1"/>
    <col min="1284" max="1284" width="13.28515625" style="831" customWidth="1"/>
    <col min="1285" max="1285" width="15" style="831" customWidth="1"/>
    <col min="1286" max="1286" width="16.5703125" style="831" customWidth="1"/>
    <col min="1287" max="1287" width="13.42578125" style="831" customWidth="1"/>
    <col min="1288" max="1288" width="14" style="831" customWidth="1"/>
    <col min="1289" max="1289" width="15" style="831" customWidth="1"/>
    <col min="1290" max="1536" width="11.42578125" style="831"/>
    <col min="1537" max="1537" width="5" style="831" customWidth="1"/>
    <col min="1538" max="1538" width="43" style="831" customWidth="1"/>
    <col min="1539" max="1539" width="12.85546875" style="831" customWidth="1"/>
    <col min="1540" max="1540" width="13.28515625" style="831" customWidth="1"/>
    <col min="1541" max="1541" width="15" style="831" customWidth="1"/>
    <col min="1542" max="1542" width="16.5703125" style="831" customWidth="1"/>
    <col min="1543" max="1543" width="13.42578125" style="831" customWidth="1"/>
    <col min="1544" max="1544" width="14" style="831" customWidth="1"/>
    <col min="1545" max="1545" width="15" style="831" customWidth="1"/>
    <col min="1546" max="1792" width="11.42578125" style="831"/>
    <col min="1793" max="1793" width="5" style="831" customWidth="1"/>
    <col min="1794" max="1794" width="43" style="831" customWidth="1"/>
    <col min="1795" max="1795" width="12.85546875" style="831" customWidth="1"/>
    <col min="1796" max="1796" width="13.28515625" style="831" customWidth="1"/>
    <col min="1797" max="1797" width="15" style="831" customWidth="1"/>
    <col min="1798" max="1798" width="16.5703125" style="831" customWidth="1"/>
    <col min="1799" max="1799" width="13.42578125" style="831" customWidth="1"/>
    <col min="1800" max="1800" width="14" style="831" customWidth="1"/>
    <col min="1801" max="1801" width="15" style="831" customWidth="1"/>
    <col min="1802" max="2048" width="11.42578125" style="831"/>
    <col min="2049" max="2049" width="5" style="831" customWidth="1"/>
    <col min="2050" max="2050" width="43" style="831" customWidth="1"/>
    <col min="2051" max="2051" width="12.85546875" style="831" customWidth="1"/>
    <col min="2052" max="2052" width="13.28515625" style="831" customWidth="1"/>
    <col min="2053" max="2053" width="15" style="831" customWidth="1"/>
    <col min="2054" max="2054" width="16.5703125" style="831" customWidth="1"/>
    <col min="2055" max="2055" width="13.42578125" style="831" customWidth="1"/>
    <col min="2056" max="2056" width="14" style="831" customWidth="1"/>
    <col min="2057" max="2057" width="15" style="831" customWidth="1"/>
    <col min="2058" max="2304" width="11.42578125" style="831"/>
    <col min="2305" max="2305" width="5" style="831" customWidth="1"/>
    <col min="2306" max="2306" width="43" style="831" customWidth="1"/>
    <col min="2307" max="2307" width="12.85546875" style="831" customWidth="1"/>
    <col min="2308" max="2308" width="13.28515625" style="831" customWidth="1"/>
    <col min="2309" max="2309" width="15" style="831" customWidth="1"/>
    <col min="2310" max="2310" width="16.5703125" style="831" customWidth="1"/>
    <col min="2311" max="2311" width="13.42578125" style="831" customWidth="1"/>
    <col min="2312" max="2312" width="14" style="831" customWidth="1"/>
    <col min="2313" max="2313" width="15" style="831" customWidth="1"/>
    <col min="2314" max="2560" width="11.42578125" style="831"/>
    <col min="2561" max="2561" width="5" style="831" customWidth="1"/>
    <col min="2562" max="2562" width="43" style="831" customWidth="1"/>
    <col min="2563" max="2563" width="12.85546875" style="831" customWidth="1"/>
    <col min="2564" max="2564" width="13.28515625" style="831" customWidth="1"/>
    <col min="2565" max="2565" width="15" style="831" customWidth="1"/>
    <col min="2566" max="2566" width="16.5703125" style="831" customWidth="1"/>
    <col min="2567" max="2567" width="13.42578125" style="831" customWidth="1"/>
    <col min="2568" max="2568" width="14" style="831" customWidth="1"/>
    <col min="2569" max="2569" width="15" style="831" customWidth="1"/>
    <col min="2570" max="2816" width="11.42578125" style="831"/>
    <col min="2817" max="2817" width="5" style="831" customWidth="1"/>
    <col min="2818" max="2818" width="43" style="831" customWidth="1"/>
    <col min="2819" max="2819" width="12.85546875" style="831" customWidth="1"/>
    <col min="2820" max="2820" width="13.28515625" style="831" customWidth="1"/>
    <col min="2821" max="2821" width="15" style="831" customWidth="1"/>
    <col min="2822" max="2822" width="16.5703125" style="831" customWidth="1"/>
    <col min="2823" max="2823" width="13.42578125" style="831" customWidth="1"/>
    <col min="2824" max="2824" width="14" style="831" customWidth="1"/>
    <col min="2825" max="2825" width="15" style="831" customWidth="1"/>
    <col min="2826" max="3072" width="11.42578125" style="831"/>
    <col min="3073" max="3073" width="5" style="831" customWidth="1"/>
    <col min="3074" max="3074" width="43" style="831" customWidth="1"/>
    <col min="3075" max="3075" width="12.85546875" style="831" customWidth="1"/>
    <col min="3076" max="3076" width="13.28515625" style="831" customWidth="1"/>
    <col min="3077" max="3077" width="15" style="831" customWidth="1"/>
    <col min="3078" max="3078" width="16.5703125" style="831" customWidth="1"/>
    <col min="3079" max="3079" width="13.42578125" style="831" customWidth="1"/>
    <col min="3080" max="3080" width="14" style="831" customWidth="1"/>
    <col min="3081" max="3081" width="15" style="831" customWidth="1"/>
    <col min="3082" max="3328" width="11.42578125" style="831"/>
    <col min="3329" max="3329" width="5" style="831" customWidth="1"/>
    <col min="3330" max="3330" width="43" style="831" customWidth="1"/>
    <col min="3331" max="3331" width="12.85546875" style="831" customWidth="1"/>
    <col min="3332" max="3332" width="13.28515625" style="831" customWidth="1"/>
    <col min="3333" max="3333" width="15" style="831" customWidth="1"/>
    <col min="3334" max="3334" width="16.5703125" style="831" customWidth="1"/>
    <col min="3335" max="3335" width="13.42578125" style="831" customWidth="1"/>
    <col min="3336" max="3336" width="14" style="831" customWidth="1"/>
    <col min="3337" max="3337" width="15" style="831" customWidth="1"/>
    <col min="3338" max="3584" width="11.42578125" style="831"/>
    <col min="3585" max="3585" width="5" style="831" customWidth="1"/>
    <col min="3586" max="3586" width="43" style="831" customWidth="1"/>
    <col min="3587" max="3587" width="12.85546875" style="831" customWidth="1"/>
    <col min="3588" max="3588" width="13.28515625" style="831" customWidth="1"/>
    <col min="3589" max="3589" width="15" style="831" customWidth="1"/>
    <col min="3590" max="3590" width="16.5703125" style="831" customWidth="1"/>
    <col min="3591" max="3591" width="13.42578125" style="831" customWidth="1"/>
    <col min="3592" max="3592" width="14" style="831" customWidth="1"/>
    <col min="3593" max="3593" width="15" style="831" customWidth="1"/>
    <col min="3594" max="3840" width="11.42578125" style="831"/>
    <col min="3841" max="3841" width="5" style="831" customWidth="1"/>
    <col min="3842" max="3842" width="43" style="831" customWidth="1"/>
    <col min="3843" max="3843" width="12.85546875" style="831" customWidth="1"/>
    <col min="3844" max="3844" width="13.28515625" style="831" customWidth="1"/>
    <col min="3845" max="3845" width="15" style="831" customWidth="1"/>
    <col min="3846" max="3846" width="16.5703125" style="831" customWidth="1"/>
    <col min="3847" max="3847" width="13.42578125" style="831" customWidth="1"/>
    <col min="3848" max="3848" width="14" style="831" customWidth="1"/>
    <col min="3849" max="3849" width="15" style="831" customWidth="1"/>
    <col min="3850" max="4096" width="11.42578125" style="831"/>
    <col min="4097" max="4097" width="5" style="831" customWidth="1"/>
    <col min="4098" max="4098" width="43" style="831" customWidth="1"/>
    <col min="4099" max="4099" width="12.85546875" style="831" customWidth="1"/>
    <col min="4100" max="4100" width="13.28515625" style="831" customWidth="1"/>
    <col min="4101" max="4101" width="15" style="831" customWidth="1"/>
    <col min="4102" max="4102" width="16.5703125" style="831" customWidth="1"/>
    <col min="4103" max="4103" width="13.42578125" style="831" customWidth="1"/>
    <col min="4104" max="4104" width="14" style="831" customWidth="1"/>
    <col min="4105" max="4105" width="15" style="831" customWidth="1"/>
    <col min="4106" max="4352" width="11.42578125" style="831"/>
    <col min="4353" max="4353" width="5" style="831" customWidth="1"/>
    <col min="4354" max="4354" width="43" style="831" customWidth="1"/>
    <col min="4355" max="4355" width="12.85546875" style="831" customWidth="1"/>
    <col min="4356" max="4356" width="13.28515625" style="831" customWidth="1"/>
    <col min="4357" max="4357" width="15" style="831" customWidth="1"/>
    <col min="4358" max="4358" width="16.5703125" style="831" customWidth="1"/>
    <col min="4359" max="4359" width="13.42578125" style="831" customWidth="1"/>
    <col min="4360" max="4360" width="14" style="831" customWidth="1"/>
    <col min="4361" max="4361" width="15" style="831" customWidth="1"/>
    <col min="4362" max="4608" width="11.42578125" style="831"/>
    <col min="4609" max="4609" width="5" style="831" customWidth="1"/>
    <col min="4610" max="4610" width="43" style="831" customWidth="1"/>
    <col min="4611" max="4611" width="12.85546875" style="831" customWidth="1"/>
    <col min="4612" max="4612" width="13.28515625" style="831" customWidth="1"/>
    <col min="4613" max="4613" width="15" style="831" customWidth="1"/>
    <col min="4614" max="4614" width="16.5703125" style="831" customWidth="1"/>
    <col min="4615" max="4615" width="13.42578125" style="831" customWidth="1"/>
    <col min="4616" max="4616" width="14" style="831" customWidth="1"/>
    <col min="4617" max="4617" width="15" style="831" customWidth="1"/>
    <col min="4618" max="4864" width="11.42578125" style="831"/>
    <col min="4865" max="4865" width="5" style="831" customWidth="1"/>
    <col min="4866" max="4866" width="43" style="831" customWidth="1"/>
    <col min="4867" max="4867" width="12.85546875" style="831" customWidth="1"/>
    <col min="4868" max="4868" width="13.28515625" style="831" customWidth="1"/>
    <col min="4869" max="4869" width="15" style="831" customWidth="1"/>
    <col min="4870" max="4870" width="16.5703125" style="831" customWidth="1"/>
    <col min="4871" max="4871" width="13.42578125" style="831" customWidth="1"/>
    <col min="4872" max="4872" width="14" style="831" customWidth="1"/>
    <col min="4873" max="4873" width="15" style="831" customWidth="1"/>
    <col min="4874" max="5120" width="11.42578125" style="831"/>
    <col min="5121" max="5121" width="5" style="831" customWidth="1"/>
    <col min="5122" max="5122" width="43" style="831" customWidth="1"/>
    <col min="5123" max="5123" width="12.85546875" style="831" customWidth="1"/>
    <col min="5124" max="5124" width="13.28515625" style="831" customWidth="1"/>
    <col min="5125" max="5125" width="15" style="831" customWidth="1"/>
    <col min="5126" max="5126" width="16.5703125" style="831" customWidth="1"/>
    <col min="5127" max="5127" width="13.42578125" style="831" customWidth="1"/>
    <col min="5128" max="5128" width="14" style="831" customWidth="1"/>
    <col min="5129" max="5129" width="15" style="831" customWidth="1"/>
    <col min="5130" max="5376" width="11.42578125" style="831"/>
    <col min="5377" max="5377" width="5" style="831" customWidth="1"/>
    <col min="5378" max="5378" width="43" style="831" customWidth="1"/>
    <col min="5379" max="5379" width="12.85546875" style="831" customWidth="1"/>
    <col min="5380" max="5380" width="13.28515625" style="831" customWidth="1"/>
    <col min="5381" max="5381" width="15" style="831" customWidth="1"/>
    <col min="5382" max="5382" width="16.5703125" style="831" customWidth="1"/>
    <col min="5383" max="5383" width="13.42578125" style="831" customWidth="1"/>
    <col min="5384" max="5384" width="14" style="831" customWidth="1"/>
    <col min="5385" max="5385" width="15" style="831" customWidth="1"/>
    <col min="5386" max="5632" width="11.42578125" style="831"/>
    <col min="5633" max="5633" width="5" style="831" customWidth="1"/>
    <col min="5634" max="5634" width="43" style="831" customWidth="1"/>
    <col min="5635" max="5635" width="12.85546875" style="831" customWidth="1"/>
    <col min="5636" max="5636" width="13.28515625" style="831" customWidth="1"/>
    <col min="5637" max="5637" width="15" style="831" customWidth="1"/>
    <col min="5638" max="5638" width="16.5703125" style="831" customWidth="1"/>
    <col min="5639" max="5639" width="13.42578125" style="831" customWidth="1"/>
    <col min="5640" max="5640" width="14" style="831" customWidth="1"/>
    <col min="5641" max="5641" width="15" style="831" customWidth="1"/>
    <col min="5642" max="5888" width="11.42578125" style="831"/>
    <col min="5889" max="5889" width="5" style="831" customWidth="1"/>
    <col min="5890" max="5890" width="43" style="831" customWidth="1"/>
    <col min="5891" max="5891" width="12.85546875" style="831" customWidth="1"/>
    <col min="5892" max="5892" width="13.28515625" style="831" customWidth="1"/>
    <col min="5893" max="5893" width="15" style="831" customWidth="1"/>
    <col min="5894" max="5894" width="16.5703125" style="831" customWidth="1"/>
    <col min="5895" max="5895" width="13.42578125" style="831" customWidth="1"/>
    <col min="5896" max="5896" width="14" style="831" customWidth="1"/>
    <col min="5897" max="5897" width="15" style="831" customWidth="1"/>
    <col min="5898" max="6144" width="11.42578125" style="831"/>
    <col min="6145" max="6145" width="5" style="831" customWidth="1"/>
    <col min="6146" max="6146" width="43" style="831" customWidth="1"/>
    <col min="6147" max="6147" width="12.85546875" style="831" customWidth="1"/>
    <col min="6148" max="6148" width="13.28515625" style="831" customWidth="1"/>
    <col min="6149" max="6149" width="15" style="831" customWidth="1"/>
    <col min="6150" max="6150" width="16.5703125" style="831" customWidth="1"/>
    <col min="6151" max="6151" width="13.42578125" style="831" customWidth="1"/>
    <col min="6152" max="6152" width="14" style="831" customWidth="1"/>
    <col min="6153" max="6153" width="15" style="831" customWidth="1"/>
    <col min="6154" max="6400" width="11.42578125" style="831"/>
    <col min="6401" max="6401" width="5" style="831" customWidth="1"/>
    <col min="6402" max="6402" width="43" style="831" customWidth="1"/>
    <col min="6403" max="6403" width="12.85546875" style="831" customWidth="1"/>
    <col min="6404" max="6404" width="13.28515625" style="831" customWidth="1"/>
    <col min="6405" max="6405" width="15" style="831" customWidth="1"/>
    <col min="6406" max="6406" width="16.5703125" style="831" customWidth="1"/>
    <col min="6407" max="6407" width="13.42578125" style="831" customWidth="1"/>
    <col min="6408" max="6408" width="14" style="831" customWidth="1"/>
    <col min="6409" max="6409" width="15" style="831" customWidth="1"/>
    <col min="6410" max="6656" width="11.42578125" style="831"/>
    <col min="6657" max="6657" width="5" style="831" customWidth="1"/>
    <col min="6658" max="6658" width="43" style="831" customWidth="1"/>
    <col min="6659" max="6659" width="12.85546875" style="831" customWidth="1"/>
    <col min="6660" max="6660" width="13.28515625" style="831" customWidth="1"/>
    <col min="6661" max="6661" width="15" style="831" customWidth="1"/>
    <col min="6662" max="6662" width="16.5703125" style="831" customWidth="1"/>
    <col min="6663" max="6663" width="13.42578125" style="831" customWidth="1"/>
    <col min="6664" max="6664" width="14" style="831" customWidth="1"/>
    <col min="6665" max="6665" width="15" style="831" customWidth="1"/>
    <col min="6666" max="6912" width="11.42578125" style="831"/>
    <col min="6913" max="6913" width="5" style="831" customWidth="1"/>
    <col min="6914" max="6914" width="43" style="831" customWidth="1"/>
    <col min="6915" max="6915" width="12.85546875" style="831" customWidth="1"/>
    <col min="6916" max="6916" width="13.28515625" style="831" customWidth="1"/>
    <col min="6917" max="6917" width="15" style="831" customWidth="1"/>
    <col min="6918" max="6918" width="16.5703125" style="831" customWidth="1"/>
    <col min="6919" max="6919" width="13.42578125" style="831" customWidth="1"/>
    <col min="6920" max="6920" width="14" style="831" customWidth="1"/>
    <col min="6921" max="6921" width="15" style="831" customWidth="1"/>
    <col min="6922" max="7168" width="11.42578125" style="831"/>
    <col min="7169" max="7169" width="5" style="831" customWidth="1"/>
    <col min="7170" max="7170" width="43" style="831" customWidth="1"/>
    <col min="7171" max="7171" width="12.85546875" style="831" customWidth="1"/>
    <col min="7172" max="7172" width="13.28515625" style="831" customWidth="1"/>
    <col min="7173" max="7173" width="15" style="831" customWidth="1"/>
    <col min="7174" max="7174" width="16.5703125" style="831" customWidth="1"/>
    <col min="7175" max="7175" width="13.42578125" style="831" customWidth="1"/>
    <col min="7176" max="7176" width="14" style="831" customWidth="1"/>
    <col min="7177" max="7177" width="15" style="831" customWidth="1"/>
    <col min="7178" max="7424" width="11.42578125" style="831"/>
    <col min="7425" max="7425" width="5" style="831" customWidth="1"/>
    <col min="7426" max="7426" width="43" style="831" customWidth="1"/>
    <col min="7427" max="7427" width="12.85546875" style="831" customWidth="1"/>
    <col min="7428" max="7428" width="13.28515625" style="831" customWidth="1"/>
    <col min="7429" max="7429" width="15" style="831" customWidth="1"/>
    <col min="7430" max="7430" width="16.5703125" style="831" customWidth="1"/>
    <col min="7431" max="7431" width="13.42578125" style="831" customWidth="1"/>
    <col min="7432" max="7432" width="14" style="831" customWidth="1"/>
    <col min="7433" max="7433" width="15" style="831" customWidth="1"/>
    <col min="7434" max="7680" width="11.42578125" style="831"/>
    <col min="7681" max="7681" width="5" style="831" customWidth="1"/>
    <col min="7682" max="7682" width="43" style="831" customWidth="1"/>
    <col min="7683" max="7683" width="12.85546875" style="831" customWidth="1"/>
    <col min="7684" max="7684" width="13.28515625" style="831" customWidth="1"/>
    <col min="7685" max="7685" width="15" style="831" customWidth="1"/>
    <col min="7686" max="7686" width="16.5703125" style="831" customWidth="1"/>
    <col min="7687" max="7687" width="13.42578125" style="831" customWidth="1"/>
    <col min="7688" max="7688" width="14" style="831" customWidth="1"/>
    <col min="7689" max="7689" width="15" style="831" customWidth="1"/>
    <col min="7690" max="7936" width="11.42578125" style="831"/>
    <col min="7937" max="7937" width="5" style="831" customWidth="1"/>
    <col min="7938" max="7938" width="43" style="831" customWidth="1"/>
    <col min="7939" max="7939" width="12.85546875" style="831" customWidth="1"/>
    <col min="7940" max="7940" width="13.28515625" style="831" customWidth="1"/>
    <col min="7941" max="7941" width="15" style="831" customWidth="1"/>
    <col min="7942" max="7942" width="16.5703125" style="831" customWidth="1"/>
    <col min="7943" max="7943" width="13.42578125" style="831" customWidth="1"/>
    <col min="7944" max="7944" width="14" style="831" customWidth="1"/>
    <col min="7945" max="7945" width="15" style="831" customWidth="1"/>
    <col min="7946" max="8192" width="11.42578125" style="831"/>
    <col min="8193" max="8193" width="5" style="831" customWidth="1"/>
    <col min="8194" max="8194" width="43" style="831" customWidth="1"/>
    <col min="8195" max="8195" width="12.85546875" style="831" customWidth="1"/>
    <col min="8196" max="8196" width="13.28515625" style="831" customWidth="1"/>
    <col min="8197" max="8197" width="15" style="831" customWidth="1"/>
    <col min="8198" max="8198" width="16.5703125" style="831" customWidth="1"/>
    <col min="8199" max="8199" width="13.42578125" style="831" customWidth="1"/>
    <col min="8200" max="8200" width="14" style="831" customWidth="1"/>
    <col min="8201" max="8201" width="15" style="831" customWidth="1"/>
    <col min="8202" max="8448" width="11.42578125" style="831"/>
    <col min="8449" max="8449" width="5" style="831" customWidth="1"/>
    <col min="8450" max="8450" width="43" style="831" customWidth="1"/>
    <col min="8451" max="8451" width="12.85546875" style="831" customWidth="1"/>
    <col min="8452" max="8452" width="13.28515625" style="831" customWidth="1"/>
    <col min="8453" max="8453" width="15" style="831" customWidth="1"/>
    <col min="8454" max="8454" width="16.5703125" style="831" customWidth="1"/>
    <col min="8455" max="8455" width="13.42578125" style="831" customWidth="1"/>
    <col min="8456" max="8456" width="14" style="831" customWidth="1"/>
    <col min="8457" max="8457" width="15" style="831" customWidth="1"/>
    <col min="8458" max="8704" width="11.42578125" style="831"/>
    <col min="8705" max="8705" width="5" style="831" customWidth="1"/>
    <col min="8706" max="8706" width="43" style="831" customWidth="1"/>
    <col min="8707" max="8707" width="12.85546875" style="831" customWidth="1"/>
    <col min="8708" max="8708" width="13.28515625" style="831" customWidth="1"/>
    <col min="8709" max="8709" width="15" style="831" customWidth="1"/>
    <col min="8710" max="8710" width="16.5703125" style="831" customWidth="1"/>
    <col min="8711" max="8711" width="13.42578125" style="831" customWidth="1"/>
    <col min="8712" max="8712" width="14" style="831" customWidth="1"/>
    <col min="8713" max="8713" width="15" style="831" customWidth="1"/>
    <col min="8714" max="8960" width="11.42578125" style="831"/>
    <col min="8961" max="8961" width="5" style="831" customWidth="1"/>
    <col min="8962" max="8962" width="43" style="831" customWidth="1"/>
    <col min="8963" max="8963" width="12.85546875" style="831" customWidth="1"/>
    <col min="8964" max="8964" width="13.28515625" style="831" customWidth="1"/>
    <col min="8965" max="8965" width="15" style="831" customWidth="1"/>
    <col min="8966" max="8966" width="16.5703125" style="831" customWidth="1"/>
    <col min="8967" max="8967" width="13.42578125" style="831" customWidth="1"/>
    <col min="8968" max="8968" width="14" style="831" customWidth="1"/>
    <col min="8969" max="8969" width="15" style="831" customWidth="1"/>
    <col min="8970" max="9216" width="11.42578125" style="831"/>
    <col min="9217" max="9217" width="5" style="831" customWidth="1"/>
    <col min="9218" max="9218" width="43" style="831" customWidth="1"/>
    <col min="9219" max="9219" width="12.85546875" style="831" customWidth="1"/>
    <col min="9220" max="9220" width="13.28515625" style="831" customWidth="1"/>
    <col min="9221" max="9221" width="15" style="831" customWidth="1"/>
    <col min="9222" max="9222" width="16.5703125" style="831" customWidth="1"/>
    <col min="9223" max="9223" width="13.42578125" style="831" customWidth="1"/>
    <col min="9224" max="9224" width="14" style="831" customWidth="1"/>
    <col min="9225" max="9225" width="15" style="831" customWidth="1"/>
    <col min="9226" max="9472" width="11.42578125" style="831"/>
    <col min="9473" max="9473" width="5" style="831" customWidth="1"/>
    <col min="9474" max="9474" width="43" style="831" customWidth="1"/>
    <col min="9475" max="9475" width="12.85546875" style="831" customWidth="1"/>
    <col min="9476" max="9476" width="13.28515625" style="831" customWidth="1"/>
    <col min="9477" max="9477" width="15" style="831" customWidth="1"/>
    <col min="9478" max="9478" width="16.5703125" style="831" customWidth="1"/>
    <col min="9479" max="9479" width="13.42578125" style="831" customWidth="1"/>
    <col min="9480" max="9480" width="14" style="831" customWidth="1"/>
    <col min="9481" max="9481" width="15" style="831" customWidth="1"/>
    <col min="9482" max="9728" width="11.42578125" style="831"/>
    <col min="9729" max="9729" width="5" style="831" customWidth="1"/>
    <col min="9730" max="9730" width="43" style="831" customWidth="1"/>
    <col min="9731" max="9731" width="12.85546875" style="831" customWidth="1"/>
    <col min="9732" max="9732" width="13.28515625" style="831" customWidth="1"/>
    <col min="9733" max="9733" width="15" style="831" customWidth="1"/>
    <col min="9734" max="9734" width="16.5703125" style="831" customWidth="1"/>
    <col min="9735" max="9735" width="13.42578125" style="831" customWidth="1"/>
    <col min="9736" max="9736" width="14" style="831" customWidth="1"/>
    <col min="9737" max="9737" width="15" style="831" customWidth="1"/>
    <col min="9738" max="9984" width="11.42578125" style="831"/>
    <col min="9985" max="9985" width="5" style="831" customWidth="1"/>
    <col min="9986" max="9986" width="43" style="831" customWidth="1"/>
    <col min="9987" max="9987" width="12.85546875" style="831" customWidth="1"/>
    <col min="9988" max="9988" width="13.28515625" style="831" customWidth="1"/>
    <col min="9989" max="9989" width="15" style="831" customWidth="1"/>
    <col min="9990" max="9990" width="16.5703125" style="831" customWidth="1"/>
    <col min="9991" max="9991" width="13.42578125" style="831" customWidth="1"/>
    <col min="9992" max="9992" width="14" style="831" customWidth="1"/>
    <col min="9993" max="9993" width="15" style="831" customWidth="1"/>
    <col min="9994" max="10240" width="11.42578125" style="831"/>
    <col min="10241" max="10241" width="5" style="831" customWidth="1"/>
    <col min="10242" max="10242" width="43" style="831" customWidth="1"/>
    <col min="10243" max="10243" width="12.85546875" style="831" customWidth="1"/>
    <col min="10244" max="10244" width="13.28515625" style="831" customWidth="1"/>
    <col min="10245" max="10245" width="15" style="831" customWidth="1"/>
    <col min="10246" max="10246" width="16.5703125" style="831" customWidth="1"/>
    <col min="10247" max="10247" width="13.42578125" style="831" customWidth="1"/>
    <col min="10248" max="10248" width="14" style="831" customWidth="1"/>
    <col min="10249" max="10249" width="15" style="831" customWidth="1"/>
    <col min="10250" max="10496" width="11.42578125" style="831"/>
    <col min="10497" max="10497" width="5" style="831" customWidth="1"/>
    <col min="10498" max="10498" width="43" style="831" customWidth="1"/>
    <col min="10499" max="10499" width="12.85546875" style="831" customWidth="1"/>
    <col min="10500" max="10500" width="13.28515625" style="831" customWidth="1"/>
    <col min="10501" max="10501" width="15" style="831" customWidth="1"/>
    <col min="10502" max="10502" width="16.5703125" style="831" customWidth="1"/>
    <col min="10503" max="10503" width="13.42578125" style="831" customWidth="1"/>
    <col min="10504" max="10504" width="14" style="831" customWidth="1"/>
    <col min="10505" max="10505" width="15" style="831" customWidth="1"/>
    <col min="10506" max="10752" width="11.42578125" style="831"/>
    <col min="10753" max="10753" width="5" style="831" customWidth="1"/>
    <col min="10754" max="10754" width="43" style="831" customWidth="1"/>
    <col min="10755" max="10755" width="12.85546875" style="831" customWidth="1"/>
    <col min="10756" max="10756" width="13.28515625" style="831" customWidth="1"/>
    <col min="10757" max="10757" width="15" style="831" customWidth="1"/>
    <col min="10758" max="10758" width="16.5703125" style="831" customWidth="1"/>
    <col min="10759" max="10759" width="13.42578125" style="831" customWidth="1"/>
    <col min="10760" max="10760" width="14" style="831" customWidth="1"/>
    <col min="10761" max="10761" width="15" style="831" customWidth="1"/>
    <col min="10762" max="11008" width="11.42578125" style="831"/>
    <col min="11009" max="11009" width="5" style="831" customWidth="1"/>
    <col min="11010" max="11010" width="43" style="831" customWidth="1"/>
    <col min="11011" max="11011" width="12.85546875" style="831" customWidth="1"/>
    <col min="11012" max="11012" width="13.28515625" style="831" customWidth="1"/>
    <col min="11013" max="11013" width="15" style="831" customWidth="1"/>
    <col min="11014" max="11014" width="16.5703125" style="831" customWidth="1"/>
    <col min="11015" max="11015" width="13.42578125" style="831" customWidth="1"/>
    <col min="11016" max="11016" width="14" style="831" customWidth="1"/>
    <col min="11017" max="11017" width="15" style="831" customWidth="1"/>
    <col min="11018" max="11264" width="11.42578125" style="831"/>
    <col min="11265" max="11265" width="5" style="831" customWidth="1"/>
    <col min="11266" max="11266" width="43" style="831" customWidth="1"/>
    <col min="11267" max="11267" width="12.85546875" style="831" customWidth="1"/>
    <col min="11268" max="11268" width="13.28515625" style="831" customWidth="1"/>
    <col min="11269" max="11269" width="15" style="831" customWidth="1"/>
    <col min="11270" max="11270" width="16.5703125" style="831" customWidth="1"/>
    <col min="11271" max="11271" width="13.42578125" style="831" customWidth="1"/>
    <col min="11272" max="11272" width="14" style="831" customWidth="1"/>
    <col min="11273" max="11273" width="15" style="831" customWidth="1"/>
    <col min="11274" max="11520" width="11.42578125" style="831"/>
    <col min="11521" max="11521" width="5" style="831" customWidth="1"/>
    <col min="11522" max="11522" width="43" style="831" customWidth="1"/>
    <col min="11523" max="11523" width="12.85546875" style="831" customWidth="1"/>
    <col min="11524" max="11524" width="13.28515625" style="831" customWidth="1"/>
    <col min="11525" max="11525" width="15" style="831" customWidth="1"/>
    <col min="11526" max="11526" width="16.5703125" style="831" customWidth="1"/>
    <col min="11527" max="11527" width="13.42578125" style="831" customWidth="1"/>
    <col min="11528" max="11528" width="14" style="831" customWidth="1"/>
    <col min="11529" max="11529" width="15" style="831" customWidth="1"/>
    <col min="11530" max="11776" width="11.42578125" style="831"/>
    <col min="11777" max="11777" width="5" style="831" customWidth="1"/>
    <col min="11778" max="11778" width="43" style="831" customWidth="1"/>
    <col min="11779" max="11779" width="12.85546875" style="831" customWidth="1"/>
    <col min="11780" max="11780" width="13.28515625" style="831" customWidth="1"/>
    <col min="11781" max="11781" width="15" style="831" customWidth="1"/>
    <col min="11782" max="11782" width="16.5703125" style="831" customWidth="1"/>
    <col min="11783" max="11783" width="13.42578125" style="831" customWidth="1"/>
    <col min="11784" max="11784" width="14" style="831" customWidth="1"/>
    <col min="11785" max="11785" width="15" style="831" customWidth="1"/>
    <col min="11786" max="12032" width="11.42578125" style="831"/>
    <col min="12033" max="12033" width="5" style="831" customWidth="1"/>
    <col min="12034" max="12034" width="43" style="831" customWidth="1"/>
    <col min="12035" max="12035" width="12.85546875" style="831" customWidth="1"/>
    <col min="12036" max="12036" width="13.28515625" style="831" customWidth="1"/>
    <col min="12037" max="12037" width="15" style="831" customWidth="1"/>
    <col min="12038" max="12038" width="16.5703125" style="831" customWidth="1"/>
    <col min="12039" max="12039" width="13.42578125" style="831" customWidth="1"/>
    <col min="12040" max="12040" width="14" style="831" customWidth="1"/>
    <col min="12041" max="12041" width="15" style="831" customWidth="1"/>
    <col min="12042" max="12288" width="11.42578125" style="831"/>
    <col min="12289" max="12289" width="5" style="831" customWidth="1"/>
    <col min="12290" max="12290" width="43" style="831" customWidth="1"/>
    <col min="12291" max="12291" width="12.85546875" style="831" customWidth="1"/>
    <col min="12292" max="12292" width="13.28515625" style="831" customWidth="1"/>
    <col min="12293" max="12293" width="15" style="831" customWidth="1"/>
    <col min="12294" max="12294" width="16.5703125" style="831" customWidth="1"/>
    <col min="12295" max="12295" width="13.42578125" style="831" customWidth="1"/>
    <col min="12296" max="12296" width="14" style="831" customWidth="1"/>
    <col min="12297" max="12297" width="15" style="831" customWidth="1"/>
    <col min="12298" max="12544" width="11.42578125" style="831"/>
    <col min="12545" max="12545" width="5" style="831" customWidth="1"/>
    <col min="12546" max="12546" width="43" style="831" customWidth="1"/>
    <col min="12547" max="12547" width="12.85546875" style="831" customWidth="1"/>
    <col min="12548" max="12548" width="13.28515625" style="831" customWidth="1"/>
    <col min="12549" max="12549" width="15" style="831" customWidth="1"/>
    <col min="12550" max="12550" width="16.5703125" style="831" customWidth="1"/>
    <col min="12551" max="12551" width="13.42578125" style="831" customWidth="1"/>
    <col min="12552" max="12552" width="14" style="831" customWidth="1"/>
    <col min="12553" max="12553" width="15" style="831" customWidth="1"/>
    <col min="12554" max="12800" width="11.42578125" style="831"/>
    <col min="12801" max="12801" width="5" style="831" customWidth="1"/>
    <col min="12802" max="12802" width="43" style="831" customWidth="1"/>
    <col min="12803" max="12803" width="12.85546875" style="831" customWidth="1"/>
    <col min="12804" max="12804" width="13.28515625" style="831" customWidth="1"/>
    <col min="12805" max="12805" width="15" style="831" customWidth="1"/>
    <col min="12806" max="12806" width="16.5703125" style="831" customWidth="1"/>
    <col min="12807" max="12807" width="13.42578125" style="831" customWidth="1"/>
    <col min="12808" max="12808" width="14" style="831" customWidth="1"/>
    <col min="12809" max="12809" width="15" style="831" customWidth="1"/>
    <col min="12810" max="13056" width="11.42578125" style="831"/>
    <col min="13057" max="13057" width="5" style="831" customWidth="1"/>
    <col min="13058" max="13058" width="43" style="831" customWidth="1"/>
    <col min="13059" max="13059" width="12.85546875" style="831" customWidth="1"/>
    <col min="13060" max="13060" width="13.28515625" style="831" customWidth="1"/>
    <col min="13061" max="13061" width="15" style="831" customWidth="1"/>
    <col min="13062" max="13062" width="16.5703125" style="831" customWidth="1"/>
    <col min="13063" max="13063" width="13.42578125" style="831" customWidth="1"/>
    <col min="13064" max="13064" width="14" style="831" customWidth="1"/>
    <col min="13065" max="13065" width="15" style="831" customWidth="1"/>
    <col min="13066" max="13312" width="11.42578125" style="831"/>
    <col min="13313" max="13313" width="5" style="831" customWidth="1"/>
    <col min="13314" max="13314" width="43" style="831" customWidth="1"/>
    <col min="13315" max="13315" width="12.85546875" style="831" customWidth="1"/>
    <col min="13316" max="13316" width="13.28515625" style="831" customWidth="1"/>
    <col min="13317" max="13317" width="15" style="831" customWidth="1"/>
    <col min="13318" max="13318" width="16.5703125" style="831" customWidth="1"/>
    <col min="13319" max="13319" width="13.42578125" style="831" customWidth="1"/>
    <col min="13320" max="13320" width="14" style="831" customWidth="1"/>
    <col min="13321" max="13321" width="15" style="831" customWidth="1"/>
    <col min="13322" max="13568" width="11.42578125" style="831"/>
    <col min="13569" max="13569" width="5" style="831" customWidth="1"/>
    <col min="13570" max="13570" width="43" style="831" customWidth="1"/>
    <col min="13571" max="13571" width="12.85546875" style="831" customWidth="1"/>
    <col min="13572" max="13572" width="13.28515625" style="831" customWidth="1"/>
    <col min="13573" max="13573" width="15" style="831" customWidth="1"/>
    <col min="13574" max="13574" width="16.5703125" style="831" customWidth="1"/>
    <col min="13575" max="13575" width="13.42578125" style="831" customWidth="1"/>
    <col min="13576" max="13576" width="14" style="831" customWidth="1"/>
    <col min="13577" max="13577" width="15" style="831" customWidth="1"/>
    <col min="13578" max="13824" width="11.42578125" style="831"/>
    <col min="13825" max="13825" width="5" style="831" customWidth="1"/>
    <col min="13826" max="13826" width="43" style="831" customWidth="1"/>
    <col min="13827" max="13827" width="12.85546875" style="831" customWidth="1"/>
    <col min="13828" max="13828" width="13.28515625" style="831" customWidth="1"/>
    <col min="13829" max="13829" width="15" style="831" customWidth="1"/>
    <col min="13830" max="13830" width="16.5703125" style="831" customWidth="1"/>
    <col min="13831" max="13831" width="13.42578125" style="831" customWidth="1"/>
    <col min="13832" max="13832" width="14" style="831" customWidth="1"/>
    <col min="13833" max="13833" width="15" style="831" customWidth="1"/>
    <col min="13834" max="14080" width="11.42578125" style="831"/>
    <col min="14081" max="14081" width="5" style="831" customWidth="1"/>
    <col min="14082" max="14082" width="43" style="831" customWidth="1"/>
    <col min="14083" max="14083" width="12.85546875" style="831" customWidth="1"/>
    <col min="14084" max="14084" width="13.28515625" style="831" customWidth="1"/>
    <col min="14085" max="14085" width="15" style="831" customWidth="1"/>
    <col min="14086" max="14086" width="16.5703125" style="831" customWidth="1"/>
    <col min="14087" max="14087" width="13.42578125" style="831" customWidth="1"/>
    <col min="14088" max="14088" width="14" style="831" customWidth="1"/>
    <col min="14089" max="14089" width="15" style="831" customWidth="1"/>
    <col min="14090" max="14336" width="11.42578125" style="831"/>
    <col min="14337" max="14337" width="5" style="831" customWidth="1"/>
    <col min="14338" max="14338" width="43" style="831" customWidth="1"/>
    <col min="14339" max="14339" width="12.85546875" style="831" customWidth="1"/>
    <col min="14340" max="14340" width="13.28515625" style="831" customWidth="1"/>
    <col min="14341" max="14341" width="15" style="831" customWidth="1"/>
    <col min="14342" max="14342" width="16.5703125" style="831" customWidth="1"/>
    <col min="14343" max="14343" width="13.42578125" style="831" customWidth="1"/>
    <col min="14344" max="14344" width="14" style="831" customWidth="1"/>
    <col min="14345" max="14345" width="15" style="831" customWidth="1"/>
    <col min="14346" max="14592" width="11.42578125" style="831"/>
    <col min="14593" max="14593" width="5" style="831" customWidth="1"/>
    <col min="14594" max="14594" width="43" style="831" customWidth="1"/>
    <col min="14595" max="14595" width="12.85546875" style="831" customWidth="1"/>
    <col min="14596" max="14596" width="13.28515625" style="831" customWidth="1"/>
    <col min="14597" max="14597" width="15" style="831" customWidth="1"/>
    <col min="14598" max="14598" width="16.5703125" style="831" customWidth="1"/>
    <col min="14599" max="14599" width="13.42578125" style="831" customWidth="1"/>
    <col min="14600" max="14600" width="14" style="831" customWidth="1"/>
    <col min="14601" max="14601" width="15" style="831" customWidth="1"/>
    <col min="14602" max="14848" width="11.42578125" style="831"/>
    <col min="14849" max="14849" width="5" style="831" customWidth="1"/>
    <col min="14850" max="14850" width="43" style="831" customWidth="1"/>
    <col min="14851" max="14851" width="12.85546875" style="831" customWidth="1"/>
    <col min="14852" max="14852" width="13.28515625" style="831" customWidth="1"/>
    <col min="14853" max="14853" width="15" style="831" customWidth="1"/>
    <col min="14854" max="14854" width="16.5703125" style="831" customWidth="1"/>
    <col min="14855" max="14855" width="13.42578125" style="831" customWidth="1"/>
    <col min="14856" max="14856" width="14" style="831" customWidth="1"/>
    <col min="14857" max="14857" width="15" style="831" customWidth="1"/>
    <col min="14858" max="15104" width="11.42578125" style="831"/>
    <col min="15105" max="15105" width="5" style="831" customWidth="1"/>
    <col min="15106" max="15106" width="43" style="831" customWidth="1"/>
    <col min="15107" max="15107" width="12.85546875" style="831" customWidth="1"/>
    <col min="15108" max="15108" width="13.28515625" style="831" customWidth="1"/>
    <col min="15109" max="15109" width="15" style="831" customWidth="1"/>
    <col min="15110" max="15110" width="16.5703125" style="831" customWidth="1"/>
    <col min="15111" max="15111" width="13.42578125" style="831" customWidth="1"/>
    <col min="15112" max="15112" width="14" style="831" customWidth="1"/>
    <col min="15113" max="15113" width="15" style="831" customWidth="1"/>
    <col min="15114" max="15360" width="11.42578125" style="831"/>
    <col min="15361" max="15361" width="5" style="831" customWidth="1"/>
    <col min="15362" max="15362" width="43" style="831" customWidth="1"/>
    <col min="15363" max="15363" width="12.85546875" style="831" customWidth="1"/>
    <col min="15364" max="15364" width="13.28515625" style="831" customWidth="1"/>
    <col min="15365" max="15365" width="15" style="831" customWidth="1"/>
    <col min="15366" max="15366" width="16.5703125" style="831" customWidth="1"/>
    <col min="15367" max="15367" width="13.42578125" style="831" customWidth="1"/>
    <col min="15368" max="15368" width="14" style="831" customWidth="1"/>
    <col min="15369" max="15369" width="15" style="831" customWidth="1"/>
    <col min="15370" max="15616" width="11.42578125" style="831"/>
    <col min="15617" max="15617" width="5" style="831" customWidth="1"/>
    <col min="15618" max="15618" width="43" style="831" customWidth="1"/>
    <col min="15619" max="15619" width="12.85546875" style="831" customWidth="1"/>
    <col min="15620" max="15620" width="13.28515625" style="831" customWidth="1"/>
    <col min="15621" max="15621" width="15" style="831" customWidth="1"/>
    <col min="15622" max="15622" width="16.5703125" style="831" customWidth="1"/>
    <col min="15623" max="15623" width="13.42578125" style="831" customWidth="1"/>
    <col min="15624" max="15624" width="14" style="831" customWidth="1"/>
    <col min="15625" max="15625" width="15" style="831" customWidth="1"/>
    <col min="15626" max="15872" width="11.42578125" style="831"/>
    <col min="15873" max="15873" width="5" style="831" customWidth="1"/>
    <col min="15874" max="15874" width="43" style="831" customWidth="1"/>
    <col min="15875" max="15875" width="12.85546875" style="831" customWidth="1"/>
    <col min="15876" max="15876" width="13.28515625" style="831" customWidth="1"/>
    <col min="15877" max="15877" width="15" style="831" customWidth="1"/>
    <col min="15878" max="15878" width="16.5703125" style="831" customWidth="1"/>
    <col min="15879" max="15879" width="13.42578125" style="831" customWidth="1"/>
    <col min="15880" max="15880" width="14" style="831" customWidth="1"/>
    <col min="15881" max="15881" width="15" style="831" customWidth="1"/>
    <col min="15882" max="16128" width="11.42578125" style="831"/>
    <col min="16129" max="16129" width="5" style="831" customWidth="1"/>
    <col min="16130" max="16130" width="43" style="831" customWidth="1"/>
    <col min="16131" max="16131" width="12.85546875" style="831" customWidth="1"/>
    <col min="16132" max="16132" width="13.28515625" style="831" customWidth="1"/>
    <col min="16133" max="16133" width="15" style="831" customWidth="1"/>
    <col min="16134" max="16134" width="16.5703125" style="831" customWidth="1"/>
    <col min="16135" max="16135" width="13.42578125" style="831" customWidth="1"/>
    <col min="16136" max="16136" width="14" style="831" customWidth="1"/>
    <col min="16137" max="16137" width="15" style="831" customWidth="1"/>
    <col min="16138" max="16384" width="11.42578125" style="831"/>
  </cols>
  <sheetData>
    <row r="1" spans="2:9" ht="13.5" thickBot="1"/>
    <row r="2" spans="2:9" ht="13.5" thickBot="1">
      <c r="B2" s="1453" t="s">
        <v>1242</v>
      </c>
      <c r="C2" s="1454"/>
      <c r="D2" s="1454"/>
      <c r="E2" s="1454"/>
      <c r="F2" s="1454"/>
      <c r="G2" s="1454"/>
      <c r="H2" s="1454"/>
      <c r="I2" s="1455"/>
    </row>
    <row r="3" spans="2:9" ht="13.5" thickBot="1">
      <c r="B3" s="1456" t="s">
        <v>297</v>
      </c>
      <c r="C3" s="1457"/>
      <c r="D3" s="1457"/>
      <c r="E3" s="1457"/>
      <c r="F3" s="1457"/>
      <c r="G3" s="1457"/>
      <c r="H3" s="1457"/>
      <c r="I3" s="1458"/>
    </row>
    <row r="4" spans="2:9" ht="13.5" thickBot="1">
      <c r="B4" s="1456" t="s">
        <v>1321</v>
      </c>
      <c r="C4" s="1457"/>
      <c r="D4" s="1457"/>
      <c r="E4" s="1457"/>
      <c r="F4" s="1457"/>
      <c r="G4" s="1457"/>
      <c r="H4" s="1457"/>
      <c r="I4" s="1458"/>
    </row>
    <row r="5" spans="2:9" ht="13.5" thickBot="1">
      <c r="B5" s="1456" t="s">
        <v>83</v>
      </c>
      <c r="C5" s="1457"/>
      <c r="D5" s="1457"/>
      <c r="E5" s="1457"/>
      <c r="F5" s="1457"/>
      <c r="G5" s="1457"/>
      <c r="H5" s="1457"/>
      <c r="I5" s="1458"/>
    </row>
    <row r="6" spans="2:9" ht="76.5">
      <c r="B6" s="832" t="s">
        <v>1322</v>
      </c>
      <c r="C6" s="832" t="s">
        <v>1323</v>
      </c>
      <c r="D6" s="832" t="s">
        <v>1324</v>
      </c>
      <c r="E6" s="832" t="s">
        <v>1325</v>
      </c>
      <c r="F6" s="832" t="s">
        <v>1326</v>
      </c>
      <c r="G6" s="832" t="s">
        <v>1327</v>
      </c>
      <c r="H6" s="832" t="s">
        <v>1328</v>
      </c>
      <c r="I6" s="832" t="s">
        <v>1329</v>
      </c>
    </row>
    <row r="7" spans="2:9" ht="13.5" thickBot="1">
      <c r="B7" s="833" t="s">
        <v>373</v>
      </c>
      <c r="C7" s="833" t="s">
        <v>1330</v>
      </c>
      <c r="D7" s="833" t="s">
        <v>1331</v>
      </c>
      <c r="E7" s="833" t="s">
        <v>1332</v>
      </c>
      <c r="F7" s="833" t="s">
        <v>1333</v>
      </c>
      <c r="G7" s="833" t="s">
        <v>299</v>
      </c>
      <c r="H7" s="833" t="s">
        <v>1334</v>
      </c>
      <c r="I7" s="833" t="s">
        <v>1335</v>
      </c>
    </row>
    <row r="8" spans="2:9" ht="12.75" customHeight="1">
      <c r="B8" s="834" t="s">
        <v>300</v>
      </c>
      <c r="C8" s="835">
        <f t="shared" ref="C8:I8" si="0">C9+C13</f>
        <v>0</v>
      </c>
      <c r="D8" s="835">
        <f t="shared" si="0"/>
        <v>0</v>
      </c>
      <c r="E8" s="835">
        <f t="shared" si="0"/>
        <v>0</v>
      </c>
      <c r="F8" s="835">
        <f t="shared" si="0"/>
        <v>0</v>
      </c>
      <c r="G8" s="835">
        <f t="shared" si="0"/>
        <v>0</v>
      </c>
      <c r="H8" s="835">
        <f t="shared" si="0"/>
        <v>0</v>
      </c>
      <c r="I8" s="835">
        <f t="shared" si="0"/>
        <v>0</v>
      </c>
    </row>
    <row r="9" spans="2:9" ht="12.75" customHeight="1">
      <c r="B9" s="834" t="s">
        <v>301</v>
      </c>
      <c r="C9" s="835">
        <f t="shared" ref="C9:I9" si="1">SUM(C10:C12)</f>
        <v>0</v>
      </c>
      <c r="D9" s="835">
        <f t="shared" si="1"/>
        <v>0</v>
      </c>
      <c r="E9" s="835">
        <f t="shared" si="1"/>
        <v>0</v>
      </c>
      <c r="F9" s="835">
        <f t="shared" si="1"/>
        <v>0</v>
      </c>
      <c r="G9" s="835">
        <f t="shared" si="1"/>
        <v>0</v>
      </c>
      <c r="H9" s="835">
        <f t="shared" si="1"/>
        <v>0</v>
      </c>
      <c r="I9" s="835">
        <f t="shared" si="1"/>
        <v>0</v>
      </c>
    </row>
    <row r="10" spans="2:9">
      <c r="B10" s="836" t="s">
        <v>302</v>
      </c>
      <c r="C10" s="835">
        <v>0</v>
      </c>
      <c r="D10" s="835">
        <v>0</v>
      </c>
      <c r="E10" s="835">
        <v>0</v>
      </c>
      <c r="F10" s="835"/>
      <c r="G10" s="837">
        <v>0</v>
      </c>
      <c r="H10" s="835">
        <v>0</v>
      </c>
      <c r="I10" s="835">
        <v>0</v>
      </c>
    </row>
    <row r="11" spans="2:9">
      <c r="B11" s="836" t="s">
        <v>303</v>
      </c>
      <c r="C11" s="837">
        <v>0</v>
      </c>
      <c r="D11" s="837">
        <v>0</v>
      </c>
      <c r="E11" s="837">
        <v>0</v>
      </c>
      <c r="F11" s="837"/>
      <c r="G11" s="837">
        <v>0</v>
      </c>
      <c r="H11" s="837">
        <v>0</v>
      </c>
      <c r="I11" s="837">
        <v>0</v>
      </c>
    </row>
    <row r="12" spans="2:9">
      <c r="B12" s="836" t="s">
        <v>304</v>
      </c>
      <c r="C12" s="837">
        <v>0</v>
      </c>
      <c r="D12" s="837">
        <v>0</v>
      </c>
      <c r="E12" s="837">
        <v>0</v>
      </c>
      <c r="F12" s="837"/>
      <c r="G12" s="837">
        <v>0</v>
      </c>
      <c r="H12" s="837">
        <v>0</v>
      </c>
      <c r="I12" s="837">
        <v>0</v>
      </c>
    </row>
    <row r="13" spans="2:9" ht="12.75" customHeight="1">
      <c r="B13" s="834" t="s">
        <v>305</v>
      </c>
      <c r="C13" s="835">
        <f t="shared" ref="C13:I13" si="2">SUM(C14:C16)</f>
        <v>0</v>
      </c>
      <c r="D13" s="835">
        <f t="shared" si="2"/>
        <v>0</v>
      </c>
      <c r="E13" s="835">
        <f t="shared" si="2"/>
        <v>0</v>
      </c>
      <c r="F13" s="835">
        <f t="shared" si="2"/>
        <v>0</v>
      </c>
      <c r="G13" s="835">
        <f t="shared" si="2"/>
        <v>0</v>
      </c>
      <c r="H13" s="835">
        <f t="shared" si="2"/>
        <v>0</v>
      </c>
      <c r="I13" s="835">
        <f t="shared" si="2"/>
        <v>0</v>
      </c>
    </row>
    <row r="14" spans="2:9">
      <c r="B14" s="836" t="s">
        <v>306</v>
      </c>
      <c r="C14" s="835">
        <v>0</v>
      </c>
      <c r="D14" s="835">
        <v>0</v>
      </c>
      <c r="E14" s="835">
        <v>0</v>
      </c>
      <c r="F14" s="835"/>
      <c r="G14" s="837">
        <v>0</v>
      </c>
      <c r="H14" s="835">
        <v>0</v>
      </c>
      <c r="I14" s="835">
        <v>0</v>
      </c>
    </row>
    <row r="15" spans="2:9">
      <c r="B15" s="836" t="s">
        <v>307</v>
      </c>
      <c r="C15" s="837">
        <v>0</v>
      </c>
      <c r="D15" s="837">
        <v>0</v>
      </c>
      <c r="E15" s="837">
        <v>0</v>
      </c>
      <c r="F15" s="837"/>
      <c r="G15" s="837">
        <v>0</v>
      </c>
      <c r="H15" s="837">
        <v>0</v>
      </c>
      <c r="I15" s="837">
        <v>0</v>
      </c>
    </row>
    <row r="16" spans="2:9">
      <c r="B16" s="836" t="s">
        <v>308</v>
      </c>
      <c r="C16" s="837">
        <v>0</v>
      </c>
      <c r="D16" s="837">
        <v>0</v>
      </c>
      <c r="E16" s="837">
        <v>0</v>
      </c>
      <c r="F16" s="837"/>
      <c r="G16" s="837">
        <v>0</v>
      </c>
      <c r="H16" s="837">
        <v>0</v>
      </c>
      <c r="I16" s="837">
        <v>0</v>
      </c>
    </row>
    <row r="17" spans="2:9">
      <c r="B17" s="834" t="s">
        <v>309</v>
      </c>
      <c r="C17" s="835">
        <v>13345149.35</v>
      </c>
      <c r="D17" s="838"/>
      <c r="E17" s="838"/>
      <c r="F17" s="838"/>
      <c r="G17" s="839">
        <v>7309016.4500000002</v>
      </c>
      <c r="H17" s="838"/>
      <c r="I17" s="838"/>
    </row>
    <row r="18" spans="2:9">
      <c r="B18" s="840"/>
      <c r="C18" s="837"/>
      <c r="D18" s="837"/>
      <c r="E18" s="837"/>
      <c r="F18" s="837"/>
      <c r="G18" s="837"/>
      <c r="H18" s="837"/>
      <c r="I18" s="837"/>
    </row>
    <row r="19" spans="2:9" ht="12.75" customHeight="1">
      <c r="B19" s="841" t="s">
        <v>310</v>
      </c>
      <c r="C19" s="835">
        <f>C8+C17</f>
        <v>13345149.35</v>
      </c>
      <c r="D19" s="835">
        <f t="shared" ref="D19:I19" si="3">D8+D17</f>
        <v>0</v>
      </c>
      <c r="E19" s="835">
        <f t="shared" si="3"/>
        <v>0</v>
      </c>
      <c r="F19" s="835">
        <f t="shared" si="3"/>
        <v>0</v>
      </c>
      <c r="G19" s="835">
        <f t="shared" si="3"/>
        <v>7309016.4500000002</v>
      </c>
      <c r="H19" s="835">
        <f t="shared" si="3"/>
        <v>0</v>
      </c>
      <c r="I19" s="835">
        <f t="shared" si="3"/>
        <v>0</v>
      </c>
    </row>
    <row r="20" spans="2:9">
      <c r="B20" s="834"/>
      <c r="C20" s="835"/>
      <c r="D20" s="835"/>
      <c r="E20" s="835"/>
      <c r="F20" s="835"/>
      <c r="G20" s="835"/>
      <c r="H20" s="835"/>
      <c r="I20" s="835"/>
    </row>
    <row r="21" spans="2:9" ht="12.75" customHeight="1">
      <c r="B21" s="834" t="s">
        <v>311</v>
      </c>
      <c r="C21" s="835">
        <f t="shared" ref="C21:I21" si="4">SUM(C22:C24)</f>
        <v>0</v>
      </c>
      <c r="D21" s="835">
        <f t="shared" si="4"/>
        <v>0</v>
      </c>
      <c r="E21" s="835">
        <f t="shared" si="4"/>
        <v>0</v>
      </c>
      <c r="F21" s="835">
        <f t="shared" si="4"/>
        <v>0</v>
      </c>
      <c r="G21" s="835">
        <f t="shared" si="4"/>
        <v>0</v>
      </c>
      <c r="H21" s="835">
        <f t="shared" si="4"/>
        <v>0</v>
      </c>
      <c r="I21" s="835">
        <f t="shared" si="4"/>
        <v>0</v>
      </c>
    </row>
    <row r="22" spans="2:9" ht="12.75" customHeight="1">
      <c r="B22" s="840" t="s">
        <v>312</v>
      </c>
      <c r="C22" s="837"/>
      <c r="D22" s="837"/>
      <c r="E22" s="837"/>
      <c r="F22" s="837"/>
      <c r="G22" s="837">
        <f>C22+D22-E22+F22</f>
        <v>0</v>
      </c>
      <c r="H22" s="837"/>
      <c r="I22" s="837"/>
    </row>
    <row r="23" spans="2:9" ht="12.75" customHeight="1">
      <c r="B23" s="840" t="s">
        <v>313</v>
      </c>
      <c r="C23" s="837"/>
      <c r="D23" s="837"/>
      <c r="E23" s="837"/>
      <c r="F23" s="837"/>
      <c r="G23" s="837">
        <f>C23+D23-E23+F23</f>
        <v>0</v>
      </c>
      <c r="H23" s="837"/>
      <c r="I23" s="837"/>
    </row>
    <row r="24" spans="2:9" ht="12.75" customHeight="1">
      <c r="B24" s="840" t="s">
        <v>314</v>
      </c>
      <c r="C24" s="837"/>
      <c r="D24" s="837"/>
      <c r="E24" s="837"/>
      <c r="F24" s="837"/>
      <c r="G24" s="837">
        <f>C24+D24-E24+F24</f>
        <v>0</v>
      </c>
      <c r="H24" s="837"/>
      <c r="I24" s="837"/>
    </row>
    <row r="25" spans="2:9">
      <c r="B25" s="842"/>
      <c r="C25" s="843"/>
      <c r="D25" s="843"/>
      <c r="E25" s="843"/>
      <c r="F25" s="843"/>
      <c r="G25" s="843"/>
      <c r="H25" s="843"/>
      <c r="I25" s="843"/>
    </row>
    <row r="26" spans="2:9" ht="25.5">
      <c r="B26" s="841" t="s">
        <v>315</v>
      </c>
      <c r="C26" s="835">
        <f t="shared" ref="C26:I26" si="5">SUM(C27:C29)</f>
        <v>0</v>
      </c>
      <c r="D26" s="835">
        <f t="shared" si="5"/>
        <v>0</v>
      </c>
      <c r="E26" s="835">
        <f t="shared" si="5"/>
        <v>0</v>
      </c>
      <c r="F26" s="835">
        <f t="shared" si="5"/>
        <v>0</v>
      </c>
      <c r="G26" s="835">
        <f t="shared" si="5"/>
        <v>0</v>
      </c>
      <c r="H26" s="835">
        <f t="shared" si="5"/>
        <v>0</v>
      </c>
      <c r="I26" s="835">
        <f t="shared" si="5"/>
        <v>0</v>
      </c>
    </row>
    <row r="27" spans="2:9" ht="12.75" customHeight="1">
      <c r="B27" s="840" t="s">
        <v>316</v>
      </c>
      <c r="C27" s="837"/>
      <c r="D27" s="837"/>
      <c r="E27" s="837"/>
      <c r="F27" s="837"/>
      <c r="G27" s="837">
        <f>C27+D27-E27+F27</f>
        <v>0</v>
      </c>
      <c r="H27" s="837"/>
      <c r="I27" s="837"/>
    </row>
    <row r="28" spans="2:9" ht="12.75" customHeight="1">
      <c r="B28" s="840" t="s">
        <v>317</v>
      </c>
      <c r="C28" s="837"/>
      <c r="D28" s="837"/>
      <c r="E28" s="837"/>
      <c r="F28" s="837"/>
      <c r="G28" s="837">
        <f>C28+D28-E28+F28</f>
        <v>0</v>
      </c>
      <c r="H28" s="837"/>
      <c r="I28" s="837"/>
    </row>
    <row r="29" spans="2:9" ht="12.75" customHeight="1">
      <c r="B29" s="840" t="s">
        <v>318</v>
      </c>
      <c r="C29" s="837"/>
      <c r="D29" s="837"/>
      <c r="E29" s="837"/>
      <c r="F29" s="837"/>
      <c r="G29" s="837">
        <f>C29+D29-E29+F29</f>
        <v>0</v>
      </c>
      <c r="H29" s="837"/>
      <c r="I29" s="837"/>
    </row>
    <row r="30" spans="2:9" ht="13.5" thickBot="1">
      <c r="B30" s="844"/>
      <c r="C30" s="845"/>
      <c r="D30" s="845"/>
      <c r="E30" s="845"/>
      <c r="F30" s="845"/>
      <c r="G30" s="845"/>
      <c r="H30" s="845"/>
      <c r="I30" s="845"/>
    </row>
    <row r="31" spans="2:9" ht="18.75" customHeight="1">
      <c r="B31" s="1459" t="s">
        <v>1336</v>
      </c>
      <c r="C31" s="1459"/>
      <c r="D31" s="1459"/>
      <c r="E31" s="1459"/>
      <c r="F31" s="1459"/>
      <c r="G31" s="1459"/>
      <c r="H31" s="1459"/>
      <c r="I31" s="1459"/>
    </row>
    <row r="32" spans="2:9">
      <c r="B32" s="846" t="s">
        <v>1337</v>
      </c>
      <c r="C32" s="847"/>
      <c r="D32" s="848"/>
      <c r="E32" s="848"/>
      <c r="F32" s="848"/>
      <c r="G32" s="848"/>
      <c r="H32" s="848"/>
      <c r="I32" s="848"/>
    </row>
    <row r="33" spans="2:9" ht="13.5" thickBot="1">
      <c r="B33" s="849"/>
      <c r="C33" s="847"/>
      <c r="D33" s="847"/>
      <c r="E33" s="847"/>
      <c r="F33" s="847"/>
      <c r="G33" s="847"/>
      <c r="H33" s="847"/>
      <c r="I33" s="847"/>
    </row>
    <row r="34" spans="2:9" ht="38.25" customHeight="1">
      <c r="B34" s="1451" t="s">
        <v>319</v>
      </c>
      <c r="C34" s="1451" t="s">
        <v>1338</v>
      </c>
      <c r="D34" s="1451" t="s">
        <v>1339</v>
      </c>
      <c r="E34" s="850" t="s">
        <v>320</v>
      </c>
      <c r="F34" s="1451" t="s">
        <v>321</v>
      </c>
      <c r="G34" s="850" t="s">
        <v>322</v>
      </c>
      <c r="H34" s="847"/>
      <c r="I34" s="847"/>
    </row>
    <row r="35" spans="2:9" ht="15.75" customHeight="1" thickBot="1">
      <c r="B35" s="1452"/>
      <c r="C35" s="1452"/>
      <c r="D35" s="1452"/>
      <c r="E35" s="851" t="s">
        <v>323</v>
      </c>
      <c r="F35" s="1452"/>
      <c r="G35" s="851" t="s">
        <v>324</v>
      </c>
      <c r="H35" s="847"/>
      <c r="I35" s="847"/>
    </row>
    <row r="36" spans="2:9">
      <c r="B36" s="852" t="s">
        <v>325</v>
      </c>
      <c r="C36" s="835">
        <f>SUM(C37:C39)</f>
        <v>0</v>
      </c>
      <c r="D36" s="835">
        <f>SUM(D37:D39)</f>
        <v>0</v>
      </c>
      <c r="E36" s="835">
        <f>SUM(E37:E39)</f>
        <v>0</v>
      </c>
      <c r="F36" s="835">
        <f>SUM(F37:F39)</f>
        <v>0</v>
      </c>
      <c r="G36" s="835">
        <f>SUM(G37:G39)</f>
        <v>0</v>
      </c>
      <c r="H36" s="847"/>
      <c r="I36" s="847"/>
    </row>
    <row r="37" spans="2:9">
      <c r="B37" s="840" t="s">
        <v>326</v>
      </c>
      <c r="C37" s="837"/>
      <c r="D37" s="837"/>
      <c r="E37" s="837"/>
      <c r="F37" s="837"/>
      <c r="G37" s="837"/>
      <c r="H37" s="847"/>
      <c r="I37" s="847"/>
    </row>
    <row r="38" spans="2:9">
      <c r="B38" s="840" t="s">
        <v>327</v>
      </c>
      <c r="C38" s="837"/>
      <c r="D38" s="837"/>
      <c r="E38" s="837"/>
      <c r="F38" s="837"/>
      <c r="G38" s="837"/>
      <c r="H38" s="847"/>
      <c r="I38" s="847"/>
    </row>
    <row r="39" spans="2:9" ht="13.5" thickBot="1">
      <c r="B39" s="853" t="s">
        <v>328</v>
      </c>
      <c r="C39" s="854"/>
      <c r="D39" s="854"/>
      <c r="E39" s="854"/>
      <c r="F39" s="854"/>
      <c r="G39" s="854"/>
      <c r="H39" s="847"/>
      <c r="I39" s="847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" right="0.7" top="0.75" bottom="0.75" header="0.3" footer="0.3"/>
  <pageSetup scale="61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22"/>
  <sheetViews>
    <sheetView topLeftCell="A2" workbookViewId="0">
      <selection activeCell="L27" sqref="L27"/>
    </sheetView>
  </sheetViews>
  <sheetFormatPr baseColWidth="10" defaultRowHeight="1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/>
    <row r="2" spans="2:12" ht="15.75" thickBot="1">
      <c r="B2" s="1453" t="s">
        <v>1242</v>
      </c>
      <c r="C2" s="1454"/>
      <c r="D2" s="1454"/>
      <c r="E2" s="1454"/>
      <c r="F2" s="1454"/>
      <c r="G2" s="1454"/>
      <c r="H2" s="1454"/>
      <c r="I2" s="1454"/>
      <c r="J2" s="1454"/>
      <c r="K2" s="1454"/>
      <c r="L2" s="1455"/>
    </row>
    <row r="3" spans="2:12" ht="15.75" thickBot="1">
      <c r="B3" s="1456" t="s">
        <v>329</v>
      </c>
      <c r="C3" s="1457"/>
      <c r="D3" s="1457"/>
      <c r="E3" s="1457"/>
      <c r="F3" s="1457"/>
      <c r="G3" s="1457"/>
      <c r="H3" s="1457"/>
      <c r="I3" s="1457"/>
      <c r="J3" s="1457"/>
      <c r="K3" s="1457"/>
      <c r="L3" s="1458"/>
    </row>
    <row r="4" spans="2:12" ht="15.75" thickBot="1">
      <c r="B4" s="1456" t="s">
        <v>1321</v>
      </c>
      <c r="C4" s="1457"/>
      <c r="D4" s="1457"/>
      <c r="E4" s="1457"/>
      <c r="F4" s="1457"/>
      <c r="G4" s="1457"/>
      <c r="H4" s="1457"/>
      <c r="I4" s="1457"/>
      <c r="J4" s="1457"/>
      <c r="K4" s="1457"/>
      <c r="L4" s="1458"/>
    </row>
    <row r="5" spans="2:12" ht="15.75" thickBot="1">
      <c r="B5" s="1456" t="s">
        <v>83</v>
      </c>
      <c r="C5" s="1457"/>
      <c r="D5" s="1457"/>
      <c r="E5" s="1457"/>
      <c r="F5" s="1457"/>
      <c r="G5" s="1457"/>
      <c r="H5" s="1457"/>
      <c r="I5" s="1457"/>
      <c r="J5" s="1457"/>
      <c r="K5" s="1457"/>
      <c r="L5" s="1458"/>
    </row>
    <row r="6" spans="2:12" ht="102">
      <c r="B6" s="855" t="s">
        <v>1340</v>
      </c>
      <c r="C6" s="856" t="s">
        <v>1341</v>
      </c>
      <c r="D6" s="856" t="s">
        <v>1342</v>
      </c>
      <c r="E6" s="856" t="s">
        <v>1343</v>
      </c>
      <c r="F6" s="856" t="s">
        <v>1344</v>
      </c>
      <c r="G6" s="856" t="s">
        <v>1345</v>
      </c>
      <c r="H6" s="856" t="s">
        <v>1346</v>
      </c>
      <c r="I6" s="856" t="s">
        <v>1347</v>
      </c>
      <c r="J6" s="856" t="s">
        <v>1348</v>
      </c>
      <c r="K6" s="856" t="s">
        <v>1349</v>
      </c>
      <c r="L6" s="856" t="s">
        <v>1350</v>
      </c>
    </row>
    <row r="7" spans="2:12" ht="15.75" thickBot="1">
      <c r="B7" s="833" t="s">
        <v>373</v>
      </c>
      <c r="C7" s="833" t="s">
        <v>1330</v>
      </c>
      <c r="D7" s="833" t="s">
        <v>1331</v>
      </c>
      <c r="E7" s="833" t="s">
        <v>1332</v>
      </c>
      <c r="F7" s="833" t="s">
        <v>1333</v>
      </c>
      <c r="G7" s="833" t="s">
        <v>1351</v>
      </c>
      <c r="H7" s="833" t="s">
        <v>1334</v>
      </c>
      <c r="I7" s="833" t="s">
        <v>1335</v>
      </c>
      <c r="J7" s="833" t="s">
        <v>1352</v>
      </c>
      <c r="K7" s="833" t="s">
        <v>1353</v>
      </c>
      <c r="L7" s="833" t="s">
        <v>1354</v>
      </c>
    </row>
    <row r="8" spans="2:12">
      <c r="B8" s="857"/>
      <c r="C8" s="858"/>
      <c r="D8" s="858"/>
      <c r="E8" s="858"/>
      <c r="F8" s="858"/>
      <c r="G8" s="858"/>
      <c r="H8" s="858"/>
      <c r="I8" s="858"/>
      <c r="J8" s="858"/>
      <c r="K8" s="858"/>
      <c r="L8" s="858"/>
    </row>
    <row r="9" spans="2:12" ht="25.5">
      <c r="B9" s="859" t="s">
        <v>330</v>
      </c>
      <c r="C9" s="835">
        <f>SUM(C10:C13)</f>
        <v>0</v>
      </c>
      <c r="D9" s="835">
        <f t="shared" ref="D9:L9" si="0">SUM(D10:D13)</f>
        <v>0</v>
      </c>
      <c r="E9" s="835">
        <f t="shared" si="0"/>
        <v>0</v>
      </c>
      <c r="F9" s="835">
        <f t="shared" si="0"/>
        <v>0</v>
      </c>
      <c r="G9" s="835">
        <f t="shared" si="0"/>
        <v>0</v>
      </c>
      <c r="H9" s="835">
        <f t="shared" si="0"/>
        <v>0</v>
      </c>
      <c r="I9" s="835">
        <f t="shared" si="0"/>
        <v>0</v>
      </c>
      <c r="J9" s="835">
        <f t="shared" si="0"/>
        <v>0</v>
      </c>
      <c r="K9" s="835">
        <f t="shared" si="0"/>
        <v>0</v>
      </c>
      <c r="L9" s="835">
        <f t="shared" si="0"/>
        <v>0</v>
      </c>
    </row>
    <row r="10" spans="2:12">
      <c r="B10" s="860" t="s">
        <v>331</v>
      </c>
      <c r="C10" s="837"/>
      <c r="D10" s="837"/>
      <c r="E10" s="837"/>
      <c r="F10" s="837"/>
      <c r="G10" s="837"/>
      <c r="H10" s="837"/>
      <c r="I10" s="837"/>
      <c r="J10" s="837"/>
      <c r="K10" s="837"/>
      <c r="L10" s="837">
        <f>F10-K10</f>
        <v>0</v>
      </c>
    </row>
    <row r="11" spans="2:12">
      <c r="B11" s="860" t="s">
        <v>332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>
        <f t="shared" ref="L11:L20" si="1">F11-K11</f>
        <v>0</v>
      </c>
    </row>
    <row r="12" spans="2:12">
      <c r="B12" s="860" t="s">
        <v>333</v>
      </c>
      <c r="C12" s="837"/>
      <c r="D12" s="837"/>
      <c r="E12" s="837"/>
      <c r="F12" s="837"/>
      <c r="G12" s="837"/>
      <c r="H12" s="837"/>
      <c r="I12" s="837"/>
      <c r="J12" s="837"/>
      <c r="K12" s="837"/>
      <c r="L12" s="837">
        <f t="shared" si="1"/>
        <v>0</v>
      </c>
    </row>
    <row r="13" spans="2:12">
      <c r="B13" s="860" t="s">
        <v>334</v>
      </c>
      <c r="C13" s="837"/>
      <c r="D13" s="837"/>
      <c r="E13" s="837"/>
      <c r="F13" s="837"/>
      <c r="G13" s="837"/>
      <c r="H13" s="837"/>
      <c r="I13" s="837"/>
      <c r="J13" s="837"/>
      <c r="K13" s="837"/>
      <c r="L13" s="837">
        <f t="shared" si="1"/>
        <v>0</v>
      </c>
    </row>
    <row r="14" spans="2:12">
      <c r="B14" s="861"/>
      <c r="C14" s="837"/>
      <c r="D14" s="837"/>
      <c r="E14" s="837"/>
      <c r="F14" s="837"/>
      <c r="G14" s="837"/>
      <c r="H14" s="837"/>
      <c r="I14" s="837"/>
      <c r="J14" s="837"/>
      <c r="K14" s="837"/>
      <c r="L14" s="837">
        <f t="shared" si="1"/>
        <v>0</v>
      </c>
    </row>
    <row r="15" spans="2:12">
      <c r="B15" s="859" t="s">
        <v>335</v>
      </c>
      <c r="C15" s="835">
        <f>SUM(C16:C19)</f>
        <v>0</v>
      </c>
      <c r="D15" s="835">
        <f t="shared" ref="D15:L15" si="2">SUM(D16:D19)</f>
        <v>0</v>
      </c>
      <c r="E15" s="835">
        <f t="shared" si="2"/>
        <v>0</v>
      </c>
      <c r="F15" s="835">
        <f t="shared" si="2"/>
        <v>0</v>
      </c>
      <c r="G15" s="835">
        <f t="shared" si="2"/>
        <v>0</v>
      </c>
      <c r="H15" s="835">
        <f t="shared" si="2"/>
        <v>0</v>
      </c>
      <c r="I15" s="835">
        <f t="shared" si="2"/>
        <v>0</v>
      </c>
      <c r="J15" s="835">
        <f t="shared" si="2"/>
        <v>0</v>
      </c>
      <c r="K15" s="835">
        <f t="shared" si="2"/>
        <v>0</v>
      </c>
      <c r="L15" s="835">
        <f t="shared" si="2"/>
        <v>0</v>
      </c>
    </row>
    <row r="16" spans="2:12">
      <c r="B16" s="860" t="s">
        <v>336</v>
      </c>
      <c r="C16" s="837"/>
      <c r="D16" s="837"/>
      <c r="E16" s="837"/>
      <c r="F16" s="837"/>
      <c r="G16" s="837"/>
      <c r="H16" s="837"/>
      <c r="I16" s="837"/>
      <c r="J16" s="837"/>
      <c r="K16" s="837"/>
      <c r="L16" s="837">
        <f t="shared" si="1"/>
        <v>0</v>
      </c>
    </row>
    <row r="17" spans="2:12">
      <c r="B17" s="860" t="s">
        <v>337</v>
      </c>
      <c r="C17" s="837"/>
      <c r="D17" s="837"/>
      <c r="E17" s="837"/>
      <c r="F17" s="837"/>
      <c r="G17" s="837"/>
      <c r="H17" s="837"/>
      <c r="I17" s="837"/>
      <c r="J17" s="837"/>
      <c r="K17" s="837"/>
      <c r="L17" s="837">
        <f t="shared" si="1"/>
        <v>0</v>
      </c>
    </row>
    <row r="18" spans="2:12">
      <c r="B18" s="860" t="s">
        <v>338</v>
      </c>
      <c r="C18" s="837"/>
      <c r="D18" s="837"/>
      <c r="E18" s="837"/>
      <c r="F18" s="837"/>
      <c r="G18" s="837"/>
      <c r="H18" s="837"/>
      <c r="I18" s="837"/>
      <c r="J18" s="837"/>
      <c r="K18" s="837"/>
      <c r="L18" s="837">
        <f t="shared" si="1"/>
        <v>0</v>
      </c>
    </row>
    <row r="19" spans="2:12">
      <c r="B19" s="860" t="s">
        <v>339</v>
      </c>
      <c r="C19" s="837"/>
      <c r="D19" s="837"/>
      <c r="E19" s="837"/>
      <c r="F19" s="837"/>
      <c r="G19" s="837"/>
      <c r="H19" s="837"/>
      <c r="I19" s="837"/>
      <c r="J19" s="837"/>
      <c r="K19" s="837"/>
      <c r="L19" s="837">
        <f t="shared" si="1"/>
        <v>0</v>
      </c>
    </row>
    <row r="20" spans="2:12">
      <c r="B20" s="861"/>
      <c r="C20" s="837"/>
      <c r="D20" s="837"/>
      <c r="E20" s="837"/>
      <c r="F20" s="837"/>
      <c r="G20" s="837"/>
      <c r="H20" s="837"/>
      <c r="I20" s="837"/>
      <c r="J20" s="837"/>
      <c r="K20" s="837"/>
      <c r="L20" s="837">
        <f t="shared" si="1"/>
        <v>0</v>
      </c>
    </row>
    <row r="21" spans="2:12" ht="38.25">
      <c r="B21" s="859" t="s">
        <v>340</v>
      </c>
      <c r="C21" s="835">
        <f>C9+C15</f>
        <v>0</v>
      </c>
      <c r="D21" s="835">
        <f t="shared" ref="D21:L21" si="3">D9+D15</f>
        <v>0</v>
      </c>
      <c r="E21" s="835">
        <f t="shared" si="3"/>
        <v>0</v>
      </c>
      <c r="F21" s="835">
        <f t="shared" si="3"/>
        <v>0</v>
      </c>
      <c r="G21" s="835">
        <f t="shared" si="3"/>
        <v>0</v>
      </c>
      <c r="H21" s="835">
        <f t="shared" si="3"/>
        <v>0</v>
      </c>
      <c r="I21" s="835">
        <f t="shared" si="3"/>
        <v>0</v>
      </c>
      <c r="J21" s="835">
        <f t="shared" si="3"/>
        <v>0</v>
      </c>
      <c r="K21" s="835">
        <f t="shared" si="3"/>
        <v>0</v>
      </c>
      <c r="L21" s="835">
        <f t="shared" si="3"/>
        <v>0</v>
      </c>
    </row>
    <row r="22" spans="2:12" ht="15.75" thickBot="1">
      <c r="B22" s="862"/>
      <c r="C22" s="863"/>
      <c r="D22" s="863"/>
      <c r="E22" s="863"/>
      <c r="F22" s="863"/>
      <c r="G22" s="863"/>
      <c r="H22" s="863"/>
      <c r="I22" s="863"/>
      <c r="J22" s="863"/>
      <c r="K22" s="863"/>
      <c r="L22" s="863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I49"/>
  <sheetViews>
    <sheetView view="pageBreakPreview" topLeftCell="A13" zoomScale="90" zoomScaleNormal="100" zoomScaleSheetLayoutView="90" workbookViewId="0">
      <selection activeCell="H36" sqref="H36"/>
    </sheetView>
  </sheetViews>
  <sheetFormatPr baseColWidth="10" defaultColWidth="11.28515625" defaultRowHeight="16.5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>
      <c r="A1" s="1469" t="str">
        <f>'ETCA-I-01'!A1:G1</f>
        <v>Instituto de Capacitacion Para el Trabajo del Estado de Sonora</v>
      </c>
      <c r="B1" s="1469"/>
      <c r="C1" s="1469"/>
      <c r="D1" s="1469"/>
      <c r="E1" s="1469"/>
      <c r="F1" s="1469"/>
      <c r="G1" s="1469"/>
      <c r="H1" s="1469"/>
      <c r="I1" s="1469"/>
    </row>
    <row r="2" spans="1:9">
      <c r="A2" s="1470" t="s">
        <v>8</v>
      </c>
      <c r="B2" s="1470"/>
      <c r="C2" s="1470"/>
      <c r="D2" s="1470"/>
      <c r="E2" s="1470"/>
      <c r="F2" s="1470"/>
      <c r="G2" s="1470"/>
      <c r="H2" s="1470"/>
      <c r="I2" s="1470"/>
    </row>
    <row r="3" spans="1:9">
      <c r="A3" s="1471" t="str">
        <f>'ETCA-I-01'!A3:G3</f>
        <v>Al 31 de Marzo de 2020</v>
      </c>
      <c r="B3" s="1471"/>
      <c r="C3" s="1471"/>
      <c r="D3" s="1471"/>
      <c r="E3" s="1471"/>
      <c r="F3" s="1471"/>
      <c r="G3" s="1471"/>
      <c r="H3" s="1471"/>
      <c r="I3" s="1471"/>
    </row>
    <row r="4" spans="1:9" ht="18" customHeight="1" thickBot="1">
      <c r="A4" s="5"/>
      <c r="B4" s="1472" t="s">
        <v>931</v>
      </c>
      <c r="C4" s="1472"/>
      <c r="D4" s="1472"/>
      <c r="E4" s="1472"/>
      <c r="F4" s="1472"/>
      <c r="G4" s="1472"/>
      <c r="H4" s="303"/>
      <c r="I4" s="5"/>
    </row>
    <row r="5" spans="1:9">
      <c r="A5" s="8"/>
      <c r="B5" s="9"/>
      <c r="C5" s="9"/>
      <c r="D5" s="9"/>
      <c r="E5" s="9"/>
      <c r="F5" s="9"/>
      <c r="G5" s="9"/>
      <c r="H5" s="9"/>
      <c r="I5" s="10"/>
    </row>
    <row r="6" spans="1:9">
      <c r="A6" s="11"/>
      <c r="B6" s="12"/>
      <c r="C6" s="12"/>
      <c r="D6" s="12"/>
      <c r="E6" s="12"/>
      <c r="F6" s="12"/>
      <c r="G6" s="12"/>
      <c r="H6" s="12"/>
      <c r="I6" s="13"/>
    </row>
    <row r="7" spans="1:9">
      <c r="A7" s="14" t="s">
        <v>341</v>
      </c>
      <c r="B7" s="12"/>
      <c r="C7" s="12"/>
      <c r="D7" s="12"/>
      <c r="E7" s="12"/>
      <c r="F7" s="12"/>
      <c r="G7" s="12"/>
      <c r="H7" s="12"/>
      <c r="I7" s="13"/>
    </row>
    <row r="8" spans="1:9">
      <c r="A8" s="14"/>
      <c r="B8" s="12"/>
      <c r="C8" s="12"/>
      <c r="D8" s="12"/>
      <c r="E8" s="12"/>
      <c r="F8" s="12"/>
      <c r="G8" s="12"/>
      <c r="H8" s="12"/>
      <c r="I8" s="13"/>
    </row>
    <row r="9" spans="1:9">
      <c r="A9" s="14"/>
      <c r="B9" s="12"/>
      <c r="C9" s="12"/>
      <c r="D9" s="12"/>
      <c r="E9" s="12"/>
      <c r="F9" s="12"/>
      <c r="G9" s="12"/>
      <c r="H9" s="12"/>
      <c r="I9" s="13"/>
    </row>
    <row r="10" spans="1:9">
      <c r="A10" s="14"/>
      <c r="B10" s="12"/>
      <c r="C10" s="12"/>
      <c r="D10" s="12"/>
      <c r="E10" s="12"/>
      <c r="F10" s="12"/>
      <c r="G10" s="12"/>
      <c r="H10" s="12"/>
      <c r="I10" s="13"/>
    </row>
    <row r="11" spans="1:9">
      <c r="A11" s="14"/>
      <c r="B11" s="12"/>
      <c r="C11" s="12"/>
      <c r="D11" s="12"/>
      <c r="E11" s="12"/>
      <c r="F11" s="12"/>
      <c r="G11" s="12"/>
      <c r="H11" s="12"/>
      <c r="I11" s="13"/>
    </row>
    <row r="12" spans="1:9" ht="15.75" customHeight="1">
      <c r="A12" s="11"/>
      <c r="B12" s="12"/>
      <c r="C12" s="15"/>
      <c r="D12" s="15"/>
      <c r="E12" s="15"/>
      <c r="F12" s="15"/>
      <c r="G12" s="15"/>
      <c r="H12" s="15"/>
      <c r="I12" s="13"/>
    </row>
    <row r="13" spans="1:9" ht="15" customHeight="1" thickBot="1">
      <c r="A13" s="16"/>
      <c r="B13" s="1"/>
      <c r="C13" s="17"/>
      <c r="D13" s="17"/>
      <c r="E13" s="17"/>
      <c r="F13" s="17"/>
      <c r="G13" s="17"/>
      <c r="H13" s="17"/>
      <c r="I13" s="2"/>
    </row>
    <row r="14" spans="1:9" ht="15" customHeight="1" thickBot="1">
      <c r="A14" s="11"/>
      <c r="B14" s="12"/>
      <c r="C14" s="15"/>
      <c r="D14" s="15"/>
      <c r="E14" s="15"/>
      <c r="F14" s="15"/>
      <c r="G14" s="15"/>
      <c r="H14" s="15"/>
      <c r="I14" s="13"/>
    </row>
    <row r="15" spans="1:9" ht="15" customHeight="1">
      <c r="A15" s="11"/>
      <c r="B15" s="12"/>
      <c r="C15" s="1460" t="s">
        <v>342</v>
      </c>
      <c r="D15" s="1461"/>
      <c r="E15" s="1461"/>
      <c r="F15" s="1461"/>
      <c r="G15" s="1461"/>
      <c r="H15" s="1462"/>
      <c r="I15" s="13"/>
    </row>
    <row r="16" spans="1:9" ht="15" customHeight="1">
      <c r="A16" s="11"/>
      <c r="B16" s="12"/>
      <c r="C16" s="1463"/>
      <c r="D16" s="1464"/>
      <c r="E16" s="1464"/>
      <c r="F16" s="1464"/>
      <c r="G16" s="1464"/>
      <c r="H16" s="1465"/>
      <c r="I16" s="13"/>
    </row>
    <row r="17" spans="1:9" ht="15" customHeight="1">
      <c r="A17" s="11"/>
      <c r="B17" s="12"/>
      <c r="C17" s="1463"/>
      <c r="D17" s="1464"/>
      <c r="E17" s="1464"/>
      <c r="F17" s="1464"/>
      <c r="G17" s="1464"/>
      <c r="H17" s="1465"/>
      <c r="I17" s="13"/>
    </row>
    <row r="18" spans="1:9" ht="15" customHeight="1">
      <c r="A18" s="14" t="s">
        <v>343</v>
      </c>
      <c r="B18" s="12"/>
      <c r="C18" s="1463"/>
      <c r="D18" s="1464"/>
      <c r="E18" s="1464"/>
      <c r="F18" s="1464"/>
      <c r="G18" s="1464"/>
      <c r="H18" s="1465"/>
      <c r="I18" s="13"/>
    </row>
    <row r="19" spans="1:9" ht="15" customHeight="1">
      <c r="A19" s="11"/>
      <c r="B19" s="12"/>
      <c r="C19" s="1463"/>
      <c r="D19" s="1464"/>
      <c r="E19" s="1464"/>
      <c r="F19" s="1464"/>
      <c r="G19" s="1464"/>
      <c r="H19" s="1465"/>
      <c r="I19" s="13"/>
    </row>
    <row r="20" spans="1:9" ht="15" customHeight="1">
      <c r="A20" s="11"/>
      <c r="B20" s="12"/>
      <c r="C20" s="1463"/>
      <c r="D20" s="1464"/>
      <c r="E20" s="1464"/>
      <c r="F20" s="1464"/>
      <c r="G20" s="1464"/>
      <c r="H20" s="1465"/>
      <c r="I20" s="13"/>
    </row>
    <row r="21" spans="1:9" ht="15" customHeight="1">
      <c r="A21" s="11"/>
      <c r="B21" s="12"/>
      <c r="C21" s="1463"/>
      <c r="D21" s="1464"/>
      <c r="E21" s="1464"/>
      <c r="F21" s="1464"/>
      <c r="G21" s="1464"/>
      <c r="H21" s="1465"/>
      <c r="I21" s="13"/>
    </row>
    <row r="22" spans="1:9" ht="15" customHeight="1">
      <c r="A22" s="11"/>
      <c r="B22" s="12"/>
      <c r="C22" s="1463"/>
      <c r="D22" s="1464"/>
      <c r="E22" s="1464"/>
      <c r="F22" s="1464"/>
      <c r="G22" s="1464"/>
      <c r="H22" s="1465"/>
      <c r="I22" s="13"/>
    </row>
    <row r="23" spans="1:9" ht="15" customHeight="1">
      <c r="A23" s="11"/>
      <c r="B23" s="12"/>
      <c r="C23" s="1463"/>
      <c r="D23" s="1464"/>
      <c r="E23" s="1464"/>
      <c r="F23" s="1464"/>
      <c r="G23" s="1464"/>
      <c r="H23" s="1465"/>
      <c r="I23" s="13"/>
    </row>
    <row r="24" spans="1:9" ht="15" customHeight="1">
      <c r="A24" s="11"/>
      <c r="B24" s="12"/>
      <c r="C24" s="1463"/>
      <c r="D24" s="1464"/>
      <c r="E24" s="1464"/>
      <c r="F24" s="1464"/>
      <c r="G24" s="1464"/>
      <c r="H24" s="1465"/>
      <c r="I24" s="13"/>
    </row>
    <row r="25" spans="1:9" ht="15" customHeight="1">
      <c r="A25" s="11"/>
      <c r="B25" s="12"/>
      <c r="C25" s="1463"/>
      <c r="D25" s="1464"/>
      <c r="E25" s="1464"/>
      <c r="F25" s="1464"/>
      <c r="G25" s="1464"/>
      <c r="H25" s="1465"/>
      <c r="I25" s="13"/>
    </row>
    <row r="26" spans="1:9" ht="14.25" customHeight="1">
      <c r="A26" s="11"/>
      <c r="B26" s="12"/>
      <c r="C26" s="1463"/>
      <c r="D26" s="1464"/>
      <c r="E26" s="1464"/>
      <c r="F26" s="1464"/>
      <c r="G26" s="1464"/>
      <c r="H26" s="1465"/>
      <c r="I26" s="13"/>
    </row>
    <row r="27" spans="1:9" ht="15.75" customHeight="1">
      <c r="A27" s="11"/>
      <c r="B27" s="12"/>
      <c r="C27" s="1463"/>
      <c r="D27" s="1464"/>
      <c r="E27" s="1464"/>
      <c r="F27" s="1464"/>
      <c r="G27" s="1464"/>
      <c r="H27" s="1465"/>
      <c r="I27" s="13"/>
    </row>
    <row r="28" spans="1:9">
      <c r="A28" s="11"/>
      <c r="B28" s="12"/>
      <c r="C28" s="1463"/>
      <c r="D28" s="1464"/>
      <c r="E28" s="1464"/>
      <c r="F28" s="1464"/>
      <c r="G28" s="1464"/>
      <c r="H28" s="1465"/>
      <c r="I28" s="13"/>
    </row>
    <row r="29" spans="1:9" ht="17.25" thickBot="1">
      <c r="A29" s="11"/>
      <c r="B29" s="12"/>
      <c r="C29" s="1466"/>
      <c r="D29" s="1467"/>
      <c r="E29" s="1467"/>
      <c r="F29" s="1467"/>
      <c r="G29" s="1467"/>
      <c r="H29" s="1468"/>
      <c r="I29" s="13"/>
    </row>
    <row r="30" spans="1:9" ht="17.25" thickBot="1">
      <c r="A30" s="16"/>
      <c r="B30" s="1"/>
      <c r="C30" s="1"/>
      <c r="D30" s="1"/>
      <c r="E30" s="1"/>
      <c r="F30" s="1"/>
      <c r="G30" s="1"/>
      <c r="H30" s="1"/>
      <c r="I30" s="2"/>
    </row>
    <row r="31" spans="1:9">
      <c r="A31" s="11"/>
      <c r="B31" s="12"/>
      <c r="C31" s="12"/>
      <c r="D31" s="12"/>
      <c r="E31" s="12"/>
      <c r="F31" s="12"/>
      <c r="G31" s="12"/>
      <c r="H31" s="12"/>
      <c r="I31" s="13"/>
    </row>
    <row r="32" spans="1:9">
      <c r="A32" s="14" t="s">
        <v>344</v>
      </c>
      <c r="B32" s="12"/>
      <c r="C32" s="12"/>
      <c r="D32" s="12"/>
      <c r="E32" s="12"/>
      <c r="F32" s="12"/>
      <c r="G32" s="12"/>
      <c r="H32" s="12"/>
      <c r="I32" s="13"/>
    </row>
    <row r="33" spans="1:9">
      <c r="A33" s="11"/>
      <c r="B33" s="12"/>
      <c r="C33" s="12"/>
      <c r="D33" s="12"/>
      <c r="E33" s="12"/>
      <c r="F33" s="12"/>
      <c r="G33" s="12"/>
      <c r="H33" s="12"/>
      <c r="I33" s="13"/>
    </row>
    <row r="34" spans="1:9">
      <c r="A34" s="11"/>
      <c r="B34" s="12"/>
      <c r="C34" s="12"/>
      <c r="D34" s="12"/>
      <c r="E34" s="12"/>
      <c r="F34" s="12"/>
      <c r="G34" s="12"/>
      <c r="H34" s="12"/>
      <c r="I34" s="13"/>
    </row>
    <row r="35" spans="1:9">
      <c r="A35" s="11"/>
      <c r="B35" s="12"/>
      <c r="C35" s="12"/>
      <c r="D35" s="12"/>
      <c r="E35" s="12"/>
      <c r="F35" s="12"/>
      <c r="G35" s="12"/>
      <c r="H35" s="12"/>
      <c r="I35" s="13"/>
    </row>
    <row r="36" spans="1:9">
      <c r="A36" s="11"/>
      <c r="B36" s="12"/>
      <c r="C36" s="12"/>
      <c r="D36" s="12"/>
      <c r="E36" s="12"/>
      <c r="F36" s="12"/>
      <c r="G36" s="12"/>
      <c r="H36" s="12"/>
      <c r="I36" s="13"/>
    </row>
    <row r="37" spans="1:9">
      <c r="A37" s="11"/>
      <c r="B37" s="12"/>
      <c r="C37" s="12"/>
      <c r="D37" s="12"/>
      <c r="E37" s="12"/>
      <c r="F37" s="12"/>
      <c r="G37" s="12"/>
      <c r="H37" s="12"/>
      <c r="I37" s="13"/>
    </row>
    <row r="38" spans="1:9">
      <c r="A38" s="11"/>
      <c r="B38" s="12"/>
      <c r="C38" s="12"/>
      <c r="D38" s="12"/>
      <c r="E38" s="12"/>
      <c r="F38" s="12"/>
      <c r="G38" s="12"/>
      <c r="H38" s="12"/>
      <c r="I38" s="13"/>
    </row>
    <row r="39" spans="1:9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7.25" thickBot="1">
      <c r="A40" s="16"/>
      <c r="B40" s="1"/>
      <c r="C40" s="1"/>
      <c r="D40" s="1"/>
      <c r="E40" s="1"/>
      <c r="F40" s="1"/>
      <c r="G40" s="1"/>
      <c r="H40" s="1"/>
      <c r="I40" s="2"/>
    </row>
    <row r="41" spans="1:9">
      <c r="A41" s="3" t="s">
        <v>238</v>
      </c>
    </row>
    <row r="47" spans="1:9">
      <c r="A47" s="12"/>
      <c r="B47" s="12"/>
      <c r="C47" s="12"/>
      <c r="D47" s="12"/>
      <c r="E47" s="12"/>
      <c r="F47" s="12"/>
      <c r="G47" s="12"/>
      <c r="H47" s="12"/>
      <c r="I47" s="12"/>
    </row>
    <row r="48" spans="1:9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</sheetData>
  <mergeCells count="5">
    <mergeCell ref="C15:H29"/>
    <mergeCell ref="A1:I1"/>
    <mergeCell ref="A2:I2"/>
    <mergeCell ref="A3:I3"/>
    <mergeCell ref="B4:G4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07"/>
  <sheetViews>
    <sheetView topLeftCell="B481" workbookViewId="0">
      <selection activeCell="N511" sqref="N511"/>
    </sheetView>
  </sheetViews>
  <sheetFormatPr baseColWidth="10" defaultColWidth="9.140625" defaultRowHeight="15"/>
  <cols>
    <col min="1" max="2" width="3.5703125" style="959" customWidth="1"/>
    <col min="3" max="3" width="5.42578125" style="959" customWidth="1"/>
    <col min="4" max="9" width="7.85546875" style="959" customWidth="1"/>
    <col min="10" max="10" width="10" style="959" customWidth="1"/>
    <col min="11" max="15" width="7.85546875" style="959" customWidth="1"/>
    <col min="16" max="16" width="13.28515625" style="959" bestFit="1" customWidth="1"/>
    <col min="17" max="17" width="9.140625" style="959"/>
    <col min="18" max="18" width="12.85546875" style="959" bestFit="1" customWidth="1"/>
  </cols>
  <sheetData>
    <row r="1" spans="1:18">
      <c r="A1" s="1602" t="s">
        <v>1363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957"/>
      <c r="R1" s="957"/>
    </row>
    <row r="2" spans="1:18">
      <c r="A2" s="958"/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</row>
    <row r="3" spans="1:18">
      <c r="B3" s="960"/>
      <c r="C3" s="961"/>
    </row>
    <row r="4" spans="1:18">
      <c r="A4" s="1515" t="s">
        <v>1364</v>
      </c>
      <c r="B4" s="1515"/>
      <c r="C4" s="1515"/>
      <c r="D4" s="1515"/>
      <c r="E4" s="1515"/>
      <c r="F4" s="1515"/>
      <c r="G4" s="1515"/>
      <c r="H4" s="1515"/>
      <c r="I4" s="1515"/>
      <c r="J4" s="1515"/>
      <c r="K4" s="1515"/>
      <c r="L4" s="1515"/>
      <c r="M4" s="1515"/>
      <c r="N4" s="1515"/>
      <c r="O4" s="1515"/>
      <c r="P4" s="1515"/>
    </row>
    <row r="5" spans="1:18">
      <c r="A5" s="962"/>
      <c r="B5" s="962"/>
      <c r="C5" s="962"/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</row>
    <row r="6" spans="1:18">
      <c r="B6" s="963" t="s">
        <v>1365</v>
      </c>
      <c r="C6" s="963" t="s">
        <v>1366</v>
      </c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</row>
    <row r="7" spans="1:18">
      <c r="B7" s="963"/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</row>
    <row r="8" spans="1:18">
      <c r="A8" s="963"/>
      <c r="B8" s="964" t="s">
        <v>247</v>
      </c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</row>
    <row r="9" spans="1:18">
      <c r="A9" s="963"/>
      <c r="B9" s="964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</row>
    <row r="10" spans="1:18">
      <c r="B10" s="965" t="s">
        <v>1367</v>
      </c>
      <c r="C10" s="964" t="s">
        <v>27</v>
      </c>
    </row>
    <row r="11" spans="1:18">
      <c r="B11" s="965"/>
      <c r="C11" s="964"/>
    </row>
    <row r="12" spans="1:18">
      <c r="B12" s="966"/>
      <c r="C12" s="966"/>
      <c r="D12" s="966"/>
      <c r="E12" s="966"/>
      <c r="F12" s="966"/>
      <c r="G12" s="966"/>
      <c r="H12" s="966"/>
      <c r="I12" s="966"/>
      <c r="J12" s="966"/>
      <c r="K12" s="966"/>
      <c r="L12" s="966"/>
      <c r="M12" s="966"/>
      <c r="N12" s="966"/>
      <c r="O12" s="966"/>
      <c r="P12" s="966"/>
      <c r="Q12" s="966"/>
    </row>
    <row r="13" spans="1:18">
      <c r="B13" s="966"/>
      <c r="C13" s="967" t="s">
        <v>1368</v>
      </c>
      <c r="D13" s="968"/>
      <c r="E13" s="968"/>
      <c r="F13" s="968"/>
      <c r="G13" s="968"/>
      <c r="H13" s="968"/>
      <c r="I13" s="968"/>
      <c r="J13" s="968"/>
      <c r="K13" s="968"/>
      <c r="L13" s="968"/>
      <c r="M13" s="968"/>
      <c r="N13" s="968"/>
      <c r="O13" s="968"/>
      <c r="P13" s="968"/>
    </row>
    <row r="14" spans="1:18">
      <c r="B14" s="966"/>
      <c r="C14" s="968"/>
      <c r="D14" s="968"/>
      <c r="E14" s="968"/>
      <c r="F14" s="968"/>
      <c r="G14" s="968"/>
      <c r="H14" s="968"/>
      <c r="I14" s="968"/>
      <c r="J14" s="968"/>
      <c r="K14" s="968"/>
      <c r="L14" s="968"/>
      <c r="M14" s="968"/>
      <c r="N14" s="968"/>
      <c r="O14" s="968"/>
      <c r="P14" s="968"/>
    </row>
    <row r="15" spans="1:18">
      <c r="B15" s="966"/>
      <c r="C15" s="968"/>
      <c r="D15" s="1580" t="s">
        <v>241</v>
      </c>
      <c r="E15" s="1580"/>
      <c r="F15" s="1580"/>
      <c r="G15" s="1580"/>
      <c r="H15" s="1580"/>
      <c r="I15" s="1580"/>
      <c r="J15" s="1545">
        <v>2020</v>
      </c>
      <c r="K15" s="1546"/>
      <c r="L15" s="1547"/>
      <c r="M15" s="1562">
        <v>2019</v>
      </c>
      <c r="N15" s="1562"/>
      <c r="O15" s="1562"/>
    </row>
    <row r="16" spans="1:18">
      <c r="B16" s="966"/>
      <c r="C16" s="968"/>
      <c r="D16" s="1594" t="s">
        <v>1369</v>
      </c>
      <c r="E16" s="1594"/>
      <c r="F16" s="1594"/>
      <c r="G16" s="1594"/>
      <c r="H16" s="1594"/>
      <c r="I16" s="1594"/>
      <c r="J16" s="1531" t="e">
        <f>SUM(#REF!)</f>
        <v>#REF!</v>
      </c>
      <c r="K16" s="1532"/>
      <c r="L16" s="1533"/>
      <c r="M16" s="1531">
        <f>SUM('[3]BALANZA COMPROBACION ENE 20'!J10)</f>
        <v>-7.31</v>
      </c>
      <c r="N16" s="1599"/>
      <c r="O16" s="1600"/>
    </row>
    <row r="17" spans="2:18">
      <c r="B17" s="966"/>
      <c r="C17" s="968"/>
      <c r="D17" s="1594" t="s">
        <v>1370</v>
      </c>
      <c r="E17" s="1594"/>
      <c r="F17" s="1594"/>
      <c r="G17" s="1594"/>
      <c r="H17" s="1594"/>
      <c r="I17" s="1594"/>
      <c r="J17" s="1531" t="e">
        <f>SUM(#REF!)</f>
        <v>#REF!</v>
      </c>
      <c r="K17" s="1532"/>
      <c r="L17" s="1533"/>
      <c r="M17" s="1531">
        <f>SUM('[3]BALANZA COMPROBACION ENE 20'!J17)</f>
        <v>18823808.969999999</v>
      </c>
      <c r="N17" s="1599"/>
      <c r="O17" s="1600"/>
      <c r="P17" s="969"/>
    </row>
    <row r="18" spans="2:18">
      <c r="B18" s="966"/>
      <c r="C18" s="968"/>
      <c r="D18" s="1518" t="s">
        <v>1371</v>
      </c>
      <c r="E18" s="1519"/>
      <c r="F18" s="1519"/>
      <c r="G18" s="1519"/>
      <c r="H18" s="1519"/>
      <c r="I18" s="1520"/>
      <c r="J18" s="1601" t="e">
        <f>SUM(J16:L17)</f>
        <v>#REF!</v>
      </c>
      <c r="K18" s="1524"/>
      <c r="L18" s="1525"/>
      <c r="M18" s="1553">
        <f>SUM(M16:O17)</f>
        <v>18823801.66</v>
      </c>
      <c r="N18" s="1553"/>
      <c r="O18" s="1553"/>
    </row>
    <row r="19" spans="2:18">
      <c r="B19" s="966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968"/>
    </row>
    <row r="20" spans="2:18">
      <c r="B20" s="966"/>
      <c r="C20" s="970" t="s">
        <v>1372</v>
      </c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8"/>
      <c r="O20" s="968"/>
      <c r="P20" s="968"/>
    </row>
    <row r="21" spans="2:18">
      <c r="B21" s="966"/>
      <c r="C21" s="970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8"/>
      <c r="P21" s="968"/>
    </row>
    <row r="22" spans="2:18">
      <c r="B22" s="966"/>
      <c r="C22" s="971" t="s">
        <v>1373</v>
      </c>
      <c r="D22" s="968"/>
      <c r="E22" s="968"/>
      <c r="F22" s="968"/>
      <c r="G22" s="968"/>
      <c r="H22" s="968"/>
      <c r="I22" s="968"/>
      <c r="J22" s="968"/>
      <c r="K22" s="968"/>
      <c r="L22" s="968"/>
      <c r="M22" s="968"/>
      <c r="N22" s="968"/>
      <c r="O22" s="968"/>
      <c r="P22" s="968"/>
    </row>
    <row r="23" spans="2:18">
      <c r="B23" s="966"/>
      <c r="C23" s="968"/>
      <c r="D23" s="968"/>
      <c r="E23" s="968"/>
      <c r="F23" s="968"/>
      <c r="G23" s="968"/>
      <c r="H23" s="968"/>
      <c r="I23" s="968"/>
      <c r="J23" s="968"/>
      <c r="K23" s="968"/>
      <c r="L23" s="968"/>
      <c r="M23" s="968"/>
      <c r="N23" s="968"/>
      <c r="O23" s="968"/>
      <c r="P23" s="968"/>
    </row>
    <row r="24" spans="2:18">
      <c r="B24" s="966"/>
      <c r="C24" s="968"/>
      <c r="D24" s="968"/>
      <c r="E24" s="968"/>
      <c r="F24" s="1580" t="s">
        <v>1374</v>
      </c>
      <c r="G24" s="1580"/>
      <c r="H24" s="1580"/>
      <c r="I24" s="1580"/>
      <c r="J24" s="1580"/>
      <c r="K24" s="1562" t="s">
        <v>1375</v>
      </c>
      <c r="L24" s="1562"/>
      <c r="M24" s="1562"/>
      <c r="O24" s="968"/>
      <c r="P24" s="968"/>
    </row>
    <row r="25" spans="2:18">
      <c r="B25" s="966"/>
      <c r="C25" s="968"/>
      <c r="D25" s="968"/>
      <c r="E25" s="968"/>
      <c r="F25" s="1594" t="s">
        <v>1376</v>
      </c>
      <c r="G25" s="1594"/>
      <c r="H25" s="1594"/>
      <c r="I25" s="1594"/>
      <c r="J25" s="1594"/>
      <c r="K25" s="1534">
        <v>506856.38</v>
      </c>
      <c r="L25" s="1535"/>
      <c r="M25" s="1535"/>
      <c r="O25" s="968"/>
      <c r="P25" s="968"/>
    </row>
    <row r="26" spans="2:18">
      <c r="B26" s="966"/>
      <c r="C26" s="968"/>
      <c r="D26" s="968"/>
      <c r="E26" s="968"/>
      <c r="F26" s="1594" t="s">
        <v>1377</v>
      </c>
      <c r="G26" s="1594"/>
      <c r="H26" s="1594"/>
      <c r="I26" s="1594"/>
      <c r="J26" s="1594"/>
      <c r="K26" s="1534">
        <v>4083772.18</v>
      </c>
      <c r="L26" s="1535"/>
      <c r="M26" s="1535"/>
      <c r="O26" s="968"/>
      <c r="P26" s="968"/>
    </row>
    <row r="27" spans="2:18">
      <c r="B27" s="966"/>
      <c r="C27" s="968"/>
      <c r="D27" s="968"/>
      <c r="E27" s="968"/>
      <c r="F27" s="1594" t="s">
        <v>1378</v>
      </c>
      <c r="G27" s="1594"/>
      <c r="H27" s="1594"/>
      <c r="I27" s="1594"/>
      <c r="J27" s="1594"/>
      <c r="K27" s="1534">
        <v>233454.9</v>
      </c>
      <c r="L27" s="1535"/>
      <c r="M27" s="1535"/>
      <c r="O27" s="968"/>
      <c r="P27" s="968"/>
    </row>
    <row r="28" spans="2:18">
      <c r="B28" s="966"/>
      <c r="C28" s="968"/>
      <c r="D28" s="968"/>
      <c r="E28" s="968"/>
      <c r="F28" s="1594" t="s">
        <v>1379</v>
      </c>
      <c r="G28" s="1594"/>
      <c r="H28" s="1594"/>
      <c r="I28" s="1594"/>
      <c r="J28" s="1594"/>
      <c r="K28" s="1534">
        <v>120428.79</v>
      </c>
      <c r="L28" s="1535"/>
      <c r="M28" s="1535"/>
      <c r="O28" s="968"/>
      <c r="P28" s="968"/>
    </row>
    <row r="29" spans="2:18">
      <c r="B29" s="966"/>
      <c r="C29" s="968"/>
      <c r="D29" s="968"/>
      <c r="E29" s="968"/>
      <c r="F29" s="1594" t="s">
        <v>1380</v>
      </c>
      <c r="G29" s="1594"/>
      <c r="H29" s="1594"/>
      <c r="I29" s="1594"/>
      <c r="J29" s="1594"/>
      <c r="K29" s="1534">
        <v>492686.75</v>
      </c>
      <c r="L29" s="1535"/>
      <c r="M29" s="1535"/>
      <c r="O29" s="968"/>
      <c r="P29" s="968"/>
    </row>
    <row r="30" spans="2:18">
      <c r="B30" s="966"/>
      <c r="C30" s="968"/>
      <c r="D30" s="968"/>
      <c r="E30" s="968"/>
      <c r="F30" s="1594" t="s">
        <v>1381</v>
      </c>
      <c r="G30" s="1594"/>
      <c r="H30" s="1594"/>
      <c r="I30" s="1594"/>
      <c r="J30" s="1594"/>
      <c r="K30" s="1534">
        <v>86165.67</v>
      </c>
      <c r="L30" s="1535"/>
      <c r="M30" s="1535"/>
      <c r="O30" s="968"/>
      <c r="P30" s="968"/>
      <c r="R30" s="969"/>
    </row>
    <row r="31" spans="2:18">
      <c r="B31" s="966"/>
      <c r="C31" s="968"/>
      <c r="D31" s="968"/>
      <c r="E31" s="968"/>
      <c r="F31" s="1594" t="s">
        <v>1382</v>
      </c>
      <c r="G31" s="1594"/>
      <c r="H31" s="1594"/>
      <c r="I31" s="1594"/>
      <c r="J31" s="1594"/>
      <c r="K31" s="1534">
        <v>0</v>
      </c>
      <c r="L31" s="1535"/>
      <c r="M31" s="1535"/>
      <c r="O31" s="968"/>
      <c r="P31" s="968"/>
    </row>
    <row r="32" spans="2:18">
      <c r="B32" s="966"/>
      <c r="C32" s="968"/>
      <c r="D32" s="968"/>
      <c r="E32" s="968"/>
      <c r="F32" s="1594" t="s">
        <v>1383</v>
      </c>
      <c r="G32" s="1594"/>
      <c r="H32" s="1594"/>
      <c r="I32" s="1594"/>
      <c r="J32" s="1594"/>
      <c r="K32" s="1534">
        <v>1.4</v>
      </c>
      <c r="L32" s="1535"/>
      <c r="M32" s="1535"/>
      <c r="O32" s="968"/>
      <c r="P32" s="968"/>
    </row>
    <row r="33" spans="2:16">
      <c r="B33" s="966"/>
      <c r="C33" s="968"/>
      <c r="D33" s="968"/>
      <c r="E33" s="968"/>
      <c r="F33" s="1594" t="s">
        <v>1384</v>
      </c>
      <c r="G33" s="1594"/>
      <c r="H33" s="1594"/>
      <c r="I33" s="1594"/>
      <c r="J33" s="1594"/>
      <c r="K33" s="1531">
        <v>26121.86</v>
      </c>
      <c r="L33" s="1532"/>
      <c r="M33" s="1533"/>
      <c r="O33" s="968"/>
      <c r="P33" s="968"/>
    </row>
    <row r="34" spans="2:16">
      <c r="B34" s="966"/>
      <c r="C34" s="968"/>
      <c r="D34" s="968"/>
      <c r="E34" s="968"/>
      <c r="F34" s="1594" t="s">
        <v>1385</v>
      </c>
      <c r="G34" s="1594"/>
      <c r="H34" s="1594"/>
      <c r="I34" s="1594"/>
      <c r="J34" s="1594"/>
      <c r="K34" s="1531">
        <v>0</v>
      </c>
      <c r="L34" s="1532"/>
      <c r="M34" s="1533"/>
      <c r="O34" s="968"/>
      <c r="P34" s="968"/>
    </row>
    <row r="35" spans="2:16">
      <c r="B35" s="966"/>
      <c r="C35" s="968"/>
      <c r="D35" s="968"/>
      <c r="E35" s="968"/>
      <c r="F35" s="1594" t="s">
        <v>1386</v>
      </c>
      <c r="G35" s="1594"/>
      <c r="H35" s="1594"/>
      <c r="I35" s="1594"/>
      <c r="J35" s="1594"/>
      <c r="K35" s="1531">
        <v>6702.59</v>
      </c>
      <c r="L35" s="1532"/>
      <c r="M35" s="1533"/>
      <c r="O35" s="968"/>
      <c r="P35" s="968"/>
    </row>
    <row r="36" spans="2:16">
      <c r="B36" s="966"/>
      <c r="C36" s="968"/>
      <c r="D36" s="968"/>
      <c r="E36" s="968"/>
      <c r="F36" s="1594" t="s">
        <v>1387</v>
      </c>
      <c r="G36" s="1594"/>
      <c r="H36" s="1594"/>
      <c r="I36" s="1594"/>
      <c r="J36" s="1594"/>
      <c r="K36" s="1531">
        <v>0</v>
      </c>
      <c r="L36" s="1532"/>
      <c r="M36" s="1533"/>
      <c r="O36" s="968"/>
      <c r="P36" s="968"/>
    </row>
    <row r="37" spans="2:16">
      <c r="B37" s="966"/>
      <c r="C37" s="968"/>
      <c r="D37" s="968"/>
      <c r="E37" s="968"/>
      <c r="F37" s="1518" t="s">
        <v>1371</v>
      </c>
      <c r="G37" s="1519"/>
      <c r="H37" s="1519"/>
      <c r="I37" s="1519"/>
      <c r="J37" s="1520"/>
      <c r="K37" s="1595">
        <f>SUM(K25:M36)</f>
        <v>5556190.5200000014</v>
      </c>
      <c r="L37" s="1596"/>
      <c r="M37" s="1597"/>
      <c r="O37" s="968"/>
      <c r="P37" s="968"/>
    </row>
    <row r="38" spans="2:16">
      <c r="B38" s="966"/>
      <c r="C38" s="968"/>
      <c r="D38" s="968"/>
      <c r="E38" s="968"/>
      <c r="F38" s="968"/>
      <c r="G38" s="968"/>
      <c r="H38" s="968"/>
      <c r="I38" s="968"/>
      <c r="J38" s="968"/>
      <c r="K38" s="968"/>
      <c r="L38" s="968"/>
      <c r="M38" s="968"/>
      <c r="N38" s="968"/>
      <c r="O38" s="968"/>
      <c r="P38" s="968"/>
    </row>
    <row r="39" spans="2:16">
      <c r="B39" s="966"/>
      <c r="C39" s="968"/>
      <c r="D39" s="968"/>
      <c r="E39" s="968"/>
      <c r="F39" s="968"/>
      <c r="G39" s="968"/>
      <c r="H39" s="968"/>
      <c r="I39" s="968"/>
      <c r="J39" s="968"/>
      <c r="K39" s="968"/>
      <c r="L39" s="968"/>
      <c r="M39" s="968"/>
      <c r="N39" s="968"/>
      <c r="O39" s="968"/>
      <c r="P39" s="968"/>
    </row>
    <row r="40" spans="2:16">
      <c r="B40" s="966"/>
      <c r="C40" s="970" t="s">
        <v>1388</v>
      </c>
      <c r="D40" s="967"/>
      <c r="E40" s="967"/>
      <c r="F40" s="967"/>
      <c r="G40" s="967"/>
      <c r="H40" s="967"/>
      <c r="I40" s="967"/>
      <c r="J40" s="967"/>
      <c r="K40" s="967"/>
      <c r="L40" s="967"/>
      <c r="M40" s="967"/>
      <c r="N40" s="967"/>
      <c r="O40" s="967"/>
      <c r="P40" s="967"/>
    </row>
    <row r="41" spans="2:16">
      <c r="B41" s="966"/>
      <c r="C41" s="970"/>
      <c r="D41" s="967"/>
      <c r="E41" s="967"/>
      <c r="F41" s="967"/>
      <c r="G41" s="967"/>
      <c r="H41" s="967"/>
      <c r="I41" s="967"/>
      <c r="J41" s="967"/>
      <c r="K41" s="967"/>
      <c r="L41" s="967"/>
      <c r="M41" s="967"/>
      <c r="N41" s="967"/>
      <c r="O41" s="967"/>
      <c r="P41" s="967"/>
    </row>
    <row r="42" spans="2:16">
      <c r="B42" s="966"/>
      <c r="C42" s="1598" t="s">
        <v>1389</v>
      </c>
      <c r="D42" s="1598"/>
      <c r="E42" s="1598"/>
      <c r="F42" s="1598"/>
      <c r="G42" s="1598"/>
      <c r="H42" s="1598"/>
      <c r="I42" s="1598"/>
      <c r="J42" s="1598"/>
      <c r="K42" s="1598"/>
      <c r="L42" s="1598"/>
      <c r="M42" s="1598"/>
      <c r="N42" s="1598"/>
      <c r="O42" s="1598"/>
      <c r="P42" s="1598"/>
    </row>
    <row r="43" spans="2:16">
      <c r="B43" s="966"/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</row>
    <row r="44" spans="2:16">
      <c r="B44" s="966"/>
      <c r="C44" s="968"/>
      <c r="D44" s="968"/>
      <c r="E44" s="968"/>
      <c r="F44" s="1580" t="s">
        <v>1374</v>
      </c>
      <c r="G44" s="1580"/>
      <c r="H44" s="1580"/>
      <c r="I44" s="1580"/>
      <c r="J44" s="1580"/>
      <c r="K44" s="1562" t="s">
        <v>1375</v>
      </c>
      <c r="L44" s="1562"/>
      <c r="M44" s="1562"/>
      <c r="O44" s="968"/>
      <c r="P44" s="968"/>
    </row>
    <row r="45" spans="2:16">
      <c r="B45" s="966"/>
      <c r="C45" s="968"/>
      <c r="D45" s="968"/>
      <c r="E45" s="968"/>
      <c r="F45" s="1569" t="s">
        <v>1390</v>
      </c>
      <c r="G45" s="1569"/>
      <c r="H45" s="1569"/>
      <c r="I45" s="1569"/>
      <c r="J45" s="1569"/>
      <c r="K45" s="1592">
        <v>10000</v>
      </c>
      <c r="L45" s="1593"/>
      <c r="M45" s="1593"/>
      <c r="O45" s="968"/>
      <c r="P45" s="968"/>
    </row>
    <row r="46" spans="2:16">
      <c r="B46" s="966"/>
      <c r="C46" s="968"/>
      <c r="D46" s="968"/>
      <c r="E46" s="968"/>
      <c r="F46" s="1569" t="s">
        <v>1391</v>
      </c>
      <c r="G46" s="1569"/>
      <c r="H46" s="1569"/>
      <c r="I46" s="1569"/>
      <c r="J46" s="1569"/>
      <c r="K46" s="1592">
        <v>6990.56</v>
      </c>
      <c r="L46" s="1593"/>
      <c r="M46" s="1593"/>
      <c r="O46" s="968"/>
      <c r="P46" s="968"/>
    </row>
    <row r="47" spans="2:16">
      <c r="B47" s="966"/>
      <c r="C47" s="968"/>
      <c r="D47" s="968"/>
      <c r="E47" s="968"/>
      <c r="F47" s="1569" t="s">
        <v>1392</v>
      </c>
      <c r="G47" s="1569"/>
      <c r="H47" s="1569"/>
      <c r="I47" s="1569"/>
      <c r="J47" s="1569"/>
      <c r="K47" s="1592">
        <v>0</v>
      </c>
      <c r="L47" s="1593"/>
      <c r="M47" s="1593"/>
      <c r="O47" s="968"/>
      <c r="P47" s="968"/>
    </row>
    <row r="48" spans="2:16">
      <c r="B48" s="966"/>
      <c r="C48" s="968"/>
      <c r="D48" s="968"/>
      <c r="E48" s="968"/>
      <c r="F48" s="1569" t="s">
        <v>1393</v>
      </c>
      <c r="G48" s="1569"/>
      <c r="H48" s="1569"/>
      <c r="I48" s="1569"/>
      <c r="J48" s="1569"/>
      <c r="K48" s="1592">
        <v>0</v>
      </c>
      <c r="L48" s="1593"/>
      <c r="M48" s="1593"/>
      <c r="O48" s="968"/>
      <c r="P48" s="968"/>
    </row>
    <row r="49" spans="1:16">
      <c r="B49" s="966"/>
      <c r="C49" s="968"/>
      <c r="D49" s="968"/>
      <c r="E49" s="968"/>
      <c r="F49" s="1569" t="s">
        <v>1394</v>
      </c>
      <c r="G49" s="1569"/>
      <c r="H49" s="1569"/>
      <c r="I49" s="1569"/>
      <c r="J49" s="1569"/>
      <c r="K49" s="1592">
        <v>0</v>
      </c>
      <c r="L49" s="1593"/>
      <c r="M49" s="1593"/>
      <c r="O49" s="968"/>
      <c r="P49" s="968"/>
    </row>
    <row r="50" spans="1:16">
      <c r="B50" s="966"/>
      <c r="C50" s="968"/>
      <c r="D50" s="968"/>
      <c r="E50" s="968"/>
      <c r="F50" s="1569" t="s">
        <v>1395</v>
      </c>
      <c r="G50" s="1569"/>
      <c r="H50" s="1569"/>
      <c r="I50" s="1569"/>
      <c r="J50" s="1569"/>
      <c r="K50" s="1592">
        <v>-2600</v>
      </c>
      <c r="L50" s="1593"/>
      <c r="M50" s="1593"/>
      <c r="O50" s="968"/>
      <c r="P50" s="968"/>
    </row>
    <row r="51" spans="1:16">
      <c r="B51" s="966"/>
      <c r="C51" s="968"/>
      <c r="D51" s="968"/>
      <c r="E51" s="968"/>
      <c r="F51" s="1569" t="s">
        <v>1396</v>
      </c>
      <c r="G51" s="1569"/>
      <c r="H51" s="1569"/>
      <c r="I51" s="1569"/>
      <c r="J51" s="1569"/>
      <c r="K51" s="1592">
        <v>0</v>
      </c>
      <c r="L51" s="1593"/>
      <c r="M51" s="1593"/>
      <c r="O51" s="968"/>
      <c r="P51" s="968"/>
    </row>
    <row r="52" spans="1:16">
      <c r="B52" s="966"/>
      <c r="C52" s="968"/>
      <c r="D52" s="968"/>
      <c r="E52" s="968"/>
      <c r="F52" s="1569" t="s">
        <v>1397</v>
      </c>
      <c r="G52" s="1569"/>
      <c r="H52" s="1569"/>
      <c r="I52" s="1569"/>
      <c r="J52" s="1569"/>
      <c r="K52" s="1592">
        <v>0</v>
      </c>
      <c r="L52" s="1593"/>
      <c r="M52" s="1593"/>
      <c r="O52" s="968"/>
      <c r="P52" s="968"/>
    </row>
    <row r="53" spans="1:16">
      <c r="B53" s="966"/>
      <c r="C53" s="968"/>
      <c r="D53" s="968"/>
      <c r="E53" s="968"/>
      <c r="F53" s="1569" t="s">
        <v>1398</v>
      </c>
      <c r="G53" s="1569"/>
      <c r="H53" s="1569"/>
      <c r="I53" s="1569"/>
      <c r="J53" s="1569"/>
      <c r="K53" s="1592">
        <v>0</v>
      </c>
      <c r="L53" s="1593"/>
      <c r="M53" s="1593"/>
      <c r="O53" s="968"/>
      <c r="P53" s="968"/>
    </row>
    <row r="54" spans="1:16">
      <c r="B54" s="966"/>
      <c r="C54" s="968"/>
      <c r="D54" s="968"/>
      <c r="E54" s="968"/>
      <c r="F54" s="1536" t="s">
        <v>1371</v>
      </c>
      <c r="G54" s="1537"/>
      <c r="H54" s="1537"/>
      <c r="I54" s="1537"/>
      <c r="J54" s="1538"/>
      <c r="K54" s="1574">
        <f>SUM(K45:M53)</f>
        <v>14390.560000000001</v>
      </c>
      <c r="L54" s="1588"/>
      <c r="M54" s="1589"/>
      <c r="O54" s="968"/>
      <c r="P54" s="968"/>
    </row>
    <row r="55" spans="1:16">
      <c r="B55" s="966"/>
      <c r="C55" s="968"/>
      <c r="D55" s="968"/>
      <c r="E55" s="968"/>
      <c r="F55" s="968"/>
      <c r="G55" s="968"/>
      <c r="H55" s="968"/>
      <c r="I55" s="968"/>
      <c r="J55" s="968"/>
      <c r="K55" s="968"/>
      <c r="L55" s="968"/>
      <c r="M55" s="968"/>
      <c r="N55" s="968"/>
      <c r="O55" s="968"/>
      <c r="P55" s="968"/>
    </row>
    <row r="56" spans="1:16">
      <c r="A56" s="964"/>
      <c r="B56" s="965" t="s">
        <v>1367</v>
      </c>
      <c r="C56" s="964" t="s">
        <v>1399</v>
      </c>
      <c r="M56" s="969"/>
    </row>
    <row r="57" spans="1:16">
      <c r="A57" s="964"/>
      <c r="B57" s="965"/>
      <c r="C57" s="964"/>
    </row>
    <row r="58" spans="1:16">
      <c r="A58" s="964"/>
      <c r="B58" s="965"/>
      <c r="C58" s="964"/>
    </row>
    <row r="59" spans="1:16">
      <c r="A59" s="972"/>
      <c r="B59" s="973"/>
      <c r="C59" s="1590" t="s">
        <v>241</v>
      </c>
      <c r="D59" s="1591"/>
      <c r="E59" s="1591"/>
      <c r="F59" s="1591"/>
      <c r="G59" s="1591"/>
      <c r="H59" s="1591"/>
      <c r="I59" s="1591"/>
      <c r="J59" s="1545">
        <v>2020</v>
      </c>
      <c r="K59" s="1546"/>
      <c r="L59" s="1547"/>
      <c r="M59" s="1545">
        <v>2019</v>
      </c>
      <c r="N59" s="1546"/>
      <c r="O59" s="1547"/>
    </row>
    <row r="60" spans="1:16">
      <c r="A60" s="972"/>
      <c r="B60" s="973"/>
      <c r="C60" s="1581" t="s">
        <v>1400</v>
      </c>
      <c r="D60" s="1582"/>
      <c r="E60" s="1582"/>
      <c r="F60" s="1582"/>
      <c r="G60" s="1582"/>
      <c r="H60" s="1582"/>
      <c r="I60" s="1582"/>
      <c r="J60" s="1583">
        <v>107280.68</v>
      </c>
      <c r="K60" s="1584"/>
      <c r="L60" s="1585"/>
      <c r="M60" s="1583">
        <f>SUM('[3]BALANZA COMPROBACION ENE 20'!J34)</f>
        <v>77979.56</v>
      </c>
      <c r="N60" s="1586"/>
      <c r="O60" s="1587"/>
    </row>
    <row r="61" spans="1:16">
      <c r="A61" s="972"/>
      <c r="B61" s="973"/>
      <c r="C61" s="1581" t="s">
        <v>1401</v>
      </c>
      <c r="D61" s="1582"/>
      <c r="E61" s="1582"/>
      <c r="F61" s="1582"/>
      <c r="G61" s="1582"/>
      <c r="H61" s="1582"/>
      <c r="I61" s="1582"/>
      <c r="J61" s="1583">
        <v>3480039.53</v>
      </c>
      <c r="K61" s="1584"/>
      <c r="L61" s="1585"/>
      <c r="M61" s="1583">
        <f>SUM('[3]BALANZA COMPROBACION ENE 20'!J80)</f>
        <v>3494069.01</v>
      </c>
      <c r="N61" s="1586"/>
      <c r="O61" s="1587"/>
    </row>
    <row r="62" spans="1:16">
      <c r="A62" s="972"/>
      <c r="B62" s="973"/>
      <c r="C62" s="1581" t="s">
        <v>1402</v>
      </c>
      <c r="D62" s="1582"/>
      <c r="E62" s="1582"/>
      <c r="F62" s="1582"/>
      <c r="G62" s="1582"/>
      <c r="H62" s="1582"/>
      <c r="I62" s="1582"/>
      <c r="J62" s="1583">
        <v>0</v>
      </c>
      <c r="K62" s="1584"/>
      <c r="L62" s="1585"/>
      <c r="M62" s="1583">
        <v>0</v>
      </c>
      <c r="N62" s="1584"/>
      <c r="O62" s="1585"/>
    </row>
    <row r="63" spans="1:16">
      <c r="A63" s="972"/>
      <c r="B63" s="973"/>
      <c r="C63" s="1536" t="s">
        <v>1371</v>
      </c>
      <c r="D63" s="1537"/>
      <c r="E63" s="1537"/>
      <c r="F63" s="1537"/>
      <c r="G63" s="1537"/>
      <c r="H63" s="1537"/>
      <c r="I63" s="1537"/>
      <c r="J63" s="1574">
        <f>SUM(J60:L62)</f>
        <v>3587320.21</v>
      </c>
      <c r="K63" s="1575"/>
      <c r="L63" s="1576"/>
      <c r="M63" s="1577">
        <f>SUM(M60:O62)</f>
        <v>3572048.57</v>
      </c>
      <c r="N63" s="1578"/>
      <c r="O63" s="1579"/>
    </row>
    <row r="64" spans="1:16">
      <c r="A64" s="972"/>
      <c r="B64" s="973"/>
      <c r="C64" s="972"/>
      <c r="D64" s="972"/>
      <c r="E64" s="972"/>
      <c r="F64" s="972"/>
      <c r="G64" s="972"/>
      <c r="H64" s="972"/>
      <c r="I64" s="972"/>
      <c r="J64" s="972"/>
      <c r="K64" s="972"/>
      <c r="L64" s="972"/>
      <c r="M64" s="972"/>
      <c r="N64" s="972"/>
      <c r="O64" s="972"/>
      <c r="P64" s="972"/>
    </row>
    <row r="65" spans="1:16">
      <c r="A65" s="972"/>
      <c r="B65" s="973"/>
      <c r="C65" s="967" t="s">
        <v>1403</v>
      </c>
      <c r="D65" s="972"/>
      <c r="E65" s="972"/>
      <c r="F65" s="972"/>
      <c r="G65" s="972"/>
      <c r="H65" s="972"/>
      <c r="I65" s="972"/>
      <c r="J65" s="972"/>
      <c r="K65" s="972"/>
      <c r="L65" s="972"/>
      <c r="M65" s="972"/>
      <c r="N65" s="972"/>
      <c r="O65" s="972"/>
      <c r="P65" s="972"/>
    </row>
    <row r="66" spans="1:16">
      <c r="A66" s="972"/>
      <c r="B66" s="973"/>
      <c r="C66" s="972"/>
      <c r="D66" s="972"/>
      <c r="E66" s="972"/>
      <c r="F66" s="972"/>
      <c r="O66" s="972"/>
      <c r="P66" s="972"/>
    </row>
    <row r="67" spans="1:16">
      <c r="A67" s="972"/>
      <c r="B67" s="973"/>
      <c r="C67" s="972"/>
      <c r="D67" s="972"/>
      <c r="E67" s="972"/>
      <c r="F67" s="1580" t="s">
        <v>241</v>
      </c>
      <c r="G67" s="1580"/>
      <c r="H67" s="1562">
        <v>2020</v>
      </c>
      <c r="I67" s="1562"/>
      <c r="J67" s="1562"/>
      <c r="K67" s="1562" t="s">
        <v>1404</v>
      </c>
      <c r="L67" s="1562"/>
      <c r="M67" s="1562"/>
      <c r="O67" s="972"/>
      <c r="P67" s="972"/>
    </row>
    <row r="68" spans="1:16">
      <c r="A68" s="972"/>
      <c r="B68" s="973"/>
      <c r="C68" s="972"/>
      <c r="D68" s="972"/>
      <c r="E68" s="972"/>
      <c r="F68" s="1569" t="s">
        <v>1405</v>
      </c>
      <c r="G68" s="1569"/>
      <c r="H68" s="1551">
        <v>500</v>
      </c>
      <c r="I68" s="1551"/>
      <c r="J68" s="1551"/>
      <c r="K68" s="1573">
        <f>H68/H94</f>
        <v>4.6606714275114593E-3</v>
      </c>
      <c r="L68" s="1573"/>
      <c r="M68" s="1573"/>
      <c r="O68" s="972"/>
      <c r="P68" s="972"/>
    </row>
    <row r="69" spans="1:16">
      <c r="A69" s="972"/>
      <c r="B69" s="973"/>
      <c r="C69" s="972"/>
      <c r="D69" s="972"/>
      <c r="E69" s="972"/>
      <c r="F69" s="1569" t="s">
        <v>1406</v>
      </c>
      <c r="G69" s="1569"/>
      <c r="H69" s="1551">
        <v>1850</v>
      </c>
      <c r="I69" s="1551"/>
      <c r="J69" s="1551"/>
      <c r="K69" s="1573">
        <f>H69/H94</f>
        <v>1.7244484281792399E-2</v>
      </c>
      <c r="L69" s="1573"/>
      <c r="M69" s="1573"/>
      <c r="O69" s="972"/>
      <c r="P69" s="972"/>
    </row>
    <row r="70" spans="1:16">
      <c r="A70" s="972"/>
      <c r="B70" s="973"/>
      <c r="C70" s="972"/>
      <c r="D70" s="972"/>
      <c r="E70" s="972"/>
      <c r="F70" s="1569" t="s">
        <v>1407</v>
      </c>
      <c r="G70" s="1569"/>
      <c r="H70" s="1551">
        <v>2950</v>
      </c>
      <c r="I70" s="1551"/>
      <c r="J70" s="1551"/>
      <c r="K70" s="1573">
        <f>H70/H94</f>
        <v>2.7497961422317609E-2</v>
      </c>
      <c r="L70" s="1573"/>
      <c r="M70" s="1573"/>
      <c r="O70" s="972"/>
      <c r="P70" s="972"/>
    </row>
    <row r="71" spans="1:16">
      <c r="A71" s="972"/>
      <c r="B71" s="973"/>
      <c r="C71" s="972"/>
      <c r="D71" s="972"/>
      <c r="E71" s="972"/>
      <c r="F71" s="1569" t="s">
        <v>1408</v>
      </c>
      <c r="G71" s="1569"/>
      <c r="H71" s="1551">
        <v>531.01</v>
      </c>
      <c r="I71" s="1551"/>
      <c r="J71" s="1551"/>
      <c r="K71" s="1573">
        <f>H71/H94</f>
        <v>4.9497262694457199E-3</v>
      </c>
      <c r="L71" s="1573"/>
      <c r="M71" s="1573"/>
      <c r="O71" s="972"/>
      <c r="P71" s="972"/>
    </row>
    <row r="72" spans="1:16">
      <c r="A72" s="972"/>
      <c r="B72" s="973"/>
      <c r="C72" s="972"/>
      <c r="D72" s="972"/>
      <c r="E72" s="972"/>
      <c r="F72" s="1569" t="s">
        <v>1409</v>
      </c>
      <c r="G72" s="1569"/>
      <c r="H72" s="1551">
        <v>2461.92</v>
      </c>
      <c r="I72" s="1551"/>
      <c r="J72" s="1551"/>
      <c r="K72" s="1573">
        <f>H72/H94</f>
        <v>2.2948400401638022E-2</v>
      </c>
      <c r="L72" s="1573"/>
      <c r="M72" s="1573"/>
      <c r="O72" s="972"/>
      <c r="P72" s="972"/>
    </row>
    <row r="73" spans="1:16">
      <c r="A73" s="972"/>
      <c r="B73" s="973"/>
      <c r="C73" s="972"/>
      <c r="D73" s="972"/>
      <c r="E73" s="972"/>
      <c r="F73" s="1548" t="s">
        <v>1410</v>
      </c>
      <c r="G73" s="1550"/>
      <c r="H73" s="1555">
        <v>5863.3</v>
      </c>
      <c r="I73" s="1556"/>
      <c r="J73" s="1557"/>
      <c r="K73" s="1573">
        <f>H73/H94</f>
        <v>5.4653829561855875E-2</v>
      </c>
      <c r="L73" s="1573"/>
      <c r="M73" s="1573"/>
      <c r="O73" s="972"/>
      <c r="P73" s="972"/>
    </row>
    <row r="74" spans="1:16">
      <c r="A74" s="972"/>
      <c r="B74" s="973"/>
      <c r="C74" s="972"/>
      <c r="D74" s="972"/>
      <c r="E74" s="972"/>
      <c r="F74" s="1548" t="s">
        <v>1411</v>
      </c>
      <c r="G74" s="1550"/>
      <c r="H74" s="1555">
        <v>2560.64</v>
      </c>
      <c r="I74" s="1556"/>
      <c r="J74" s="1557"/>
      <c r="K74" s="1570">
        <f>H74/H94</f>
        <v>2.3868603368285883E-2</v>
      </c>
      <c r="L74" s="1571"/>
      <c r="M74" s="1572"/>
      <c r="O74" s="972"/>
      <c r="P74" s="972"/>
    </row>
    <row r="75" spans="1:16">
      <c r="A75" s="972"/>
      <c r="B75" s="973"/>
      <c r="C75" s="972"/>
      <c r="D75" s="972"/>
      <c r="E75" s="972"/>
      <c r="F75" s="1569" t="s">
        <v>1412</v>
      </c>
      <c r="G75" s="1569"/>
      <c r="H75" s="1551">
        <v>1850</v>
      </c>
      <c r="I75" s="1551"/>
      <c r="J75" s="1551"/>
      <c r="K75" s="1573">
        <f>H75/H94</f>
        <v>1.7244484281792399E-2</v>
      </c>
      <c r="L75" s="1573"/>
      <c r="M75" s="1573"/>
      <c r="O75" s="972"/>
      <c r="P75" s="972"/>
    </row>
    <row r="76" spans="1:16">
      <c r="A76" s="972"/>
      <c r="B76" s="973"/>
      <c r="C76" s="972"/>
      <c r="D76" s="972"/>
      <c r="E76" s="972"/>
      <c r="F76" s="1548" t="s">
        <v>1413</v>
      </c>
      <c r="G76" s="1550"/>
      <c r="H76" s="1555">
        <v>2081.0100000000002</v>
      </c>
      <c r="I76" s="1556"/>
      <c r="J76" s="1557"/>
      <c r="K76" s="1570">
        <f>H76/H94</f>
        <v>1.9397807694731244E-2</v>
      </c>
      <c r="L76" s="1571"/>
      <c r="M76" s="1572"/>
      <c r="O76" s="972"/>
      <c r="P76" s="972"/>
    </row>
    <row r="77" spans="1:16">
      <c r="A77" s="972"/>
      <c r="B77" s="973"/>
      <c r="C77" s="972"/>
      <c r="D77" s="972"/>
      <c r="E77" s="972"/>
      <c r="F77" s="1548" t="s">
        <v>1414</v>
      </c>
      <c r="G77" s="1550"/>
      <c r="H77" s="1555">
        <v>47684.25</v>
      </c>
      <c r="I77" s="1556"/>
      <c r="J77" s="1557"/>
      <c r="K77" s="1573">
        <f>H77/H94</f>
        <v>0.44448124303462661</v>
      </c>
      <c r="L77" s="1573"/>
      <c r="M77" s="1573"/>
      <c r="O77" s="972"/>
      <c r="P77" s="972"/>
    </row>
    <row r="78" spans="1:16">
      <c r="A78" s="972"/>
      <c r="B78" s="973"/>
      <c r="C78" s="972"/>
      <c r="D78" s="972"/>
      <c r="E78" s="972"/>
      <c r="F78" s="1548" t="s">
        <v>1415</v>
      </c>
      <c r="G78" s="1550"/>
      <c r="H78" s="1555">
        <v>14671</v>
      </c>
      <c r="I78" s="1556"/>
      <c r="J78" s="1557"/>
      <c r="K78" s="1573">
        <f>H78/H94</f>
        <v>0.13675342102604124</v>
      </c>
      <c r="L78" s="1573"/>
      <c r="M78" s="1573"/>
      <c r="O78" s="972"/>
      <c r="P78" s="972"/>
    </row>
    <row r="79" spans="1:16">
      <c r="A79" s="972"/>
      <c r="B79" s="973"/>
      <c r="C79" s="972"/>
      <c r="D79" s="972"/>
      <c r="E79" s="972"/>
      <c r="F79" s="1548" t="s">
        <v>1416</v>
      </c>
      <c r="G79" s="1550"/>
      <c r="H79" s="1555">
        <v>1850</v>
      </c>
      <c r="I79" s="1556"/>
      <c r="J79" s="1557"/>
      <c r="K79" s="1570">
        <f>H79/H94</f>
        <v>1.7244484281792399E-2</v>
      </c>
      <c r="L79" s="1571"/>
      <c r="M79" s="1572"/>
      <c r="O79" s="972"/>
      <c r="P79" s="972"/>
    </row>
    <row r="80" spans="1:16">
      <c r="A80" s="972"/>
      <c r="B80" s="973"/>
      <c r="C80" s="972"/>
      <c r="D80" s="972"/>
      <c r="E80" s="972"/>
      <c r="F80" s="1569" t="s">
        <v>1417</v>
      </c>
      <c r="G80" s="1569"/>
      <c r="H80" s="1551">
        <v>1400</v>
      </c>
      <c r="I80" s="1551"/>
      <c r="J80" s="1551"/>
      <c r="K80" s="1573">
        <f>H80/H94</f>
        <v>1.3049879997032086E-2</v>
      </c>
      <c r="L80" s="1573"/>
      <c r="M80" s="1573"/>
      <c r="O80" s="972"/>
      <c r="P80" s="972"/>
    </row>
    <row r="81" spans="1:18">
      <c r="A81" s="972"/>
      <c r="B81" s="973"/>
      <c r="C81" s="972"/>
      <c r="D81" s="972"/>
      <c r="E81" s="972"/>
      <c r="F81" s="1569" t="s">
        <v>1418</v>
      </c>
      <c r="G81" s="1569"/>
      <c r="H81" s="1551">
        <v>524</v>
      </c>
      <c r="I81" s="1551"/>
      <c r="J81" s="1551"/>
      <c r="K81" s="1570">
        <f>H81/H94</f>
        <v>4.8843836560320091E-3</v>
      </c>
      <c r="L81" s="1571"/>
      <c r="M81" s="1572"/>
      <c r="O81" s="972"/>
      <c r="P81" s="972"/>
    </row>
    <row r="82" spans="1:18">
      <c r="A82" s="972"/>
      <c r="B82" s="973"/>
      <c r="C82" s="972"/>
      <c r="D82" s="972"/>
      <c r="E82" s="972"/>
      <c r="F82" s="1548" t="s">
        <v>1419</v>
      </c>
      <c r="G82" s="1550"/>
      <c r="H82" s="1555">
        <v>1500</v>
      </c>
      <c r="I82" s="1556"/>
      <c r="J82" s="1557"/>
      <c r="K82" s="1570">
        <f>H82/H94</f>
        <v>1.3982014282534377E-2</v>
      </c>
      <c r="L82" s="1571"/>
      <c r="M82" s="1572"/>
      <c r="O82" s="972"/>
      <c r="P82" s="972"/>
    </row>
    <row r="83" spans="1:18">
      <c r="A83" s="972"/>
      <c r="B83" s="973"/>
      <c r="C83" s="972"/>
      <c r="D83" s="972"/>
      <c r="E83" s="972"/>
      <c r="F83" s="1569" t="s">
        <v>1420</v>
      </c>
      <c r="G83" s="1569"/>
      <c r="H83" s="1551">
        <v>2500</v>
      </c>
      <c r="I83" s="1551"/>
      <c r="J83" s="1551"/>
      <c r="K83" s="1573">
        <f>H83/H94</f>
        <v>2.3303357137557296E-2</v>
      </c>
      <c r="L83" s="1573"/>
      <c r="M83" s="1573"/>
      <c r="O83" s="972"/>
      <c r="P83" s="972"/>
    </row>
    <row r="84" spans="1:18">
      <c r="A84" s="972"/>
      <c r="B84" s="973"/>
      <c r="C84" s="972"/>
      <c r="D84" s="972"/>
      <c r="E84" s="972"/>
      <c r="F84" s="1548" t="s">
        <v>1421</v>
      </c>
      <c r="G84" s="1550"/>
      <c r="H84" s="1555">
        <v>3700</v>
      </c>
      <c r="I84" s="1556"/>
      <c r="J84" s="1557"/>
      <c r="K84" s="1573">
        <f>H84/H94</f>
        <v>3.4488968563584799E-2</v>
      </c>
      <c r="L84" s="1573"/>
      <c r="M84" s="1573"/>
      <c r="O84" s="972"/>
      <c r="P84" s="972"/>
    </row>
    <row r="85" spans="1:18">
      <c r="A85" s="972"/>
      <c r="B85" s="973"/>
      <c r="C85" s="972"/>
      <c r="D85" s="972"/>
      <c r="E85" s="972"/>
      <c r="F85" s="1569" t="s">
        <v>1422</v>
      </c>
      <c r="G85" s="1550"/>
      <c r="H85" s="1555">
        <v>1850</v>
      </c>
      <c r="I85" s="1556"/>
      <c r="J85" s="1557"/>
      <c r="K85" s="1573">
        <f>H85/H94</f>
        <v>1.7244484281792399E-2</v>
      </c>
      <c r="L85" s="1573"/>
      <c r="M85" s="1573"/>
      <c r="O85" s="972"/>
      <c r="P85" s="972"/>
    </row>
    <row r="86" spans="1:18">
      <c r="A86" s="972"/>
      <c r="B86" s="973"/>
      <c r="C86" s="972"/>
      <c r="D86" s="972"/>
      <c r="E86" s="972"/>
      <c r="F86" s="1548" t="s">
        <v>1423</v>
      </c>
      <c r="G86" s="1550"/>
      <c r="H86" s="1555">
        <v>300</v>
      </c>
      <c r="I86" s="1556"/>
      <c r="J86" s="1557"/>
      <c r="K86" s="1570">
        <f>H86/H94</f>
        <v>2.7964028565068753E-3</v>
      </c>
      <c r="L86" s="1571"/>
      <c r="M86" s="1572"/>
      <c r="O86" s="972"/>
      <c r="P86" s="972"/>
    </row>
    <row r="87" spans="1:18">
      <c r="A87" s="972"/>
      <c r="B87" s="973"/>
      <c r="C87" s="972"/>
      <c r="D87" s="972"/>
      <c r="E87" s="972"/>
      <c r="F87" s="1569" t="s">
        <v>1424</v>
      </c>
      <c r="G87" s="1569"/>
      <c r="H87" s="1551">
        <v>1250</v>
      </c>
      <c r="I87" s="1551"/>
      <c r="J87" s="1551"/>
      <c r="K87" s="1573">
        <f>H87/H94</f>
        <v>1.1651678568778648E-2</v>
      </c>
      <c r="L87" s="1573"/>
      <c r="M87" s="1573"/>
      <c r="O87" s="972"/>
      <c r="P87" s="972"/>
    </row>
    <row r="88" spans="1:18">
      <c r="A88" s="972"/>
      <c r="B88" s="973"/>
      <c r="C88" s="972"/>
      <c r="D88" s="972"/>
      <c r="E88" s="972"/>
      <c r="F88" s="1548" t="s">
        <v>1425</v>
      </c>
      <c r="G88" s="1550"/>
      <c r="H88" s="1555">
        <v>900</v>
      </c>
      <c r="I88" s="1556"/>
      <c r="J88" s="1557"/>
      <c r="K88" s="1573">
        <f>H88/H94</f>
        <v>8.3892085695206255E-3</v>
      </c>
      <c r="L88" s="1573"/>
      <c r="M88" s="1573"/>
      <c r="O88" s="972"/>
      <c r="P88" s="972"/>
    </row>
    <row r="89" spans="1:18">
      <c r="A89" s="972"/>
      <c r="B89" s="973"/>
      <c r="C89" s="972"/>
      <c r="D89" s="972"/>
      <c r="E89" s="972"/>
      <c r="F89" s="1548" t="s">
        <v>1426</v>
      </c>
      <c r="G89" s="1550"/>
      <c r="H89" s="1555">
        <v>5305.73</v>
      </c>
      <c r="I89" s="1556"/>
      <c r="J89" s="1557"/>
      <c r="K89" s="1573">
        <f>H89/H94</f>
        <v>4.9456528426180743E-2</v>
      </c>
      <c r="L89" s="1573"/>
      <c r="M89" s="1573"/>
      <c r="O89" s="972"/>
      <c r="P89" s="972"/>
    </row>
    <row r="90" spans="1:18">
      <c r="A90" s="972"/>
      <c r="B90" s="973"/>
      <c r="C90" s="972"/>
      <c r="D90" s="972"/>
      <c r="E90" s="972"/>
      <c r="F90" s="1569" t="s">
        <v>1427</v>
      </c>
      <c r="G90" s="1569"/>
      <c r="H90" s="1551">
        <v>0.01</v>
      </c>
      <c r="I90" s="1551"/>
      <c r="J90" s="1551"/>
      <c r="K90" s="1573">
        <f>H90/H94</f>
        <v>9.3213428550229181E-8</v>
      </c>
      <c r="L90" s="1573"/>
      <c r="M90" s="1573"/>
      <c r="O90" s="972"/>
      <c r="P90" s="972"/>
    </row>
    <row r="91" spans="1:18">
      <c r="A91" s="972"/>
      <c r="B91" s="973"/>
      <c r="C91" s="972"/>
      <c r="D91" s="972"/>
      <c r="E91" s="972"/>
      <c r="F91" s="1569" t="s">
        <v>1428</v>
      </c>
      <c r="G91" s="1569"/>
      <c r="H91" s="1551">
        <v>600</v>
      </c>
      <c r="I91" s="1551"/>
      <c r="J91" s="1551"/>
      <c r="K91" s="1573">
        <f>H91/H94</f>
        <v>5.5928057130137506E-3</v>
      </c>
      <c r="L91" s="1573"/>
      <c r="M91" s="1573"/>
      <c r="O91" s="972"/>
      <c r="P91" s="972"/>
    </row>
    <row r="92" spans="1:18">
      <c r="A92" s="972"/>
      <c r="B92" s="973"/>
      <c r="C92" s="972"/>
      <c r="D92" s="972"/>
      <c r="E92" s="972"/>
      <c r="F92" s="1569" t="s">
        <v>1429</v>
      </c>
      <c r="G92" s="1569"/>
      <c r="H92" s="1551">
        <v>2597.0100000000002</v>
      </c>
      <c r="I92" s="1551"/>
      <c r="J92" s="1551"/>
      <c r="K92" s="1570">
        <f>H92/H94</f>
        <v>2.4207620607923072E-2</v>
      </c>
      <c r="L92" s="1571"/>
      <c r="M92" s="1572"/>
      <c r="O92" s="972"/>
      <c r="P92" s="972"/>
    </row>
    <row r="93" spans="1:18">
      <c r="A93" s="972"/>
      <c r="B93" s="973"/>
      <c r="C93" s="972"/>
      <c r="D93" s="972"/>
      <c r="E93" s="972"/>
      <c r="F93" s="1548" t="s">
        <v>1430</v>
      </c>
      <c r="G93" s="1550"/>
      <c r="H93" s="1551">
        <v>0.8</v>
      </c>
      <c r="I93" s="1551"/>
      <c r="J93" s="1551"/>
      <c r="K93" s="1573">
        <f>H93/H94</f>
        <v>7.4570742840183345E-6</v>
      </c>
      <c r="L93" s="1573"/>
      <c r="M93" s="1573"/>
      <c r="O93" s="972"/>
      <c r="P93" s="972"/>
    </row>
    <row r="94" spans="1:18">
      <c r="A94" s="974"/>
      <c r="B94" s="966"/>
      <c r="C94" s="966"/>
      <c r="D94" s="966"/>
      <c r="E94" s="966"/>
      <c r="F94" s="1518" t="s">
        <v>1371</v>
      </c>
      <c r="G94" s="1520"/>
      <c r="H94" s="1553">
        <f>SUM(H68:J93)</f>
        <v>107280.68</v>
      </c>
      <c r="I94" s="1553"/>
      <c r="J94" s="1553"/>
      <c r="K94" s="1566">
        <f>SUM(K68:M93)</f>
        <v>1</v>
      </c>
      <c r="L94" s="1567"/>
      <c r="M94" s="1568"/>
      <c r="N94" s="966"/>
      <c r="O94" s="966"/>
      <c r="P94" s="966"/>
      <c r="Q94" s="974"/>
      <c r="R94" s="974"/>
    </row>
    <row r="95" spans="1:18">
      <c r="B95" s="966"/>
      <c r="C95" s="975"/>
      <c r="D95" s="968"/>
      <c r="E95" s="968"/>
      <c r="F95" s="968"/>
      <c r="G95" s="968"/>
      <c r="H95" s="968"/>
      <c r="I95" s="968"/>
      <c r="J95" s="968"/>
      <c r="K95" s="968"/>
      <c r="L95" s="968"/>
      <c r="M95" s="968"/>
      <c r="N95" s="968"/>
      <c r="O95" s="968"/>
      <c r="P95" s="968"/>
    </row>
    <row r="96" spans="1:18">
      <c r="B96" s="966"/>
      <c r="C96" s="971" t="s">
        <v>1431</v>
      </c>
      <c r="D96" s="968"/>
      <c r="E96" s="968"/>
      <c r="F96" s="968"/>
      <c r="G96" s="968"/>
      <c r="H96" s="968"/>
      <c r="I96" s="968"/>
      <c r="J96" s="968"/>
      <c r="K96" s="968"/>
      <c r="L96" s="968"/>
      <c r="M96" s="968"/>
      <c r="N96" s="968"/>
      <c r="O96" s="968"/>
      <c r="P96" s="968"/>
    </row>
    <row r="97" spans="2:16">
      <c r="B97" s="966"/>
      <c r="C97" s="968"/>
      <c r="D97" s="968"/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</row>
    <row r="98" spans="2:16">
      <c r="B98" s="966"/>
      <c r="C98" s="1542" t="s">
        <v>241</v>
      </c>
      <c r="D98" s="1543"/>
      <c r="E98" s="1543"/>
      <c r="F98" s="1543"/>
      <c r="G98" s="1543"/>
      <c r="H98" s="1543"/>
      <c r="I98" s="1543"/>
      <c r="J98" s="1544"/>
      <c r="K98" s="1562">
        <v>2020</v>
      </c>
      <c r="L98" s="1562"/>
      <c r="M98" s="1562"/>
      <c r="N98" s="1562">
        <v>2019</v>
      </c>
      <c r="O98" s="1562"/>
      <c r="P98" s="1562"/>
    </row>
    <row r="99" spans="2:16">
      <c r="B99" s="966"/>
      <c r="C99" s="1548" t="s">
        <v>1432</v>
      </c>
      <c r="D99" s="1549"/>
      <c r="E99" s="1549"/>
      <c r="F99" s="1549"/>
      <c r="G99" s="1549"/>
      <c r="H99" s="1549"/>
      <c r="I99" s="1549"/>
      <c r="J99" s="1550"/>
      <c r="K99" s="1551">
        <v>13328515.18</v>
      </c>
      <c r="L99" s="1551"/>
      <c r="M99" s="1551"/>
      <c r="N99" s="1551">
        <v>13328515.18</v>
      </c>
      <c r="O99" s="1551"/>
      <c r="P99" s="1551"/>
    </row>
    <row r="100" spans="2:16">
      <c r="B100" s="966"/>
      <c r="C100" s="1548" t="s">
        <v>1433</v>
      </c>
      <c r="D100" s="1549"/>
      <c r="E100" s="1549"/>
      <c r="F100" s="1549"/>
      <c r="G100" s="1549"/>
      <c r="H100" s="1549"/>
      <c r="I100" s="1549"/>
      <c r="J100" s="1550"/>
      <c r="K100" s="1551">
        <v>22107367.710000001</v>
      </c>
      <c r="L100" s="1551"/>
      <c r="M100" s="1551"/>
      <c r="N100" s="1551">
        <v>22107367.710000001</v>
      </c>
      <c r="O100" s="1551"/>
      <c r="P100" s="1551"/>
    </row>
    <row r="101" spans="2:16">
      <c r="B101" s="966"/>
      <c r="C101" s="1536" t="s">
        <v>1434</v>
      </c>
      <c r="D101" s="1537"/>
      <c r="E101" s="1537"/>
      <c r="F101" s="1537"/>
      <c r="G101" s="1537"/>
      <c r="H101" s="1537"/>
      <c r="I101" s="1537"/>
      <c r="J101" s="1538"/>
      <c r="K101" s="1539">
        <f>SUM(K99:M100)</f>
        <v>35435882.890000001</v>
      </c>
      <c r="L101" s="1539"/>
      <c r="M101" s="1539"/>
      <c r="N101" s="1539">
        <f>SUM(N99:P100)</f>
        <v>35435882.890000001</v>
      </c>
      <c r="O101" s="1539"/>
      <c r="P101" s="1539"/>
    </row>
    <row r="102" spans="2:16">
      <c r="B102" s="966"/>
      <c r="C102" s="968"/>
      <c r="D102" s="976"/>
      <c r="E102" s="976"/>
      <c r="F102" s="976"/>
      <c r="G102" s="976"/>
      <c r="H102" s="976"/>
      <c r="I102" s="976"/>
      <c r="J102" s="976"/>
      <c r="K102" s="976"/>
      <c r="L102" s="977"/>
      <c r="M102" s="977"/>
      <c r="N102" s="977"/>
      <c r="O102" s="977"/>
      <c r="P102" s="977"/>
    </row>
    <row r="103" spans="2:16">
      <c r="B103" s="966"/>
      <c r="C103" s="978" t="s">
        <v>1435</v>
      </c>
      <c r="D103" s="976"/>
      <c r="E103" s="976"/>
      <c r="F103" s="976"/>
      <c r="G103" s="976"/>
      <c r="H103" s="976"/>
      <c r="I103" s="976"/>
      <c r="J103" s="976"/>
      <c r="K103" s="976"/>
      <c r="L103" s="977"/>
      <c r="M103" s="977"/>
      <c r="N103" s="977"/>
      <c r="O103" s="977"/>
      <c r="P103" s="977"/>
    </row>
    <row r="104" spans="2:16">
      <c r="B104" s="966"/>
      <c r="C104" s="978"/>
      <c r="D104" s="976"/>
      <c r="E104" s="976"/>
      <c r="F104" s="976"/>
      <c r="G104" s="976"/>
      <c r="H104" s="976"/>
      <c r="I104" s="976"/>
      <c r="J104" s="976"/>
      <c r="K104" s="976"/>
      <c r="L104" s="977"/>
      <c r="M104" s="977"/>
      <c r="N104" s="977"/>
      <c r="O104" s="977"/>
      <c r="P104" s="977"/>
    </row>
    <row r="105" spans="2:16">
      <c r="B105" s="966"/>
      <c r="C105" s="971" t="s">
        <v>1436</v>
      </c>
      <c r="D105" s="976"/>
      <c r="E105" s="976"/>
      <c r="F105" s="976"/>
      <c r="G105" s="976"/>
      <c r="H105" s="976"/>
      <c r="I105" s="976"/>
      <c r="J105" s="976"/>
      <c r="K105" s="976"/>
      <c r="L105" s="977"/>
      <c r="M105" s="977"/>
      <c r="N105" s="977"/>
      <c r="O105" s="977"/>
      <c r="P105" s="977"/>
    </row>
    <row r="106" spans="2:16">
      <c r="B106" s="966"/>
      <c r="C106" s="968"/>
      <c r="D106" s="976"/>
      <c r="E106" s="976"/>
      <c r="F106" s="976"/>
      <c r="G106" s="976"/>
      <c r="H106" s="976"/>
      <c r="I106" s="976"/>
      <c r="J106" s="976"/>
      <c r="K106" s="976"/>
      <c r="L106" s="977"/>
      <c r="M106" s="977"/>
      <c r="N106" s="977"/>
      <c r="O106" s="977"/>
      <c r="P106" s="977"/>
    </row>
    <row r="107" spans="2:16">
      <c r="B107" s="966"/>
      <c r="D107" s="1542" t="s">
        <v>241</v>
      </c>
      <c r="E107" s="1543"/>
      <c r="F107" s="1543"/>
      <c r="G107" s="1543"/>
      <c r="H107" s="1543"/>
      <c r="I107" s="1544"/>
      <c r="J107" s="1545">
        <v>2020</v>
      </c>
      <c r="K107" s="1546"/>
      <c r="L107" s="1547"/>
      <c r="M107" s="1562">
        <v>2019</v>
      </c>
      <c r="N107" s="1562"/>
      <c r="O107" s="1562"/>
    </row>
    <row r="108" spans="2:16">
      <c r="B108" s="966"/>
      <c r="D108" s="1548" t="s">
        <v>1437</v>
      </c>
      <c r="E108" s="1549"/>
      <c r="F108" s="1549"/>
      <c r="G108" s="1549"/>
      <c r="H108" s="1549"/>
      <c r="I108" s="1550"/>
      <c r="J108" s="1555">
        <v>16042263.550000001</v>
      </c>
      <c r="K108" s="1556"/>
      <c r="L108" s="1557"/>
      <c r="M108" s="1555">
        <f>SUM('[3]BALANZA COMPROBACION ENE 20'!J105)</f>
        <v>16042263.550000001</v>
      </c>
      <c r="N108" s="1556"/>
      <c r="O108" s="1557"/>
    </row>
    <row r="109" spans="2:16">
      <c r="B109" s="966"/>
      <c r="D109" s="1548" t="s">
        <v>1438</v>
      </c>
      <c r="E109" s="1549"/>
      <c r="F109" s="1549"/>
      <c r="G109" s="1549"/>
      <c r="H109" s="1549"/>
      <c r="I109" s="1550"/>
      <c r="J109" s="1555">
        <v>2347739.17</v>
      </c>
      <c r="K109" s="1556"/>
      <c r="L109" s="1557"/>
      <c r="M109" s="1551">
        <f>SUM('[3]BALANZA COMPROBACION ENE 20'!J164)</f>
        <v>2347739.17</v>
      </c>
      <c r="N109" s="1551"/>
      <c r="O109" s="1551"/>
    </row>
    <row r="110" spans="2:16">
      <c r="B110" s="966"/>
      <c r="D110" s="1548" t="s">
        <v>1439</v>
      </c>
      <c r="E110" s="1549"/>
      <c r="F110" s="1549"/>
      <c r="G110" s="1549"/>
      <c r="H110" s="1549"/>
      <c r="I110" s="1550"/>
      <c r="J110" s="1555">
        <v>2960542.7</v>
      </c>
      <c r="K110" s="1556"/>
      <c r="L110" s="1557"/>
      <c r="M110" s="1551">
        <f>SUM('[3]BALANZA COMPROBACION ENE 20'!J186)</f>
        <v>4280985.45</v>
      </c>
      <c r="N110" s="1551"/>
      <c r="O110" s="1551"/>
    </row>
    <row r="111" spans="2:16">
      <c r="B111" s="966"/>
      <c r="D111" s="1548" t="s">
        <v>1440</v>
      </c>
      <c r="E111" s="1549"/>
      <c r="F111" s="1549"/>
      <c r="G111" s="1549"/>
      <c r="H111" s="1549"/>
      <c r="I111" s="1550"/>
      <c r="J111" s="1555">
        <v>43579553.310000002</v>
      </c>
      <c r="K111" s="1556"/>
      <c r="L111" s="1557"/>
      <c r="M111" s="1551">
        <f>SUM('[3]BALANZA COMPROBACION ENE 20'!J199)</f>
        <v>43579553.310000002</v>
      </c>
      <c r="N111" s="1551"/>
      <c r="O111" s="1551"/>
    </row>
    <row r="112" spans="2:16">
      <c r="B112" s="966"/>
      <c r="D112" s="1536" t="s">
        <v>1441</v>
      </c>
      <c r="E112" s="1537"/>
      <c r="F112" s="1537"/>
      <c r="G112" s="1537"/>
      <c r="H112" s="1537"/>
      <c r="I112" s="1538"/>
      <c r="J112" s="1558">
        <f>SUM(J108:L111)</f>
        <v>64930098.730000004</v>
      </c>
      <c r="K112" s="1559"/>
      <c r="L112" s="1560"/>
      <c r="M112" s="1539">
        <f>SUM(M108:O111)</f>
        <v>66250541.480000004</v>
      </c>
      <c r="N112" s="1539"/>
      <c r="O112" s="1539"/>
    </row>
    <row r="113" spans="2:20">
      <c r="B113" s="966"/>
      <c r="D113" s="1548" t="s">
        <v>1442</v>
      </c>
      <c r="E113" s="1549"/>
      <c r="F113" s="1549"/>
      <c r="G113" s="1549"/>
      <c r="H113" s="1549"/>
      <c r="I113" s="1550"/>
      <c r="J113" s="1555">
        <f>SUM('[4]BALANZA DICIEMBRE'!R352)</f>
        <v>752357.01</v>
      </c>
      <c r="K113" s="1556"/>
      <c r="L113" s="1557"/>
      <c r="M113" s="1551">
        <v>752357.01</v>
      </c>
      <c r="N113" s="1551"/>
      <c r="O113" s="1551"/>
    </row>
    <row r="114" spans="2:20">
      <c r="B114" s="966"/>
      <c r="D114" s="1536" t="s">
        <v>1443</v>
      </c>
      <c r="E114" s="1537"/>
      <c r="F114" s="1537"/>
      <c r="G114" s="1537"/>
      <c r="H114" s="1537"/>
      <c r="I114" s="1538"/>
      <c r="J114" s="1558">
        <f>SUM(J113:L113)</f>
        <v>752357.01</v>
      </c>
      <c r="K114" s="1559"/>
      <c r="L114" s="1560"/>
      <c r="M114" s="1539">
        <f>SUM(M113:O113)</f>
        <v>752357.01</v>
      </c>
      <c r="N114" s="1539"/>
      <c r="O114" s="1539"/>
    </row>
    <row r="115" spans="2:20">
      <c r="B115" s="966"/>
      <c r="D115" s="1548" t="s">
        <v>1444</v>
      </c>
      <c r="E115" s="1549"/>
      <c r="F115" s="1549"/>
      <c r="G115" s="1549"/>
      <c r="H115" s="1549"/>
      <c r="I115" s="1550"/>
      <c r="J115" s="1555">
        <v>-9084388.9199999999</v>
      </c>
      <c r="K115" s="1556"/>
      <c r="L115" s="1557"/>
      <c r="M115" s="1551">
        <v>-7848411.9900000002</v>
      </c>
      <c r="N115" s="1551"/>
      <c r="O115" s="1551"/>
      <c r="S115" s="959"/>
      <c r="T115" s="959"/>
    </row>
    <row r="116" spans="2:20">
      <c r="B116" s="966"/>
      <c r="D116" s="1536" t="s">
        <v>1445</v>
      </c>
      <c r="E116" s="1537"/>
      <c r="F116" s="1537"/>
      <c r="G116" s="1537"/>
      <c r="H116" s="1537"/>
      <c r="I116" s="1538"/>
      <c r="J116" s="1563">
        <v>-21611847.239999998</v>
      </c>
      <c r="K116" s="1564"/>
      <c r="L116" s="1565"/>
      <c r="M116" s="1539">
        <f>SUM(M115)</f>
        <v>-7848411.9900000002</v>
      </c>
      <c r="N116" s="1539"/>
      <c r="O116" s="1539"/>
      <c r="S116" s="959"/>
      <c r="T116" s="959"/>
    </row>
    <row r="117" spans="2:20">
      <c r="B117" s="966"/>
      <c r="D117" s="1536" t="s">
        <v>1371</v>
      </c>
      <c r="E117" s="1537"/>
      <c r="F117" s="1537"/>
      <c r="G117" s="1537"/>
      <c r="H117" s="1537"/>
      <c r="I117" s="1538"/>
      <c r="J117" s="1558">
        <f>SUM(J112,J114,J116)</f>
        <v>44070608.5</v>
      </c>
      <c r="K117" s="1559"/>
      <c r="L117" s="1560"/>
      <c r="M117" s="1539">
        <f>SUM(M112,M114,M116)</f>
        <v>59154486.5</v>
      </c>
      <c r="N117" s="1539"/>
      <c r="O117" s="1539"/>
      <c r="R117" s="979"/>
    </row>
    <row r="118" spans="2:20">
      <c r="B118" s="966"/>
      <c r="C118" s="968"/>
      <c r="D118" s="976"/>
      <c r="E118" s="976"/>
      <c r="F118" s="976"/>
      <c r="G118" s="976"/>
      <c r="H118" s="976"/>
      <c r="I118" s="976"/>
      <c r="J118" s="976"/>
      <c r="K118" s="976"/>
      <c r="L118" s="977"/>
      <c r="M118" s="977"/>
      <c r="N118" s="977"/>
      <c r="O118" s="977"/>
      <c r="P118" s="977"/>
      <c r="R118" s="979"/>
    </row>
    <row r="119" spans="2:20">
      <c r="B119" s="966"/>
      <c r="C119" s="978" t="s">
        <v>1446</v>
      </c>
      <c r="D119" s="976"/>
      <c r="E119" s="976"/>
      <c r="F119" s="976"/>
      <c r="G119" s="976"/>
      <c r="H119" s="976"/>
      <c r="I119" s="976"/>
      <c r="J119" s="976"/>
      <c r="K119" s="976"/>
      <c r="L119" s="977"/>
      <c r="M119" s="977"/>
      <c r="N119" s="977"/>
      <c r="O119" s="977"/>
      <c r="P119" s="977"/>
    </row>
    <row r="120" spans="2:20">
      <c r="B120" s="966"/>
      <c r="C120" s="978"/>
      <c r="D120" s="976"/>
      <c r="E120" s="976"/>
      <c r="F120" s="976"/>
      <c r="G120" s="976"/>
      <c r="H120" s="976"/>
      <c r="I120" s="976"/>
      <c r="J120" s="976"/>
      <c r="K120" s="976"/>
      <c r="L120" s="977"/>
      <c r="M120" s="977"/>
      <c r="N120" s="977"/>
      <c r="O120" s="977"/>
      <c r="P120" s="977"/>
    </row>
    <row r="121" spans="2:20">
      <c r="B121" s="966"/>
      <c r="C121" s="971" t="s">
        <v>1436</v>
      </c>
      <c r="D121" s="976"/>
      <c r="E121" s="976"/>
      <c r="F121" s="976"/>
      <c r="G121" s="976"/>
      <c r="H121" s="976"/>
      <c r="I121" s="976"/>
      <c r="J121" s="976"/>
      <c r="K121" s="976"/>
      <c r="L121" s="977"/>
      <c r="M121" s="977"/>
      <c r="N121" s="977"/>
      <c r="O121" s="977"/>
      <c r="P121" s="977"/>
    </row>
    <row r="122" spans="2:20">
      <c r="B122" s="966"/>
      <c r="C122" s="968"/>
      <c r="D122" s="976"/>
      <c r="E122" s="976"/>
      <c r="F122" s="976"/>
      <c r="G122" s="976"/>
      <c r="H122" s="976"/>
      <c r="I122" s="976"/>
      <c r="J122" s="976"/>
      <c r="K122" s="976"/>
      <c r="L122" s="977"/>
      <c r="M122" s="977"/>
      <c r="N122" s="977"/>
      <c r="O122" s="977"/>
      <c r="P122" s="977"/>
    </row>
    <row r="123" spans="2:20">
      <c r="B123" s="966"/>
      <c r="C123" s="968"/>
      <c r="D123" s="1542" t="s">
        <v>241</v>
      </c>
      <c r="E123" s="1543"/>
      <c r="F123" s="1543"/>
      <c r="G123" s="1543"/>
      <c r="H123" s="1543"/>
      <c r="I123" s="1544"/>
      <c r="J123" s="1545">
        <v>2020</v>
      </c>
      <c r="K123" s="1546"/>
      <c r="L123" s="1547"/>
      <c r="M123" s="1562">
        <v>2019</v>
      </c>
      <c r="N123" s="1562"/>
      <c r="O123" s="1562"/>
    </row>
    <row r="124" spans="2:20">
      <c r="B124" s="966"/>
      <c r="C124" s="968"/>
      <c r="D124" s="1548" t="s">
        <v>1447</v>
      </c>
      <c r="E124" s="1549"/>
      <c r="F124" s="1549"/>
      <c r="G124" s="1549"/>
      <c r="H124" s="1549"/>
      <c r="I124" s="1550"/>
      <c r="J124" s="1555">
        <v>326790.13</v>
      </c>
      <c r="K124" s="1556"/>
      <c r="L124" s="1557"/>
      <c r="M124" s="1551">
        <f>SUM('[3]BALANZA COMPROBACION ENE 20'!J250)</f>
        <v>329266</v>
      </c>
      <c r="N124" s="1551"/>
      <c r="O124" s="1551"/>
    </row>
    <row r="125" spans="2:20">
      <c r="B125" s="966"/>
      <c r="C125" s="968"/>
      <c r="D125" s="1548" t="s">
        <v>1448</v>
      </c>
      <c r="E125" s="1549"/>
      <c r="F125" s="1549"/>
      <c r="G125" s="1549"/>
      <c r="H125" s="1549"/>
      <c r="I125" s="1550"/>
      <c r="J125" s="1555">
        <v>-2475.87</v>
      </c>
      <c r="K125" s="1556"/>
      <c r="L125" s="1557"/>
      <c r="M125" s="1551">
        <f>SUM('[3]BALANZA COMPROBACION ENE 20'!J255)</f>
        <v>-13677.16</v>
      </c>
      <c r="N125" s="1551"/>
      <c r="O125" s="1551"/>
    </row>
    <row r="126" spans="2:20">
      <c r="B126" s="966"/>
      <c r="C126" s="968"/>
      <c r="D126" s="1536" t="s">
        <v>1371</v>
      </c>
      <c r="E126" s="1537"/>
      <c r="F126" s="1537"/>
      <c r="G126" s="1537"/>
      <c r="H126" s="1537"/>
      <c r="I126" s="1538"/>
      <c r="J126" s="1555">
        <v>324314.26</v>
      </c>
      <c r="K126" s="1556"/>
      <c r="L126" s="1557"/>
      <c r="M126" s="1551">
        <f>SUM(M124:O125)</f>
        <v>315588.84000000003</v>
      </c>
      <c r="N126" s="1551"/>
      <c r="O126" s="1551"/>
    </row>
    <row r="127" spans="2:20">
      <c r="B127" s="966"/>
      <c r="C127" s="968"/>
      <c r="D127" s="976"/>
      <c r="E127" s="976"/>
      <c r="F127" s="976"/>
      <c r="G127" s="976"/>
      <c r="H127" s="976"/>
      <c r="I127" s="976"/>
      <c r="J127" s="976"/>
      <c r="K127" s="976"/>
      <c r="L127" s="977"/>
      <c r="M127" s="977"/>
      <c r="N127" s="977"/>
      <c r="O127" s="977"/>
      <c r="P127" s="977"/>
    </row>
    <row r="129" spans="1:18">
      <c r="A129" s="964"/>
      <c r="B129" s="980" t="s">
        <v>249</v>
      </c>
    </row>
    <row r="130" spans="1:18">
      <c r="A130" s="964"/>
      <c r="B130" s="980"/>
    </row>
    <row r="131" spans="1:18">
      <c r="A131" s="981"/>
      <c r="B131" s="982"/>
      <c r="C131" s="982"/>
      <c r="D131" s="982"/>
      <c r="E131" s="982"/>
      <c r="F131" s="982"/>
      <c r="G131" s="982"/>
      <c r="H131" s="982"/>
      <c r="I131" s="982"/>
      <c r="J131" s="982"/>
      <c r="K131" s="982"/>
      <c r="L131" s="982"/>
      <c r="M131" s="982"/>
      <c r="N131" s="982"/>
      <c r="O131" s="982"/>
      <c r="P131" s="982"/>
      <c r="Q131" s="982"/>
      <c r="R131" s="974"/>
    </row>
    <row r="132" spans="1:18" ht="15" customHeight="1">
      <c r="A132" s="983"/>
      <c r="B132" s="982"/>
      <c r="C132" s="1561" t="s">
        <v>1449</v>
      </c>
      <c r="D132" s="1561"/>
      <c r="E132" s="1561"/>
      <c r="F132" s="1561"/>
      <c r="G132" s="1561"/>
      <c r="H132" s="1561"/>
      <c r="I132" s="1561"/>
      <c r="J132" s="1561"/>
      <c r="K132" s="1561"/>
      <c r="L132" s="1561"/>
      <c r="M132" s="1561"/>
      <c r="N132" s="1561"/>
      <c r="O132" s="1561"/>
      <c r="P132" s="1561"/>
    </row>
    <row r="133" spans="1:18">
      <c r="A133" s="983"/>
      <c r="B133" s="982"/>
      <c r="C133" s="1561"/>
      <c r="D133" s="1561"/>
      <c r="E133" s="1561"/>
      <c r="F133" s="1561"/>
      <c r="G133" s="1561"/>
      <c r="H133" s="1561"/>
      <c r="I133" s="1561"/>
      <c r="J133" s="1561"/>
      <c r="K133" s="1561"/>
      <c r="L133" s="1561"/>
      <c r="M133" s="1561"/>
      <c r="N133" s="1561"/>
      <c r="O133" s="1561"/>
      <c r="P133" s="1561"/>
    </row>
    <row r="134" spans="1:18">
      <c r="A134" s="983"/>
      <c r="B134" s="982"/>
      <c r="C134" s="1561"/>
      <c r="D134" s="1561"/>
      <c r="E134" s="1561"/>
      <c r="F134" s="1561"/>
      <c r="G134" s="1561"/>
      <c r="H134" s="1561"/>
      <c r="I134" s="1561"/>
      <c r="J134" s="1561"/>
      <c r="K134" s="1561"/>
      <c r="L134" s="1561"/>
      <c r="M134" s="1561"/>
      <c r="N134" s="1561"/>
      <c r="O134" s="1561"/>
      <c r="P134" s="1561"/>
    </row>
    <row r="135" spans="1:18">
      <c r="A135" s="983"/>
      <c r="B135" s="982"/>
      <c r="C135" s="972"/>
      <c r="D135" s="972"/>
      <c r="E135" s="972"/>
      <c r="F135" s="972"/>
      <c r="G135" s="972"/>
      <c r="H135" s="972"/>
      <c r="I135" s="972"/>
      <c r="J135" s="972"/>
      <c r="K135" s="972"/>
      <c r="L135" s="972"/>
      <c r="M135" s="972"/>
      <c r="N135" s="972"/>
      <c r="O135" s="972"/>
      <c r="P135" s="972"/>
      <c r="R135" s="974"/>
    </row>
    <row r="136" spans="1:18">
      <c r="A136" s="983"/>
      <c r="B136" s="982"/>
      <c r="C136" s="972"/>
      <c r="D136" s="972"/>
      <c r="E136" s="1542" t="s">
        <v>241</v>
      </c>
      <c r="F136" s="1543"/>
      <c r="G136" s="1543"/>
      <c r="H136" s="1544"/>
      <c r="I136" s="1545">
        <v>2020</v>
      </c>
      <c r="J136" s="1546"/>
      <c r="K136" s="1547"/>
      <c r="L136" s="1562">
        <v>2019</v>
      </c>
      <c r="M136" s="1562"/>
      <c r="N136" s="1562"/>
      <c r="P136" s="972"/>
      <c r="R136" s="974"/>
    </row>
    <row r="137" spans="1:18">
      <c r="A137" s="983"/>
      <c r="B137" s="982"/>
      <c r="C137" s="972"/>
      <c r="D137" s="972"/>
      <c r="E137" s="1548" t="s">
        <v>1450</v>
      </c>
      <c r="F137" s="1549"/>
      <c r="G137" s="1549"/>
      <c r="H137" s="1550"/>
      <c r="I137" s="1555">
        <v>7269642.5199999996</v>
      </c>
      <c r="J137" s="1556"/>
      <c r="K137" s="1557"/>
      <c r="L137" s="1551">
        <f>SUM('[3]BALANZA COMPROBACION ENE 20'!L258)</f>
        <v>13305775.42</v>
      </c>
      <c r="M137" s="1551"/>
      <c r="N137" s="1551"/>
      <c r="P137" s="972"/>
      <c r="R137" s="974"/>
    </row>
    <row r="138" spans="1:18">
      <c r="A138" s="983"/>
      <c r="B138" s="982"/>
      <c r="C138" s="972"/>
      <c r="D138" s="972"/>
      <c r="E138" s="1548" t="s">
        <v>1451</v>
      </c>
      <c r="F138" s="1549"/>
      <c r="G138" s="1549"/>
      <c r="H138" s="1550"/>
      <c r="I138" s="1555">
        <v>39373.93</v>
      </c>
      <c r="J138" s="1556"/>
      <c r="K138" s="1557"/>
      <c r="L138" s="1551">
        <f>SUM('[3]BALANZA COMPROBACION ENE 20'!L373)</f>
        <v>39373.93</v>
      </c>
      <c r="M138" s="1551"/>
      <c r="N138" s="1551"/>
      <c r="P138" s="972"/>
      <c r="R138" s="974"/>
    </row>
    <row r="139" spans="1:18">
      <c r="A139" s="983"/>
      <c r="B139" s="982"/>
      <c r="C139" s="972"/>
      <c r="D139" s="972"/>
      <c r="E139" s="1536" t="s">
        <v>1452</v>
      </c>
      <c r="F139" s="1537"/>
      <c r="G139" s="1537"/>
      <c r="H139" s="1538"/>
      <c r="I139" s="1558">
        <f>SUM(I137:K138)</f>
        <v>7309016.4499999993</v>
      </c>
      <c r="J139" s="1559"/>
      <c r="K139" s="1560"/>
      <c r="L139" s="1539">
        <f>SUM(L137:N138)</f>
        <v>13345149.35</v>
      </c>
      <c r="M139" s="1539"/>
      <c r="N139" s="1539"/>
      <c r="P139" s="972"/>
      <c r="R139" s="974"/>
    </row>
    <row r="140" spans="1:18">
      <c r="A140" s="983"/>
      <c r="B140" s="982"/>
      <c r="C140" s="972"/>
      <c r="D140" s="972"/>
      <c r="E140" s="972"/>
      <c r="F140" s="972"/>
      <c r="G140" s="972"/>
      <c r="H140" s="972"/>
      <c r="I140" s="972"/>
      <c r="J140" s="972"/>
      <c r="K140" s="972"/>
      <c r="L140" s="972"/>
      <c r="M140" s="972"/>
      <c r="N140" s="972"/>
      <c r="O140" s="972"/>
      <c r="P140" s="972"/>
      <c r="R140" s="974"/>
    </row>
    <row r="141" spans="1:18">
      <c r="A141" s="983"/>
      <c r="B141" s="965" t="s">
        <v>1367</v>
      </c>
      <c r="C141" s="978" t="s">
        <v>26</v>
      </c>
      <c r="D141" s="972"/>
      <c r="E141" s="972"/>
      <c r="F141" s="972"/>
      <c r="G141" s="972"/>
      <c r="H141" s="972"/>
      <c r="I141" s="972"/>
      <c r="J141" s="972"/>
      <c r="K141" s="972"/>
      <c r="L141" s="972"/>
      <c r="M141" s="972"/>
      <c r="N141" s="972"/>
      <c r="O141" s="972"/>
      <c r="P141" s="972"/>
    </row>
    <row r="142" spans="1:18">
      <c r="A142" s="983"/>
      <c r="B142" s="965"/>
      <c r="C142" s="978"/>
      <c r="D142" s="972"/>
      <c r="E142" s="972"/>
      <c r="F142" s="972"/>
      <c r="G142" s="972"/>
      <c r="H142" s="972"/>
      <c r="I142" s="972"/>
      <c r="J142" s="972"/>
      <c r="K142" s="972"/>
      <c r="L142" s="972"/>
      <c r="M142" s="972"/>
      <c r="N142" s="972"/>
      <c r="O142" s="972"/>
      <c r="P142" s="972"/>
    </row>
    <row r="143" spans="1:18">
      <c r="A143" s="983"/>
      <c r="B143" s="982"/>
      <c r="C143" s="984" t="s">
        <v>1453</v>
      </c>
      <c r="D143" s="972"/>
      <c r="E143" s="972"/>
      <c r="F143" s="972"/>
      <c r="G143" s="972"/>
      <c r="H143" s="972"/>
      <c r="I143" s="972"/>
      <c r="J143" s="972"/>
      <c r="K143" s="972"/>
      <c r="L143" s="972"/>
      <c r="M143" s="972"/>
      <c r="N143" s="972"/>
      <c r="O143" s="972"/>
      <c r="P143" s="972"/>
    </row>
    <row r="144" spans="1:18">
      <c r="A144" s="983"/>
      <c r="B144" s="982"/>
      <c r="C144" s="972"/>
      <c r="D144" s="972"/>
      <c r="E144" s="972"/>
      <c r="F144" s="972"/>
      <c r="G144" s="972"/>
      <c r="H144" s="972"/>
      <c r="I144" s="972"/>
      <c r="J144" s="972"/>
      <c r="K144" s="972"/>
      <c r="L144" s="972"/>
      <c r="M144" s="972"/>
      <c r="N144" s="972"/>
      <c r="O144" s="972"/>
      <c r="P144" s="972"/>
    </row>
    <row r="145" spans="1:16">
      <c r="A145" s="983"/>
      <c r="B145" s="982"/>
      <c r="C145" s="972"/>
      <c r="D145" s="1542" t="s">
        <v>241</v>
      </c>
      <c r="E145" s="1543"/>
      <c r="F145" s="1543"/>
      <c r="G145" s="1543"/>
      <c r="H145" s="1543"/>
      <c r="I145" s="1543"/>
      <c r="J145" s="1543"/>
      <c r="K145" s="1543"/>
      <c r="L145" s="1544"/>
      <c r="M145" s="1545" t="s">
        <v>1375</v>
      </c>
      <c r="N145" s="1546"/>
      <c r="O145" s="1547"/>
    </row>
    <row r="146" spans="1:16">
      <c r="A146" s="983"/>
      <c r="B146" s="982"/>
      <c r="C146" s="972"/>
      <c r="D146" s="1548" t="s">
        <v>1454</v>
      </c>
      <c r="E146" s="1549"/>
      <c r="F146" s="1549"/>
      <c r="G146" s="1549"/>
      <c r="H146" s="1549"/>
      <c r="I146" s="1549"/>
      <c r="J146" s="1549"/>
      <c r="K146" s="1549"/>
      <c r="L146" s="1550"/>
      <c r="M146" s="1551">
        <v>4047562.9</v>
      </c>
      <c r="N146" s="1551"/>
      <c r="O146" s="1551"/>
    </row>
    <row r="147" spans="1:16">
      <c r="A147" s="983"/>
      <c r="B147" s="982"/>
      <c r="C147" s="972"/>
      <c r="D147" s="1548" t="s">
        <v>1455</v>
      </c>
      <c r="E147" s="1549"/>
      <c r="F147" s="1549"/>
      <c r="G147" s="1549"/>
      <c r="H147" s="1549"/>
      <c r="I147" s="1549"/>
      <c r="J147" s="1549"/>
      <c r="K147" s="1549"/>
      <c r="L147" s="1550"/>
      <c r="M147" s="1551">
        <v>3051930.97</v>
      </c>
      <c r="N147" s="1551"/>
      <c r="O147" s="1551"/>
    </row>
    <row r="148" spans="1:16">
      <c r="A148" s="983"/>
      <c r="B148" s="982"/>
      <c r="C148" s="972"/>
      <c r="D148" s="1548" t="s">
        <v>1456</v>
      </c>
      <c r="E148" s="1549"/>
      <c r="F148" s="1549"/>
      <c r="G148" s="1549"/>
      <c r="H148" s="1549"/>
      <c r="I148" s="1549"/>
      <c r="J148" s="1549"/>
      <c r="K148" s="1549"/>
      <c r="L148" s="1550"/>
      <c r="M148" s="1551">
        <v>107954.34</v>
      </c>
      <c r="N148" s="1551"/>
      <c r="O148" s="1551"/>
    </row>
    <row r="149" spans="1:16">
      <c r="A149" s="983"/>
      <c r="B149" s="982"/>
      <c r="C149" s="972"/>
      <c r="D149" s="1548" t="s">
        <v>1457</v>
      </c>
      <c r="E149" s="1549"/>
      <c r="F149" s="1549"/>
      <c r="G149" s="1549"/>
      <c r="H149" s="1549"/>
      <c r="I149" s="1549"/>
      <c r="J149" s="1549"/>
      <c r="K149" s="1549"/>
      <c r="L149" s="1550"/>
      <c r="M149" s="1551">
        <v>62194.31</v>
      </c>
      <c r="N149" s="1551"/>
      <c r="O149" s="1551"/>
    </row>
    <row r="150" spans="1:16">
      <c r="A150" s="983"/>
      <c r="B150" s="982"/>
      <c r="C150" s="972"/>
      <c r="D150" s="1536" t="s">
        <v>1458</v>
      </c>
      <c r="E150" s="1537"/>
      <c r="F150" s="1537"/>
      <c r="G150" s="1537"/>
      <c r="H150" s="1537"/>
      <c r="I150" s="1537"/>
      <c r="J150" s="1537"/>
      <c r="K150" s="1537"/>
      <c r="L150" s="1538"/>
      <c r="M150" s="1554">
        <f>SUM(M146:O149)</f>
        <v>7269642.5199999996</v>
      </c>
      <c r="N150" s="1539"/>
      <c r="O150" s="1539"/>
    </row>
    <row r="151" spans="1:16">
      <c r="A151" s="983"/>
      <c r="B151" s="982"/>
      <c r="C151" s="972"/>
      <c r="D151" s="972"/>
      <c r="E151" s="972"/>
      <c r="F151" s="972"/>
      <c r="G151" s="972"/>
      <c r="H151" s="972"/>
      <c r="I151" s="972"/>
      <c r="J151" s="972"/>
      <c r="K151" s="972"/>
      <c r="L151" s="972"/>
      <c r="M151" s="972"/>
      <c r="N151" s="972"/>
      <c r="O151" s="972"/>
      <c r="P151" s="972"/>
    </row>
    <row r="152" spans="1:16">
      <c r="A152" s="983"/>
      <c r="B152" s="982"/>
      <c r="C152" s="972"/>
      <c r="D152" s="972"/>
      <c r="E152" s="972"/>
      <c r="F152" s="972"/>
      <c r="G152" s="972"/>
      <c r="H152" s="972"/>
      <c r="I152" s="972"/>
      <c r="J152" s="972"/>
      <c r="K152" s="972"/>
      <c r="L152" s="972"/>
      <c r="M152" s="972"/>
      <c r="N152" s="972"/>
      <c r="O152" s="972"/>
      <c r="P152" s="972"/>
    </row>
    <row r="153" spans="1:16">
      <c r="A153" s="983"/>
      <c r="B153" s="965" t="s">
        <v>1367</v>
      </c>
      <c r="C153" s="978" t="s">
        <v>45</v>
      </c>
      <c r="D153" s="972"/>
      <c r="E153" s="972"/>
      <c r="F153" s="972"/>
      <c r="G153" s="972"/>
      <c r="H153" s="972"/>
      <c r="I153" s="972"/>
      <c r="J153" s="972"/>
      <c r="K153" s="972"/>
      <c r="L153" s="972"/>
      <c r="M153" s="972"/>
      <c r="N153" s="972"/>
      <c r="O153" s="972"/>
      <c r="P153" s="972"/>
    </row>
    <row r="154" spans="1:16">
      <c r="A154" s="983"/>
      <c r="B154" s="965"/>
      <c r="C154" s="978"/>
      <c r="D154" s="972"/>
      <c r="E154" s="972"/>
      <c r="F154" s="972"/>
      <c r="G154" s="972"/>
      <c r="H154" s="972"/>
      <c r="I154" s="972"/>
      <c r="J154" s="972"/>
      <c r="K154" s="972"/>
      <c r="L154" s="972"/>
      <c r="M154" s="972"/>
      <c r="N154" s="972"/>
      <c r="O154" s="972"/>
      <c r="P154" s="972"/>
    </row>
    <row r="155" spans="1:16">
      <c r="A155" s="983"/>
      <c r="B155" s="982"/>
      <c r="C155" s="971" t="s">
        <v>1459</v>
      </c>
      <c r="D155" s="972"/>
      <c r="E155" s="972"/>
      <c r="F155" s="972"/>
      <c r="G155" s="972"/>
      <c r="H155" s="972"/>
      <c r="I155" s="972"/>
      <c r="J155" s="972"/>
      <c r="K155" s="972"/>
      <c r="L155" s="972"/>
      <c r="M155" s="972"/>
      <c r="N155" s="972"/>
      <c r="O155" s="972"/>
      <c r="P155" s="972"/>
    </row>
    <row r="156" spans="1:16">
      <c r="A156" s="983"/>
      <c r="B156" s="982"/>
      <c r="C156" s="972"/>
      <c r="D156" s="972"/>
      <c r="E156" s="972"/>
      <c r="F156" s="972"/>
      <c r="G156" s="972"/>
      <c r="H156" s="972"/>
      <c r="I156" s="972"/>
      <c r="J156" s="972"/>
      <c r="K156" s="972"/>
      <c r="L156" s="972"/>
      <c r="M156" s="972"/>
      <c r="N156" s="972"/>
      <c r="O156" s="972"/>
      <c r="P156" s="972"/>
    </row>
    <row r="157" spans="1:16">
      <c r="A157" s="983"/>
      <c r="B157" s="982"/>
      <c r="C157" s="972"/>
      <c r="D157" s="1542" t="s">
        <v>241</v>
      </c>
      <c r="E157" s="1543"/>
      <c r="F157" s="1543"/>
      <c r="G157" s="1543"/>
      <c r="H157" s="1543"/>
      <c r="I157" s="1543"/>
      <c r="J157" s="1543"/>
      <c r="K157" s="1543"/>
      <c r="L157" s="1544"/>
      <c r="M157" s="1545">
        <v>2020</v>
      </c>
      <c r="N157" s="1546"/>
      <c r="O157" s="1547"/>
    </row>
    <row r="158" spans="1:16">
      <c r="A158" s="983"/>
      <c r="B158" s="982"/>
      <c r="C158" s="972"/>
      <c r="D158" s="1528" t="s">
        <v>1460</v>
      </c>
      <c r="E158" s="1529"/>
      <c r="F158" s="1529"/>
      <c r="G158" s="1529"/>
      <c r="H158" s="1529"/>
      <c r="I158" s="1529"/>
      <c r="J158" s="1529"/>
      <c r="K158" s="1529"/>
      <c r="L158" s="1530"/>
      <c r="M158" s="1552">
        <v>39373.93</v>
      </c>
      <c r="N158" s="1552"/>
      <c r="O158" s="1552"/>
    </row>
    <row r="159" spans="1:16">
      <c r="A159" s="983"/>
      <c r="B159" s="982"/>
      <c r="C159" s="972"/>
      <c r="D159" s="1536" t="s">
        <v>1461</v>
      </c>
      <c r="E159" s="1537"/>
      <c r="F159" s="1537"/>
      <c r="G159" s="1537"/>
      <c r="H159" s="1537"/>
      <c r="I159" s="1537"/>
      <c r="J159" s="1537"/>
      <c r="K159" s="1537"/>
      <c r="L159" s="1538"/>
      <c r="M159" s="1553">
        <f>SUM(M158)</f>
        <v>39373.93</v>
      </c>
      <c r="N159" s="1553"/>
      <c r="O159" s="1553"/>
    </row>
    <row r="160" spans="1:16">
      <c r="A160" s="983"/>
      <c r="B160" s="982"/>
      <c r="C160" s="972"/>
      <c r="D160" s="972"/>
      <c r="E160" s="972"/>
      <c r="F160" s="972"/>
      <c r="G160" s="972"/>
      <c r="H160" s="972"/>
      <c r="I160" s="972"/>
      <c r="J160" s="972"/>
      <c r="K160" s="972"/>
      <c r="L160" s="972"/>
      <c r="M160" s="972"/>
      <c r="N160" s="972"/>
      <c r="O160" s="972"/>
      <c r="P160" s="972"/>
    </row>
    <row r="161" spans="1:16">
      <c r="A161" s="982"/>
      <c r="B161" s="964" t="s">
        <v>1462</v>
      </c>
      <c r="C161" s="985" t="s">
        <v>1463</v>
      </c>
      <c r="D161" s="982"/>
      <c r="E161" s="982"/>
      <c r="F161" s="982"/>
      <c r="G161" s="982"/>
      <c r="H161" s="982"/>
      <c r="I161" s="982"/>
      <c r="J161" s="982"/>
      <c r="K161" s="982"/>
      <c r="L161" s="982"/>
      <c r="M161" s="982"/>
      <c r="N161" s="982"/>
      <c r="O161" s="982"/>
      <c r="P161" s="982"/>
    </row>
    <row r="162" spans="1:16">
      <c r="A162" s="982"/>
      <c r="B162" s="964"/>
      <c r="C162" s="985"/>
      <c r="D162" s="982"/>
      <c r="E162" s="982"/>
      <c r="F162" s="982"/>
      <c r="G162" s="982"/>
      <c r="H162" s="982"/>
      <c r="I162" s="982"/>
      <c r="J162" s="982"/>
      <c r="K162" s="982"/>
      <c r="L162" s="982"/>
      <c r="M162" s="982"/>
      <c r="N162" s="982"/>
      <c r="O162" s="982"/>
      <c r="P162" s="982"/>
    </row>
    <row r="163" spans="1:16">
      <c r="A163" s="986"/>
      <c r="B163" s="986"/>
      <c r="C163" s="964" t="s">
        <v>1464</v>
      </c>
      <c r="D163" s="986"/>
      <c r="E163" s="986"/>
      <c r="F163" s="986"/>
      <c r="G163" s="986"/>
      <c r="H163" s="986"/>
      <c r="I163" s="986"/>
      <c r="J163" s="986"/>
      <c r="K163" s="986"/>
      <c r="L163" s="986"/>
      <c r="M163" s="986"/>
      <c r="N163" s="986"/>
      <c r="O163" s="986"/>
      <c r="P163" s="986"/>
    </row>
    <row r="164" spans="1:16">
      <c r="A164" s="986"/>
      <c r="B164" s="986"/>
      <c r="C164" s="964"/>
      <c r="D164" s="986"/>
      <c r="E164" s="986"/>
      <c r="F164" s="986"/>
      <c r="G164" s="986"/>
      <c r="H164" s="986"/>
      <c r="I164" s="986"/>
      <c r="J164" s="986"/>
      <c r="K164" s="986"/>
      <c r="L164" s="986"/>
      <c r="M164" s="986"/>
      <c r="N164" s="986"/>
      <c r="O164" s="986"/>
      <c r="P164" s="986"/>
    </row>
    <row r="165" spans="1:16">
      <c r="B165" s="987"/>
      <c r="C165" s="988"/>
      <c r="D165" s="988"/>
      <c r="E165" s="988"/>
      <c r="F165" s="988"/>
      <c r="G165" s="988"/>
      <c r="H165" s="988"/>
      <c r="I165" s="988"/>
      <c r="J165" s="988"/>
      <c r="K165" s="988"/>
      <c r="L165" s="988"/>
      <c r="M165" s="988"/>
      <c r="N165" s="988"/>
      <c r="O165" s="988"/>
      <c r="P165" s="988"/>
    </row>
    <row r="166" spans="1:16">
      <c r="B166" s="987"/>
      <c r="C166" s="988"/>
      <c r="D166" s="1542" t="s">
        <v>241</v>
      </c>
      <c r="E166" s="1543"/>
      <c r="F166" s="1543"/>
      <c r="G166" s="1543"/>
      <c r="H166" s="1543"/>
      <c r="I166" s="1543"/>
      <c r="J166" s="1543"/>
      <c r="K166" s="1543"/>
      <c r="L166" s="1544"/>
      <c r="M166" s="1545" t="s">
        <v>1375</v>
      </c>
      <c r="N166" s="1546"/>
      <c r="O166" s="1547"/>
    </row>
    <row r="167" spans="1:16">
      <c r="B167" s="987"/>
      <c r="C167" s="988"/>
      <c r="D167" s="1548" t="s">
        <v>1465</v>
      </c>
      <c r="E167" s="1549"/>
      <c r="F167" s="1549"/>
      <c r="G167" s="1549"/>
      <c r="H167" s="1549"/>
      <c r="I167" s="1549"/>
      <c r="J167" s="1549"/>
      <c r="K167" s="1549"/>
      <c r="L167" s="1550"/>
      <c r="M167" s="1551">
        <v>12625258</v>
      </c>
      <c r="N167" s="1551"/>
      <c r="O167" s="1551"/>
    </row>
    <row r="168" spans="1:16">
      <c r="B168" s="987"/>
      <c r="C168" s="988"/>
      <c r="D168" s="1548" t="s">
        <v>1466</v>
      </c>
      <c r="E168" s="1549"/>
      <c r="F168" s="1549"/>
      <c r="G168" s="1549"/>
      <c r="H168" s="1549"/>
      <c r="I168" s="1549"/>
      <c r="J168" s="1549"/>
      <c r="K168" s="1549"/>
      <c r="L168" s="1550"/>
      <c r="M168" s="1551">
        <v>3584942.93</v>
      </c>
      <c r="N168" s="1551"/>
      <c r="O168" s="1551"/>
    </row>
    <row r="169" spans="1:16">
      <c r="B169" s="987"/>
      <c r="C169" s="988"/>
      <c r="D169" s="1536" t="s">
        <v>1467</v>
      </c>
      <c r="E169" s="1537"/>
      <c r="F169" s="1537"/>
      <c r="G169" s="1537"/>
      <c r="H169" s="1537"/>
      <c r="I169" s="1537"/>
      <c r="J169" s="1537"/>
      <c r="K169" s="1537"/>
      <c r="L169" s="1538"/>
      <c r="M169" s="1539">
        <f>SUM(M167:O168)</f>
        <v>16210200.93</v>
      </c>
      <c r="N169" s="1539"/>
      <c r="O169" s="1539"/>
    </row>
    <row r="170" spans="1:16">
      <c r="B170" s="987"/>
      <c r="C170" s="988"/>
      <c r="D170" s="1548" t="s">
        <v>1468</v>
      </c>
      <c r="E170" s="1549"/>
      <c r="F170" s="1549"/>
      <c r="G170" s="1549"/>
      <c r="H170" s="1549"/>
      <c r="I170" s="1549"/>
      <c r="J170" s="1549"/>
      <c r="K170" s="1549"/>
      <c r="L170" s="1550"/>
      <c r="M170" s="1551">
        <v>477.46</v>
      </c>
      <c r="N170" s="1551"/>
      <c r="O170" s="1551"/>
    </row>
    <row r="171" spans="1:16">
      <c r="B171" s="987"/>
      <c r="C171" s="988"/>
      <c r="D171" s="1536" t="s">
        <v>1469</v>
      </c>
      <c r="E171" s="1537"/>
      <c r="F171" s="1537"/>
      <c r="G171" s="1537"/>
      <c r="H171" s="1537"/>
      <c r="I171" s="1537"/>
      <c r="J171" s="1537"/>
      <c r="K171" s="1537"/>
      <c r="L171" s="1538"/>
      <c r="M171" s="1539">
        <f>SUM(M170)</f>
        <v>477.46</v>
      </c>
      <c r="N171" s="1539"/>
      <c r="O171" s="1539"/>
    </row>
    <row r="172" spans="1:16">
      <c r="B172" s="987"/>
      <c r="C172" s="988"/>
      <c r="D172" s="1536" t="s">
        <v>1371</v>
      </c>
      <c r="E172" s="1537"/>
      <c r="F172" s="1537"/>
      <c r="G172" s="1537"/>
      <c r="H172" s="1537"/>
      <c r="I172" s="1537"/>
      <c r="J172" s="1537"/>
      <c r="K172" s="1537"/>
      <c r="L172" s="1538"/>
      <c r="M172" s="1539">
        <f>M171+M169</f>
        <v>16210678.390000001</v>
      </c>
      <c r="N172" s="1539"/>
      <c r="O172" s="1539"/>
    </row>
    <row r="173" spans="1:16">
      <c r="B173" s="987"/>
      <c r="C173" s="988"/>
      <c r="D173" s="988"/>
      <c r="E173" s="988"/>
      <c r="F173" s="988"/>
      <c r="G173" s="988"/>
      <c r="H173" s="988"/>
      <c r="I173" s="988"/>
      <c r="J173" s="988"/>
      <c r="K173" s="988"/>
      <c r="L173" s="988"/>
      <c r="M173" s="988"/>
      <c r="N173" s="988"/>
      <c r="O173" s="988"/>
      <c r="P173" s="988"/>
    </row>
    <row r="174" spans="1:16">
      <c r="A174" s="972"/>
      <c r="B174" s="973"/>
      <c r="C174" s="972"/>
      <c r="D174" s="972"/>
      <c r="E174" s="972"/>
      <c r="F174" s="972"/>
      <c r="G174" s="972"/>
      <c r="H174" s="972"/>
      <c r="I174" s="972"/>
      <c r="J174" s="972"/>
      <c r="K174" s="972"/>
      <c r="L174" s="972"/>
      <c r="M174" s="972"/>
      <c r="N174" s="972"/>
      <c r="O174" s="972"/>
      <c r="P174" s="972"/>
    </row>
    <row r="175" spans="1:16">
      <c r="A175" s="972"/>
      <c r="B175" s="973"/>
      <c r="C175" s="972"/>
      <c r="D175" s="972"/>
      <c r="E175" s="972"/>
      <c r="F175" s="972"/>
      <c r="G175" s="972"/>
      <c r="H175" s="972"/>
      <c r="I175" s="972"/>
      <c r="J175" s="972"/>
      <c r="K175" s="972"/>
      <c r="L175" s="972"/>
      <c r="M175" s="972"/>
      <c r="N175" s="972"/>
      <c r="O175" s="972"/>
      <c r="P175" s="972"/>
    </row>
    <row r="176" spans="1:16">
      <c r="A176" s="989"/>
      <c r="B176" s="990" t="s">
        <v>1470</v>
      </c>
      <c r="C176" s="991" t="s">
        <v>1471</v>
      </c>
    </row>
    <row r="177" spans="1:3">
      <c r="A177" s="989"/>
      <c r="B177" s="990"/>
      <c r="C177" s="991"/>
    </row>
    <row r="178" spans="1:3">
      <c r="A178" s="989"/>
      <c r="B178" s="990"/>
      <c r="C178" s="991"/>
    </row>
    <row r="179" spans="1:3">
      <c r="A179" s="989"/>
      <c r="B179" s="990"/>
      <c r="C179" s="991"/>
    </row>
    <row r="180" spans="1:3">
      <c r="A180" s="989"/>
      <c r="B180" s="990"/>
      <c r="C180" s="991"/>
    </row>
    <row r="181" spans="1:3">
      <c r="A181" s="989"/>
      <c r="B181" s="990"/>
      <c r="C181" s="991"/>
    </row>
    <row r="182" spans="1:3">
      <c r="A182" s="989"/>
      <c r="B182" s="990"/>
      <c r="C182" s="991"/>
    </row>
    <row r="183" spans="1:3">
      <c r="A183" s="989"/>
      <c r="B183" s="990"/>
      <c r="C183" s="991"/>
    </row>
    <row r="184" spans="1:3">
      <c r="A184" s="989"/>
      <c r="B184" s="990"/>
      <c r="C184" s="991"/>
    </row>
    <row r="185" spans="1:3">
      <c r="A185" s="989"/>
      <c r="B185" s="990"/>
      <c r="C185" s="991"/>
    </row>
    <row r="186" spans="1:3">
      <c r="A186" s="989"/>
      <c r="B186" s="990"/>
      <c r="C186" s="991"/>
    </row>
    <row r="187" spans="1:3">
      <c r="A187" s="989"/>
      <c r="B187" s="990"/>
      <c r="C187" s="991"/>
    </row>
    <row r="188" spans="1:3">
      <c r="A188" s="989"/>
      <c r="B188" s="990"/>
      <c r="C188" s="991"/>
    </row>
    <row r="189" spans="1:3">
      <c r="A189" s="989"/>
      <c r="B189" s="990"/>
      <c r="C189" s="991"/>
    </row>
    <row r="190" spans="1:3">
      <c r="A190" s="989"/>
      <c r="B190" s="990"/>
      <c r="C190" s="991"/>
    </row>
    <row r="191" spans="1:3">
      <c r="A191" s="989"/>
      <c r="B191" s="990"/>
      <c r="C191" s="991"/>
    </row>
    <row r="192" spans="1:3">
      <c r="A192" s="989"/>
      <c r="B192" s="990"/>
      <c r="C192" s="991"/>
    </row>
    <row r="193" spans="1:18">
      <c r="A193" s="989"/>
      <c r="B193" s="990"/>
      <c r="C193" s="991"/>
    </row>
    <row r="194" spans="1:18">
      <c r="A194" s="989"/>
      <c r="B194" s="990"/>
      <c r="C194" s="991"/>
    </row>
    <row r="195" spans="1:18">
      <c r="A195" s="989"/>
      <c r="B195" s="990"/>
      <c r="C195" s="991"/>
    </row>
    <row r="196" spans="1:18">
      <c r="A196" s="989"/>
      <c r="B196" s="990"/>
      <c r="C196" s="991"/>
    </row>
    <row r="197" spans="1:18">
      <c r="A197" s="989"/>
      <c r="B197" s="990"/>
      <c r="C197" s="991"/>
    </row>
    <row r="198" spans="1:18">
      <c r="A198" s="989"/>
      <c r="B198" s="990"/>
      <c r="C198" s="991"/>
    </row>
    <row r="199" spans="1:18">
      <c r="A199" s="989"/>
      <c r="B199" s="990"/>
      <c r="C199" s="991"/>
    </row>
    <row r="200" spans="1:18">
      <c r="A200" s="989"/>
      <c r="B200" s="990"/>
      <c r="C200" s="991"/>
    </row>
    <row r="201" spans="1:18">
      <c r="A201" s="989"/>
      <c r="B201" s="990"/>
      <c r="C201" s="991"/>
    </row>
    <row r="202" spans="1:18">
      <c r="A202" s="974"/>
      <c r="B202" s="987"/>
      <c r="C202" s="987"/>
      <c r="D202" s="987"/>
      <c r="E202" s="987"/>
      <c r="F202" s="987"/>
      <c r="G202" s="987"/>
      <c r="H202" s="987"/>
      <c r="I202" s="987"/>
      <c r="J202" s="987"/>
      <c r="K202" s="987"/>
      <c r="L202" s="987"/>
      <c r="M202" s="987"/>
      <c r="N202" s="987"/>
      <c r="O202" s="987"/>
      <c r="P202" s="987"/>
      <c r="Q202" s="987"/>
      <c r="R202" s="974"/>
    </row>
    <row r="203" spans="1:18">
      <c r="A203" s="974"/>
      <c r="B203" s="987"/>
      <c r="C203" s="987"/>
      <c r="D203" s="987"/>
      <c r="E203" s="987"/>
      <c r="F203" s="987"/>
      <c r="G203" s="987"/>
      <c r="H203" s="987"/>
      <c r="I203" s="987"/>
      <c r="J203" s="987"/>
      <c r="K203" s="987"/>
      <c r="L203" s="987"/>
      <c r="M203" s="987"/>
      <c r="N203" s="987"/>
      <c r="O203" s="987"/>
      <c r="P203" s="987"/>
      <c r="Q203" s="987"/>
      <c r="R203" s="974"/>
    </row>
    <row r="204" spans="1:18">
      <c r="A204" s="974"/>
      <c r="B204" s="987"/>
      <c r="C204" s="987"/>
      <c r="D204" s="987"/>
      <c r="E204" s="987"/>
      <c r="F204" s="987"/>
      <c r="G204" s="987"/>
      <c r="H204" s="987"/>
      <c r="I204" s="987"/>
      <c r="J204" s="987"/>
      <c r="K204" s="987"/>
      <c r="L204" s="987"/>
      <c r="M204" s="987"/>
      <c r="N204" s="987"/>
      <c r="O204" s="987"/>
      <c r="P204" s="987"/>
      <c r="Q204" s="987"/>
      <c r="R204" s="974"/>
    </row>
    <row r="205" spans="1:18">
      <c r="A205" s="974"/>
      <c r="B205" s="987"/>
      <c r="C205" s="987"/>
      <c r="D205" s="987"/>
      <c r="E205" s="987"/>
      <c r="F205" s="987"/>
      <c r="G205" s="987"/>
      <c r="H205" s="987"/>
      <c r="I205" s="987"/>
      <c r="J205" s="987"/>
      <c r="K205" s="987"/>
      <c r="L205" s="987"/>
      <c r="M205" s="987"/>
      <c r="N205" s="987"/>
      <c r="O205" s="987"/>
      <c r="P205" s="987"/>
      <c r="Q205" s="987"/>
      <c r="R205" s="974"/>
    </row>
    <row r="206" spans="1:18">
      <c r="A206" s="974"/>
      <c r="B206" s="987"/>
      <c r="C206" s="987"/>
      <c r="D206" s="987"/>
      <c r="E206" s="987"/>
      <c r="F206" s="987"/>
      <c r="G206" s="987"/>
      <c r="H206" s="987"/>
      <c r="I206" s="987"/>
      <c r="J206" s="987"/>
      <c r="K206" s="987"/>
      <c r="L206" s="987"/>
      <c r="M206" s="987"/>
      <c r="N206" s="987"/>
      <c r="O206" s="987"/>
      <c r="P206" s="987"/>
      <c r="Q206" s="987"/>
      <c r="R206" s="974"/>
    </row>
    <row r="207" spans="1:18">
      <c r="A207" s="974"/>
      <c r="B207" s="987"/>
      <c r="C207" s="987"/>
      <c r="D207" s="987"/>
      <c r="E207" s="987"/>
      <c r="F207" s="987"/>
      <c r="G207" s="987"/>
      <c r="H207" s="987"/>
      <c r="I207" s="987"/>
      <c r="J207" s="987"/>
      <c r="K207" s="987"/>
      <c r="L207" s="987"/>
      <c r="M207" s="987"/>
      <c r="N207" s="987"/>
      <c r="O207" s="987"/>
      <c r="P207" s="987"/>
      <c r="Q207" s="987"/>
      <c r="R207" s="974"/>
    </row>
    <row r="208" spans="1:18">
      <c r="A208" s="974"/>
      <c r="B208" s="1540" t="s">
        <v>1472</v>
      </c>
      <c r="C208" s="1540"/>
      <c r="D208" s="1540"/>
      <c r="E208" s="1540"/>
      <c r="F208" s="1540"/>
      <c r="G208" s="1540"/>
      <c r="H208" s="1540"/>
      <c r="I208" s="987"/>
      <c r="J208" s="987"/>
      <c r="K208" s="987"/>
      <c r="L208" s="987"/>
      <c r="M208" s="987"/>
      <c r="N208" s="987"/>
      <c r="O208" s="987"/>
      <c r="P208" s="987"/>
      <c r="Q208" s="987"/>
      <c r="R208" s="974"/>
    </row>
    <row r="209" spans="1:18" ht="15" customHeight="1">
      <c r="A209" s="974"/>
      <c r="B209" s="1541" t="s">
        <v>1473</v>
      </c>
      <c r="C209" s="1541"/>
      <c r="D209" s="1541"/>
      <c r="E209" s="1541"/>
      <c r="F209" s="1541"/>
      <c r="G209" s="1541"/>
      <c r="H209" s="1541"/>
      <c r="I209" s="1541"/>
      <c r="J209" s="1541"/>
      <c r="K209" s="1541"/>
      <c r="L209" s="1541"/>
      <c r="M209" s="1541"/>
      <c r="N209" s="1541"/>
      <c r="O209" s="1541"/>
      <c r="P209" s="1541"/>
      <c r="Q209" s="987"/>
      <c r="R209" s="974"/>
    </row>
    <row r="210" spans="1:18" ht="15" customHeight="1">
      <c r="A210" s="974"/>
      <c r="B210" s="1541" t="s">
        <v>1474</v>
      </c>
      <c r="C210" s="1541"/>
      <c r="D210" s="1541"/>
      <c r="E210" s="1541"/>
      <c r="F210" s="1541"/>
      <c r="G210" s="1541"/>
      <c r="H210" s="1541"/>
      <c r="I210" s="1541"/>
      <c r="J210" s="1541"/>
      <c r="K210" s="1541"/>
      <c r="L210" s="1541"/>
      <c r="M210" s="1541"/>
      <c r="N210" s="1541"/>
      <c r="O210" s="1541"/>
      <c r="P210" s="1541"/>
      <c r="Q210" s="987"/>
      <c r="R210" s="974"/>
    </row>
    <row r="211" spans="1:18" ht="15" customHeight="1">
      <c r="A211" s="974"/>
      <c r="B211" s="992" t="s">
        <v>1475</v>
      </c>
      <c r="C211" s="993"/>
      <c r="D211" s="993"/>
      <c r="E211" s="993"/>
      <c r="F211" s="993"/>
      <c r="G211" s="993"/>
      <c r="H211" s="993"/>
      <c r="I211" s="994"/>
      <c r="J211" s="993"/>
      <c r="K211" s="993"/>
      <c r="L211" s="993"/>
      <c r="M211" s="993"/>
      <c r="N211" s="993"/>
      <c r="O211" s="993"/>
      <c r="P211" s="993"/>
      <c r="Q211" s="987"/>
      <c r="R211" s="974"/>
    </row>
    <row r="212" spans="1:18" ht="15" customHeight="1">
      <c r="A212" s="974"/>
      <c r="B212" s="993"/>
      <c r="C212" s="993"/>
      <c r="D212" s="993"/>
      <c r="E212" s="993"/>
      <c r="F212" s="993"/>
      <c r="G212" s="993"/>
      <c r="H212" s="993"/>
      <c r="I212" s="993"/>
      <c r="J212" s="993"/>
      <c r="K212" s="993"/>
      <c r="L212" s="993"/>
      <c r="M212" s="993"/>
      <c r="N212" s="993"/>
      <c r="O212" s="993"/>
      <c r="P212" s="993"/>
      <c r="Q212" s="987"/>
      <c r="R212" s="974"/>
    </row>
    <row r="213" spans="1:18">
      <c r="A213" s="964"/>
      <c r="B213" s="990" t="s">
        <v>1476</v>
      </c>
      <c r="C213" s="991" t="s">
        <v>1477</v>
      </c>
    </row>
    <row r="214" spans="1:18">
      <c r="A214" s="964"/>
      <c r="B214" s="990"/>
      <c r="C214" s="991"/>
    </row>
    <row r="215" spans="1:18">
      <c r="A215" s="986"/>
      <c r="B215" s="995"/>
      <c r="C215" s="964" t="s">
        <v>1478</v>
      </c>
      <c r="D215" s="986"/>
      <c r="E215" s="986"/>
      <c r="F215" s="986"/>
      <c r="G215" s="986"/>
      <c r="H215" s="986"/>
      <c r="I215" s="986"/>
      <c r="J215" s="986"/>
      <c r="K215" s="986"/>
      <c r="L215" s="986"/>
      <c r="M215" s="986"/>
      <c r="N215" s="986"/>
      <c r="O215" s="986"/>
      <c r="P215" s="986"/>
    </row>
    <row r="216" spans="1:18">
      <c r="A216" s="986"/>
      <c r="B216" s="995"/>
      <c r="C216" s="964"/>
      <c r="D216" s="986"/>
      <c r="E216" s="986"/>
      <c r="F216" s="986"/>
      <c r="G216" s="986"/>
      <c r="H216" s="986"/>
      <c r="I216" s="986"/>
      <c r="J216" s="986"/>
      <c r="K216" s="986"/>
      <c r="L216" s="986"/>
      <c r="M216" s="986"/>
      <c r="N216" s="986"/>
      <c r="O216" s="986"/>
      <c r="P216" s="986"/>
    </row>
    <row r="218" spans="1:18">
      <c r="E218" s="1542" t="s">
        <v>241</v>
      </c>
      <c r="F218" s="1543"/>
      <c r="G218" s="1543"/>
      <c r="H218" s="1544"/>
      <c r="I218" s="1545">
        <v>2020</v>
      </c>
      <c r="J218" s="1546"/>
      <c r="K218" s="1547"/>
      <c r="L218" s="1545">
        <v>2019</v>
      </c>
      <c r="M218" s="1546"/>
      <c r="N218" s="1547"/>
    </row>
    <row r="219" spans="1:18">
      <c r="E219" s="1528" t="s">
        <v>1479</v>
      </c>
      <c r="F219" s="1529"/>
      <c r="G219" s="1529"/>
      <c r="H219" s="1530"/>
      <c r="I219" s="1531">
        <v>14390.56</v>
      </c>
      <c r="J219" s="1532"/>
      <c r="K219" s="1533"/>
      <c r="L219" s="1534">
        <f>SUM('[3]BALANZA COMPROBACION ENE 20'!J10)</f>
        <v>-7.31</v>
      </c>
      <c r="M219" s="1535"/>
      <c r="N219" s="1535"/>
    </row>
    <row r="220" spans="1:18">
      <c r="A220" s="989"/>
      <c r="E220" s="1528" t="s">
        <v>1480</v>
      </c>
      <c r="F220" s="1529"/>
      <c r="G220" s="1529"/>
      <c r="H220" s="1530"/>
      <c r="I220" s="1531">
        <v>11397651.32</v>
      </c>
      <c r="J220" s="1532"/>
      <c r="K220" s="1533"/>
      <c r="L220" s="1534">
        <f>SUM('[3]BALANZA COMPROBACION ENE 20'!J17)</f>
        <v>18823808.969999999</v>
      </c>
      <c r="M220" s="1535"/>
      <c r="N220" s="1535"/>
    </row>
    <row r="221" spans="1:18">
      <c r="E221" s="1518" t="s">
        <v>1481</v>
      </c>
      <c r="F221" s="1519"/>
      <c r="G221" s="1519"/>
      <c r="H221" s="1520"/>
      <c r="I221" s="1521">
        <f>SUM(I219:K220)</f>
        <v>11412041.880000001</v>
      </c>
      <c r="J221" s="1522"/>
      <c r="K221" s="1523"/>
      <c r="L221" s="1521">
        <f>SUM(L219:N220)</f>
        <v>18823801.66</v>
      </c>
      <c r="M221" s="1524"/>
      <c r="N221" s="1525"/>
    </row>
    <row r="223" spans="1:18">
      <c r="A223" s="989"/>
    </row>
    <row r="224" spans="1:18" ht="15" customHeight="1">
      <c r="B224" s="964" t="s">
        <v>1482</v>
      </c>
      <c r="C224" s="1526" t="s">
        <v>1483</v>
      </c>
      <c r="D224" s="1526"/>
      <c r="E224" s="1526"/>
      <c r="F224" s="1526"/>
      <c r="G224" s="1526"/>
      <c r="H224" s="1526"/>
      <c r="I224" s="1526"/>
      <c r="J224" s="1526"/>
      <c r="K224" s="1526"/>
      <c r="L224" s="1526"/>
      <c r="M224" s="1526"/>
      <c r="N224" s="1526"/>
      <c r="O224" s="1526"/>
      <c r="P224" s="1526"/>
    </row>
    <row r="251" spans="1:18" ht="15" customHeight="1">
      <c r="A251" s="988"/>
      <c r="B251" s="1527" t="s">
        <v>1484</v>
      </c>
      <c r="C251" s="1527"/>
      <c r="D251" s="1527"/>
      <c r="E251" s="1527"/>
      <c r="F251" s="1527"/>
      <c r="G251" s="1527"/>
      <c r="H251" s="1527"/>
      <c r="I251" s="1527"/>
      <c r="J251" s="1527"/>
      <c r="K251" s="1527"/>
      <c r="L251" s="1527"/>
      <c r="M251" s="1527"/>
      <c r="N251" s="1527"/>
      <c r="O251" s="1527"/>
      <c r="P251" s="1527"/>
      <c r="Q251" s="988"/>
      <c r="R251" s="988"/>
    </row>
    <row r="252" spans="1:18">
      <c r="A252" s="988"/>
      <c r="B252" s="1527"/>
      <c r="C252" s="1527"/>
      <c r="D252" s="1527"/>
      <c r="E252" s="1527"/>
      <c r="F252" s="1527"/>
      <c r="G252" s="1527"/>
      <c r="H252" s="1527"/>
      <c r="I252" s="1527"/>
      <c r="J252" s="1527"/>
      <c r="K252" s="1527"/>
      <c r="L252" s="1527"/>
      <c r="M252" s="1527"/>
      <c r="N252" s="1527"/>
      <c r="O252" s="1527"/>
      <c r="P252" s="1527"/>
      <c r="Q252" s="988"/>
      <c r="R252" s="988"/>
    </row>
    <row r="253" spans="1:18">
      <c r="A253" s="988"/>
      <c r="B253" s="996"/>
      <c r="C253" s="996"/>
      <c r="D253" s="996"/>
      <c r="E253" s="996"/>
      <c r="F253" s="996"/>
      <c r="G253" s="996"/>
      <c r="H253" s="996"/>
      <c r="I253" s="996"/>
      <c r="J253" s="996"/>
      <c r="K253" s="996"/>
      <c r="L253" s="996"/>
      <c r="M253" s="996"/>
      <c r="N253" s="996"/>
      <c r="O253" s="996"/>
      <c r="P253" s="996"/>
      <c r="Q253" s="988"/>
      <c r="R253" s="988"/>
    </row>
    <row r="254" spans="1:18">
      <c r="A254" s="1515" t="s">
        <v>1485</v>
      </c>
      <c r="B254" s="1515"/>
      <c r="C254" s="1515"/>
      <c r="D254" s="1515"/>
      <c r="E254" s="1515"/>
      <c r="F254" s="1515"/>
      <c r="G254" s="1515"/>
      <c r="H254" s="1515"/>
      <c r="I254" s="1515"/>
      <c r="J254" s="1515"/>
      <c r="K254" s="1515"/>
      <c r="L254" s="1515"/>
      <c r="M254" s="1515"/>
      <c r="N254" s="1515"/>
      <c r="O254" s="1515"/>
      <c r="P254" s="1515"/>
      <c r="Q254"/>
      <c r="R254"/>
    </row>
    <row r="255" spans="1:18">
      <c r="A255" s="964"/>
    </row>
    <row r="256" spans="1:18" ht="15" customHeight="1">
      <c r="B256" s="1514" t="s">
        <v>1486</v>
      </c>
      <c r="C256" s="1514"/>
      <c r="D256" s="1514"/>
      <c r="E256" s="1514"/>
      <c r="F256" s="1514"/>
      <c r="G256" s="1514"/>
      <c r="H256" s="1514"/>
      <c r="I256" s="1514"/>
      <c r="J256" s="1514"/>
      <c r="K256" s="1514"/>
      <c r="L256" s="1514"/>
      <c r="M256" s="1514"/>
      <c r="N256" s="1514"/>
      <c r="O256" s="1514"/>
      <c r="P256" s="1514"/>
    </row>
    <row r="257" spans="1:16">
      <c r="B257" s="1514"/>
      <c r="C257" s="1514"/>
      <c r="D257" s="1514"/>
      <c r="E257" s="1514"/>
      <c r="F257" s="1514"/>
      <c r="G257" s="1514"/>
      <c r="H257" s="1514"/>
      <c r="I257" s="1514"/>
      <c r="J257" s="1514"/>
      <c r="K257" s="1514"/>
      <c r="L257" s="1514"/>
      <c r="M257" s="1514"/>
      <c r="N257" s="1514"/>
      <c r="O257" s="1514"/>
      <c r="P257" s="1514"/>
    </row>
    <row r="258" spans="1:16">
      <c r="B258" s="1514"/>
      <c r="C258" s="1514"/>
      <c r="D258" s="1514"/>
      <c r="E258" s="1514"/>
      <c r="F258" s="1514"/>
      <c r="G258" s="1514"/>
      <c r="H258" s="1514"/>
      <c r="I258" s="1514"/>
      <c r="J258" s="1514"/>
      <c r="K258" s="1514"/>
      <c r="L258" s="1514"/>
      <c r="M258" s="1514"/>
      <c r="N258" s="1514"/>
      <c r="O258" s="1514"/>
      <c r="P258" s="1514"/>
    </row>
    <row r="259" spans="1:16">
      <c r="B259" s="997"/>
      <c r="C259" s="997"/>
      <c r="D259" s="997"/>
      <c r="E259" s="997"/>
      <c r="F259" s="997"/>
      <c r="G259" s="997"/>
      <c r="H259" s="997"/>
      <c r="I259" s="997"/>
      <c r="J259" s="997"/>
      <c r="K259" s="997"/>
      <c r="L259" s="997"/>
      <c r="M259" s="997"/>
      <c r="N259" s="997"/>
      <c r="O259" s="997"/>
      <c r="P259" s="997"/>
    </row>
    <row r="260" spans="1:16">
      <c r="B260" s="989" t="s">
        <v>1487</v>
      </c>
    </row>
    <row r="262" spans="1:16">
      <c r="D262" s="959" t="s">
        <v>1488</v>
      </c>
    </row>
    <row r="264" spans="1:16">
      <c r="A264" s="998"/>
      <c r="B264" s="998"/>
      <c r="C264" s="999"/>
      <c r="D264" s="998"/>
      <c r="E264" s="999"/>
      <c r="F264" s="1000"/>
      <c r="G264" s="999"/>
      <c r="H264" s="1000"/>
      <c r="I264" s="998"/>
      <c r="J264" s="998"/>
      <c r="K264" s="999"/>
      <c r="L264" s="1000"/>
      <c r="M264" s="998"/>
      <c r="N264" s="998"/>
      <c r="O264" s="999"/>
      <c r="P264" s="1000"/>
    </row>
    <row r="265" spans="1:16">
      <c r="A265" s="1001"/>
      <c r="B265" s="1001"/>
      <c r="C265" s="998"/>
      <c r="D265" s="1001"/>
      <c r="E265" s="998"/>
      <c r="F265" s="998"/>
      <c r="G265" s="998"/>
      <c r="H265" s="998"/>
      <c r="I265" s="1001"/>
      <c r="J265" s="1001"/>
      <c r="K265" s="998"/>
      <c r="L265" s="998"/>
      <c r="M265" s="1001"/>
      <c r="N265" s="1001"/>
      <c r="O265" s="998"/>
      <c r="P265" s="998"/>
    </row>
    <row r="266" spans="1:16">
      <c r="A266" s="1002"/>
      <c r="B266" s="1002"/>
      <c r="C266" s="998"/>
      <c r="D266" s="1002"/>
      <c r="E266" s="998"/>
      <c r="F266" s="1003"/>
      <c r="G266" s="998"/>
      <c r="H266" s="1003"/>
      <c r="I266" s="1002"/>
      <c r="J266" s="1002"/>
      <c r="K266" s="998"/>
      <c r="L266" s="1003"/>
      <c r="M266" s="1002"/>
      <c r="N266" s="1002"/>
      <c r="O266" s="998"/>
      <c r="P266" s="1003"/>
    </row>
    <row r="267" spans="1:16">
      <c r="A267" s="1004"/>
      <c r="B267" s="1004"/>
      <c r="C267" s="1005"/>
      <c r="D267" s="1004"/>
      <c r="E267" s="1005"/>
      <c r="F267" s="1006"/>
      <c r="G267" s="1005"/>
      <c r="H267" s="1006"/>
      <c r="I267" s="1004"/>
      <c r="J267" s="1004"/>
      <c r="K267" s="1005"/>
      <c r="L267" s="1006"/>
      <c r="M267" s="1004"/>
      <c r="N267" s="1004"/>
      <c r="O267" s="1005"/>
      <c r="P267" s="1006"/>
    </row>
    <row r="268" spans="1:16">
      <c r="A268" s="1004"/>
      <c r="B268" s="1004"/>
      <c r="C268" s="1005"/>
      <c r="D268" s="1004"/>
      <c r="E268" s="1005"/>
      <c r="F268" s="1006"/>
      <c r="G268" s="1005"/>
      <c r="H268" s="1006"/>
      <c r="I268" s="1004"/>
      <c r="J268" s="1004"/>
      <c r="K268" s="1005"/>
      <c r="L268" s="1006"/>
      <c r="M268" s="1004"/>
      <c r="N268" s="1004"/>
      <c r="O268" s="1005"/>
      <c r="P268" s="1006"/>
    </row>
    <row r="269" spans="1:16">
      <c r="A269" s="1004"/>
      <c r="B269" s="1004"/>
      <c r="C269" s="1005"/>
      <c r="D269" s="1004"/>
      <c r="E269" s="1005"/>
      <c r="F269" s="1006"/>
      <c r="G269" s="1005"/>
      <c r="H269" s="1006"/>
      <c r="I269" s="1004"/>
      <c r="J269" s="1004"/>
      <c r="K269" s="1005"/>
      <c r="L269" s="1006"/>
      <c r="M269" s="1004"/>
      <c r="N269" s="1004"/>
      <c r="O269" s="1005"/>
      <c r="P269" s="1006"/>
    </row>
    <row r="270" spans="1:16">
      <c r="A270" s="1004"/>
      <c r="B270" s="1004"/>
      <c r="C270" s="1005"/>
      <c r="D270" s="1004"/>
      <c r="E270" s="1005"/>
      <c r="F270" s="1006"/>
      <c r="G270" s="1005"/>
      <c r="H270" s="1006"/>
      <c r="I270" s="1004"/>
      <c r="J270" s="1004"/>
      <c r="K270" s="1005"/>
      <c r="L270" s="1006"/>
      <c r="M270" s="1004"/>
      <c r="N270" s="1004"/>
      <c r="O270" s="1005"/>
      <c r="P270" s="1006"/>
    </row>
    <row r="271" spans="1:16">
      <c r="A271" s="1004"/>
      <c r="B271" s="1004"/>
      <c r="C271" s="1005"/>
      <c r="D271" s="1004"/>
      <c r="E271" s="1005"/>
      <c r="F271" s="1006"/>
      <c r="G271" s="1005"/>
      <c r="H271" s="1006"/>
      <c r="I271" s="1004"/>
      <c r="J271" s="1004"/>
      <c r="K271" s="1005"/>
      <c r="L271" s="1006"/>
      <c r="M271" s="1004"/>
      <c r="N271" s="1004"/>
      <c r="O271" s="1005"/>
      <c r="P271" s="1006"/>
    </row>
    <row r="272" spans="1:16">
      <c r="A272" s="998"/>
      <c r="B272" s="1007"/>
      <c r="C272" s="1007"/>
      <c r="D272" s="998"/>
      <c r="E272" s="1007"/>
      <c r="F272" s="1007"/>
      <c r="G272" s="1007"/>
      <c r="H272" s="1007"/>
      <c r="I272" s="998"/>
      <c r="J272" s="1007"/>
      <c r="K272" s="1007"/>
      <c r="L272" s="1007"/>
      <c r="M272" s="998"/>
      <c r="N272" s="1007"/>
      <c r="O272" s="1007"/>
      <c r="P272" s="1007"/>
    </row>
    <row r="273" spans="1:17">
      <c r="A273" s="1004"/>
      <c r="B273" s="1004"/>
      <c r="C273" s="1005"/>
      <c r="D273" s="1004"/>
      <c r="E273" s="1005"/>
      <c r="F273" s="1006"/>
      <c r="G273" s="1005"/>
      <c r="H273" s="1006"/>
      <c r="I273" s="1004"/>
      <c r="J273" s="1004"/>
      <c r="K273" s="1005"/>
      <c r="L273" s="1006"/>
      <c r="M273" s="1004"/>
      <c r="N273" s="1004"/>
      <c r="O273" s="1005"/>
      <c r="P273" s="1006"/>
    </row>
    <row r="274" spans="1:17">
      <c r="A274" s="1004"/>
      <c r="B274" s="1004"/>
      <c r="C274" s="1005"/>
      <c r="D274" s="1004"/>
      <c r="E274" s="1005"/>
      <c r="F274" s="1006"/>
      <c r="G274" s="1005"/>
      <c r="H274" s="1006"/>
      <c r="I274" s="1004"/>
      <c r="J274" s="1004"/>
      <c r="K274" s="1005"/>
      <c r="L274" s="1006"/>
      <c r="M274" s="1004"/>
      <c r="N274" s="1004"/>
      <c r="O274" s="1005"/>
      <c r="P274" s="1006"/>
    </row>
    <row r="275" spans="1:17">
      <c r="A275" s="1004"/>
      <c r="B275" s="1004"/>
      <c r="C275" s="1005"/>
      <c r="D275" s="1004"/>
      <c r="E275" s="1005"/>
      <c r="F275" s="1006"/>
      <c r="G275" s="1005"/>
      <c r="H275" s="1006"/>
      <c r="I275" s="1004"/>
      <c r="J275" s="1004"/>
      <c r="K275" s="1005"/>
      <c r="L275" s="1006"/>
      <c r="M275" s="1004"/>
      <c r="N275" s="1004"/>
      <c r="O275" s="1005"/>
      <c r="P275" s="1006"/>
    </row>
    <row r="276" spans="1:17">
      <c r="A276" s="1004"/>
      <c r="B276" s="1004"/>
      <c r="C276" s="1005"/>
      <c r="D276" s="1004"/>
      <c r="E276" s="1005"/>
      <c r="F276" s="1006"/>
      <c r="G276" s="1005"/>
      <c r="H276" s="1006"/>
      <c r="I276" s="1004"/>
      <c r="J276" s="1004"/>
      <c r="K276" s="1005"/>
      <c r="L276" s="1006"/>
      <c r="M276" s="1004"/>
      <c r="N276" s="1004"/>
      <c r="O276" s="1005"/>
      <c r="P276" s="1006"/>
    </row>
    <row r="277" spans="1:17">
      <c r="A277" s="1004"/>
      <c r="B277" s="1004"/>
      <c r="C277" s="1005"/>
      <c r="D277" s="1004"/>
      <c r="E277" s="1005"/>
      <c r="F277" s="1006"/>
      <c r="G277" s="1005"/>
      <c r="H277" s="1006"/>
      <c r="I277" s="1004"/>
      <c r="J277" s="1004"/>
      <c r="K277" s="1005"/>
      <c r="L277" s="1006"/>
      <c r="M277" s="1004"/>
      <c r="N277" s="1004"/>
      <c r="O277" s="1005"/>
      <c r="P277" s="1006"/>
    </row>
    <row r="278" spans="1:17">
      <c r="A278" s="1004"/>
      <c r="B278" s="1004"/>
      <c r="C278" s="1005"/>
      <c r="D278" s="1004"/>
      <c r="E278" s="1005"/>
      <c r="F278" s="1006"/>
      <c r="G278" s="1005"/>
      <c r="H278" s="1006"/>
      <c r="I278" s="1004"/>
      <c r="J278" s="1004"/>
      <c r="K278" s="1005"/>
      <c r="L278" s="1006"/>
      <c r="M278" s="1004"/>
      <c r="N278" s="1004"/>
      <c r="O278" s="1005"/>
      <c r="P278" s="1006"/>
    </row>
    <row r="279" spans="1:17">
      <c r="A279" s="1004"/>
      <c r="B279" s="1004"/>
      <c r="C279" s="1005"/>
      <c r="D279" s="1004"/>
      <c r="E279" s="1005"/>
      <c r="F279" s="1006"/>
      <c r="G279" s="1005"/>
      <c r="H279" s="1006"/>
      <c r="I279" s="1004"/>
      <c r="J279" s="1004"/>
      <c r="K279" s="1005"/>
      <c r="L279" s="1006"/>
      <c r="M279" s="1004"/>
      <c r="N279" s="1004"/>
      <c r="O279" s="1005"/>
      <c r="P279" s="1006"/>
    </row>
    <row r="281" spans="1:17">
      <c r="A281" s="1515" t="s">
        <v>1489</v>
      </c>
      <c r="B281" s="1515"/>
      <c r="C281" s="1515"/>
      <c r="D281" s="1515"/>
      <c r="E281" s="1515"/>
      <c r="F281" s="1515"/>
      <c r="G281" s="1515"/>
      <c r="H281" s="1515"/>
      <c r="I281" s="1515"/>
      <c r="J281" s="1515"/>
      <c r="K281" s="1515"/>
      <c r="L281" s="1515"/>
      <c r="M281" s="1515"/>
      <c r="N281" s="1515"/>
      <c r="O281" s="1515"/>
      <c r="P281" s="1515"/>
    </row>
    <row r="282" spans="1:17">
      <c r="A282" s="962"/>
      <c r="B282" s="962"/>
      <c r="C282" s="962"/>
      <c r="D282" s="962"/>
      <c r="E282" s="962"/>
      <c r="F282" s="962"/>
      <c r="G282" s="962"/>
      <c r="H282" s="962"/>
      <c r="I282" s="962"/>
      <c r="J282" s="962"/>
      <c r="K282" s="962"/>
      <c r="L282" s="962"/>
      <c r="M282" s="962"/>
      <c r="N282" s="962"/>
      <c r="O282" s="962"/>
      <c r="P282" s="962"/>
    </row>
    <row r="284" spans="1:17">
      <c r="A284" s="1515" t="s">
        <v>1489</v>
      </c>
      <c r="B284" s="1515"/>
      <c r="C284" s="1515"/>
      <c r="D284" s="1515"/>
      <c r="E284" s="1515"/>
      <c r="F284" s="1515"/>
      <c r="G284" s="1515"/>
      <c r="H284" s="1515"/>
      <c r="I284" s="1515"/>
      <c r="J284" s="1515"/>
      <c r="K284" s="1515"/>
      <c r="L284" s="1515"/>
      <c r="M284" s="1515"/>
      <c r="N284" s="1515"/>
      <c r="O284" s="1515"/>
      <c r="P284" s="1515"/>
    </row>
    <row r="285" spans="1:17">
      <c r="A285" s="962"/>
      <c r="B285" s="962"/>
      <c r="C285" s="962"/>
      <c r="D285" s="962"/>
      <c r="E285" s="962"/>
      <c r="F285" s="962"/>
      <c r="G285" s="962"/>
      <c r="H285" s="962"/>
      <c r="I285" s="962"/>
      <c r="J285" s="962"/>
      <c r="K285" s="962"/>
      <c r="L285" s="962"/>
      <c r="M285" s="962"/>
      <c r="N285" s="962"/>
      <c r="O285" s="962"/>
      <c r="P285" s="962"/>
      <c r="Q285" s="1008"/>
    </row>
    <row r="286" spans="1:17">
      <c r="B286" s="990" t="s">
        <v>345</v>
      </c>
      <c r="C286" s="991" t="s">
        <v>1490</v>
      </c>
      <c r="Q286" s="1009"/>
    </row>
    <row r="287" spans="1:17">
      <c r="A287" s="964"/>
      <c r="Q287" s="1009"/>
    </row>
    <row r="288" spans="1:17" ht="15" customHeight="1">
      <c r="A288" s="974"/>
      <c r="B288" s="1516" t="s">
        <v>1491</v>
      </c>
      <c r="C288" s="1516"/>
      <c r="D288" s="1516"/>
      <c r="E288" s="1516"/>
      <c r="F288" s="1516"/>
      <c r="G288" s="1516"/>
      <c r="H288" s="1516"/>
      <c r="I288" s="1516"/>
      <c r="J288" s="1516"/>
      <c r="K288" s="1516"/>
      <c r="L288" s="1516"/>
      <c r="M288" s="1516"/>
      <c r="N288" s="1516"/>
      <c r="O288" s="1516"/>
      <c r="P288" s="1516"/>
      <c r="Q288" s="1010"/>
    </row>
    <row r="289" spans="1:17">
      <c r="A289" s="989"/>
      <c r="Q289" s="1011"/>
    </row>
    <row r="290" spans="1:17" ht="15" customHeight="1">
      <c r="A290" s="974"/>
      <c r="B290" s="1517" t="s">
        <v>1492</v>
      </c>
      <c r="C290" s="1517"/>
      <c r="D290" s="1517"/>
      <c r="E290" s="1517"/>
      <c r="F290" s="1517"/>
      <c r="G290" s="1517"/>
      <c r="H290" s="1517"/>
      <c r="I290" s="1517"/>
      <c r="J290" s="1517"/>
      <c r="K290" s="1517"/>
      <c r="L290" s="1517"/>
      <c r="M290" s="1517"/>
      <c r="N290" s="1517"/>
      <c r="O290" s="1517"/>
      <c r="P290" s="1517"/>
      <c r="Q290" s="1010"/>
    </row>
    <row r="291" spans="1:17">
      <c r="B291" s="1517"/>
      <c r="C291" s="1517"/>
      <c r="D291" s="1517"/>
      <c r="E291" s="1517"/>
      <c r="F291" s="1517"/>
      <c r="G291" s="1517"/>
      <c r="H291" s="1517"/>
      <c r="I291" s="1517"/>
      <c r="J291" s="1517"/>
      <c r="K291" s="1517"/>
      <c r="L291" s="1517"/>
      <c r="M291" s="1517"/>
      <c r="N291" s="1517"/>
      <c r="O291" s="1517"/>
      <c r="P291" s="1517"/>
    </row>
    <row r="292" spans="1:17" ht="15" customHeight="1">
      <c r="A292" s="974"/>
      <c r="B292" s="1517" t="s">
        <v>1493</v>
      </c>
      <c r="C292" s="1517"/>
      <c r="D292" s="1517"/>
      <c r="E292" s="1517"/>
      <c r="F292" s="1517"/>
      <c r="G292" s="1517"/>
      <c r="H292" s="1517"/>
      <c r="I292" s="1517"/>
      <c r="J292" s="1517"/>
      <c r="K292" s="1517"/>
      <c r="L292" s="1517"/>
      <c r="M292" s="1517"/>
      <c r="N292" s="1517"/>
      <c r="O292" s="1517"/>
      <c r="P292" s="1517"/>
    </row>
    <row r="293" spans="1:17">
      <c r="B293" s="1517"/>
      <c r="C293" s="1517"/>
      <c r="D293" s="1517"/>
      <c r="E293" s="1517"/>
      <c r="F293" s="1517"/>
      <c r="G293" s="1517"/>
      <c r="H293" s="1517"/>
      <c r="I293" s="1517"/>
      <c r="J293" s="1517"/>
      <c r="K293" s="1517"/>
      <c r="L293" s="1517"/>
      <c r="M293" s="1517"/>
      <c r="N293" s="1517"/>
      <c r="O293" s="1517"/>
      <c r="P293" s="1517"/>
    </row>
    <row r="294" spans="1:17">
      <c r="B294" s="990" t="s">
        <v>1494</v>
      </c>
      <c r="C294" s="991" t="s">
        <v>1495</v>
      </c>
    </row>
    <row r="295" spans="1:17" ht="15" customHeight="1">
      <c r="B295" s="1505" t="s">
        <v>1496</v>
      </c>
      <c r="C295" s="1505"/>
      <c r="D295" s="1505"/>
      <c r="E295" s="1505"/>
      <c r="F295" s="1505"/>
      <c r="G295" s="1505"/>
      <c r="H295" s="1505"/>
      <c r="I295" s="1505"/>
      <c r="J295" s="1505"/>
      <c r="K295" s="1505"/>
      <c r="L295" s="1505"/>
      <c r="M295" s="1505"/>
      <c r="N295" s="1505"/>
      <c r="O295" s="1505"/>
      <c r="P295" s="1505"/>
    </row>
    <row r="296" spans="1:17">
      <c r="B296" s="1506" t="s">
        <v>1497</v>
      </c>
      <c r="C296" s="1506"/>
      <c r="D296" s="1506"/>
      <c r="E296" s="1506"/>
      <c r="F296" s="1506"/>
      <c r="G296" s="1506"/>
      <c r="H296" s="1506"/>
      <c r="I296" s="1506"/>
      <c r="J296" s="1506"/>
      <c r="K296" s="1506"/>
      <c r="L296" s="1506"/>
      <c r="M296" s="1506"/>
      <c r="N296" s="1506"/>
      <c r="O296" s="1506"/>
      <c r="P296" s="1506"/>
    </row>
    <row r="297" spans="1:17">
      <c r="B297" s="1505" t="s">
        <v>1498</v>
      </c>
      <c r="C297" s="1505"/>
      <c r="D297" s="1505"/>
      <c r="E297" s="1505"/>
      <c r="F297" s="1505"/>
      <c r="G297" s="1505"/>
      <c r="H297" s="1505"/>
      <c r="I297" s="1505"/>
      <c r="J297" s="1505"/>
      <c r="K297" s="1505"/>
      <c r="L297" s="1505"/>
      <c r="M297" s="1505"/>
      <c r="N297" s="1505"/>
      <c r="O297" s="1505"/>
      <c r="P297" s="1505"/>
    </row>
    <row r="298" spans="1:17">
      <c r="B298" s="1506" t="s">
        <v>1499</v>
      </c>
      <c r="C298" s="1506"/>
      <c r="D298" s="1506"/>
      <c r="E298" s="1506"/>
      <c r="F298" s="1506"/>
      <c r="G298" s="1506"/>
      <c r="H298" s="1506"/>
      <c r="I298" s="1506"/>
      <c r="J298" s="1506"/>
      <c r="K298" s="1506"/>
      <c r="L298" s="1506"/>
      <c r="M298" s="1506"/>
      <c r="N298" s="1506"/>
      <c r="O298" s="1506"/>
      <c r="P298" s="1506"/>
    </row>
    <row r="299" spans="1:17">
      <c r="B299" s="1505" t="s">
        <v>1500</v>
      </c>
      <c r="C299" s="1505"/>
      <c r="D299" s="1505"/>
      <c r="E299" s="1505"/>
      <c r="F299" s="1505"/>
      <c r="G299" s="1505"/>
      <c r="H299" s="1505"/>
      <c r="I299" s="1505"/>
      <c r="J299" s="1505"/>
      <c r="K299" s="1505"/>
      <c r="L299" s="1505"/>
      <c r="M299" s="1505"/>
      <c r="N299" s="1505"/>
      <c r="O299" s="1505"/>
      <c r="P299" s="1505"/>
    </row>
    <row r="300" spans="1:17">
      <c r="B300" s="1012" t="s">
        <v>1501</v>
      </c>
      <c r="C300" s="1013"/>
      <c r="D300" s="1013"/>
      <c r="E300" s="1013"/>
      <c r="F300" s="1013"/>
      <c r="G300" s="1013"/>
      <c r="H300" s="1013"/>
      <c r="I300" s="1013"/>
      <c r="J300" s="1013"/>
      <c r="K300" s="1013"/>
      <c r="L300" s="1013"/>
      <c r="M300" s="1013"/>
      <c r="N300" s="1013"/>
      <c r="O300" s="1013"/>
      <c r="P300" s="1013"/>
    </row>
    <row r="301" spans="1:17">
      <c r="B301" s="1505" t="s">
        <v>1502</v>
      </c>
      <c r="C301" s="1505"/>
      <c r="D301" s="1505"/>
      <c r="E301" s="1505"/>
      <c r="F301" s="1505"/>
      <c r="G301" s="1505"/>
      <c r="H301" s="1505"/>
      <c r="I301" s="1505"/>
      <c r="J301" s="1505"/>
      <c r="K301" s="1505"/>
      <c r="L301" s="1505"/>
      <c r="M301" s="1505"/>
      <c r="N301" s="1505"/>
      <c r="O301" s="1505"/>
      <c r="P301" s="1505"/>
    </row>
    <row r="302" spans="1:17">
      <c r="B302" s="1505" t="s">
        <v>1503</v>
      </c>
      <c r="C302" s="1505"/>
      <c r="D302" s="1505"/>
      <c r="E302" s="1505"/>
      <c r="F302" s="1505"/>
      <c r="G302" s="1505"/>
      <c r="H302" s="1505"/>
      <c r="I302" s="1505"/>
      <c r="J302" s="1505"/>
      <c r="K302" s="1505"/>
      <c r="L302" s="1505"/>
      <c r="M302" s="1505"/>
      <c r="N302" s="1505"/>
      <c r="O302" s="1505"/>
      <c r="P302" s="1505"/>
    </row>
    <row r="303" spans="1:17">
      <c r="B303" s="1012" t="s">
        <v>1501</v>
      </c>
      <c r="C303" s="1013"/>
      <c r="D303" s="1013"/>
      <c r="E303" s="1013"/>
      <c r="F303" s="1013"/>
      <c r="G303" s="1013"/>
      <c r="H303" s="1013"/>
      <c r="I303" s="1013"/>
      <c r="J303" s="1013"/>
      <c r="K303" s="1013"/>
      <c r="L303" s="1013"/>
      <c r="M303" s="1013"/>
      <c r="N303" s="1013"/>
      <c r="O303" s="1013"/>
      <c r="P303" s="1013"/>
    </row>
    <row r="304" spans="1:17">
      <c r="B304" s="1506" t="s">
        <v>1504</v>
      </c>
      <c r="C304" s="1506"/>
      <c r="D304" s="1506"/>
      <c r="E304" s="1506"/>
      <c r="F304" s="1506"/>
      <c r="G304" s="1506"/>
      <c r="H304" s="1506"/>
      <c r="I304" s="1506"/>
      <c r="J304" s="1506"/>
      <c r="K304" s="1506"/>
      <c r="L304" s="1506"/>
      <c r="M304" s="1506"/>
      <c r="N304" s="1506"/>
      <c r="O304" s="1506"/>
      <c r="P304" s="1506"/>
    </row>
    <row r="305" spans="1:16">
      <c r="B305" s="1507"/>
      <c r="C305" s="1507"/>
      <c r="D305" s="1507"/>
      <c r="E305" s="1507"/>
      <c r="F305" s="1507"/>
      <c r="G305" s="1507"/>
      <c r="H305" s="1507"/>
      <c r="I305" s="1507"/>
      <c r="J305" s="1507"/>
      <c r="K305" s="1507"/>
      <c r="L305" s="1507"/>
      <c r="M305" s="1507"/>
      <c r="N305" s="1507"/>
      <c r="O305" s="1507"/>
      <c r="P305" s="1507"/>
    </row>
    <row r="306" spans="1:16">
      <c r="B306" s="990" t="s">
        <v>1505</v>
      </c>
      <c r="C306" s="991" t="s">
        <v>1506</v>
      </c>
    </row>
    <row r="307" spans="1:16">
      <c r="B307" s="990"/>
      <c r="C307" s="1008" t="s">
        <v>1507</v>
      </c>
      <c r="D307" s="1008"/>
      <c r="E307" s="1008"/>
      <c r="F307" s="1008"/>
      <c r="G307" s="1008"/>
      <c r="H307" s="1008"/>
      <c r="I307" s="1008"/>
      <c r="J307" s="1008"/>
      <c r="K307" s="1008"/>
      <c r="L307" s="1008"/>
      <c r="M307" s="1008"/>
      <c r="N307" s="1008"/>
      <c r="O307" s="1008"/>
      <c r="P307" s="1008"/>
    </row>
    <row r="308" spans="1:16">
      <c r="B308" s="990"/>
      <c r="C308" s="1009" t="s">
        <v>1508</v>
      </c>
      <c r="D308" s="1009"/>
      <c r="E308" s="1009"/>
      <c r="F308" s="1009"/>
      <c r="G308" s="1009"/>
      <c r="H308" s="1009"/>
      <c r="I308" s="1009"/>
      <c r="J308" s="1009"/>
      <c r="K308" s="1009"/>
      <c r="L308" s="1009"/>
      <c r="M308" s="1009"/>
      <c r="N308" s="1009"/>
      <c r="O308" s="1009"/>
      <c r="P308" s="1009"/>
    </row>
    <row r="309" spans="1:16">
      <c r="B309" s="990"/>
      <c r="C309" s="1009" t="s">
        <v>1509</v>
      </c>
      <c r="D309" s="1009"/>
      <c r="E309" s="1009"/>
      <c r="F309" s="1009"/>
      <c r="G309" s="1009"/>
      <c r="H309" s="1009"/>
      <c r="I309" s="1009"/>
      <c r="J309" s="1009"/>
      <c r="K309" s="1009"/>
      <c r="L309" s="1009"/>
      <c r="M309" s="1009"/>
      <c r="N309" s="1009"/>
      <c r="O309" s="1009"/>
      <c r="P309" s="1009"/>
    </row>
    <row r="310" spans="1:16">
      <c r="B310" s="990"/>
      <c r="C310" s="1010" t="s">
        <v>1510</v>
      </c>
      <c r="D310" s="1010"/>
      <c r="E310" s="1010"/>
      <c r="F310" s="1010"/>
      <c r="G310" s="1010"/>
      <c r="H310" s="1010"/>
      <c r="I310" s="1010"/>
      <c r="J310" s="1010"/>
      <c r="K310" s="1010"/>
      <c r="L310" s="1010"/>
      <c r="M310" s="1010"/>
      <c r="N310" s="1010"/>
      <c r="O310" s="1010"/>
      <c r="P310" s="1010"/>
    </row>
    <row r="311" spans="1:16">
      <c r="B311" s="990"/>
      <c r="C311" s="1011" t="s">
        <v>1511</v>
      </c>
      <c r="D311" s="1011"/>
      <c r="E311" s="1011"/>
      <c r="F311" s="1011"/>
      <c r="G311" s="1011"/>
      <c r="H311" s="1011"/>
      <c r="I311" s="1011"/>
      <c r="J311" s="1011"/>
      <c r="K311" s="1011"/>
      <c r="L311" s="1011"/>
      <c r="M311" s="1011"/>
      <c r="N311" s="1011"/>
      <c r="O311" s="1011"/>
      <c r="P311" s="1011"/>
    </row>
    <row r="312" spans="1:16">
      <c r="A312" s="964"/>
      <c r="B312" s="990"/>
      <c r="C312" s="1010" t="s">
        <v>1512</v>
      </c>
      <c r="D312" s="1010"/>
      <c r="E312" s="1010"/>
      <c r="F312" s="1010"/>
      <c r="G312" s="1010"/>
      <c r="H312" s="1010"/>
      <c r="I312" s="1010"/>
      <c r="J312" s="1010"/>
      <c r="K312" s="1010"/>
      <c r="L312" s="1010"/>
      <c r="M312" s="1010"/>
      <c r="N312" s="1010"/>
      <c r="O312" s="1010"/>
      <c r="P312" s="1010"/>
    </row>
    <row r="313" spans="1:16">
      <c r="A313" s="964"/>
      <c r="B313" s="990"/>
      <c r="C313" s="991"/>
    </row>
    <row r="314" spans="1:16">
      <c r="A314" s="964"/>
      <c r="B314" s="990" t="s">
        <v>1513</v>
      </c>
      <c r="C314" s="991" t="s">
        <v>1514</v>
      </c>
    </row>
    <row r="315" spans="1:16">
      <c r="A315" s="964"/>
      <c r="C315" s="1009" t="s">
        <v>1515</v>
      </c>
      <c r="D315" s="1009"/>
      <c r="E315" s="1009"/>
      <c r="F315" s="1009"/>
      <c r="G315" s="1009"/>
      <c r="H315" s="1009"/>
    </row>
    <row r="316" spans="1:16">
      <c r="A316" s="964"/>
      <c r="C316" s="1009" t="s">
        <v>1516</v>
      </c>
      <c r="D316" s="1009"/>
      <c r="E316" s="1009"/>
      <c r="F316" s="1009"/>
      <c r="G316" s="1009"/>
      <c r="H316" s="1009"/>
    </row>
    <row r="317" spans="1:16">
      <c r="A317" s="964"/>
      <c r="C317" s="1009" t="s">
        <v>1517</v>
      </c>
      <c r="D317" s="1009"/>
      <c r="E317" s="1009"/>
      <c r="F317" s="1009"/>
      <c r="G317" s="1009"/>
      <c r="H317" s="1009"/>
    </row>
    <row r="318" spans="1:16">
      <c r="A318" s="964"/>
      <c r="C318" s="1009" t="s">
        <v>1518</v>
      </c>
      <c r="D318" s="1009" t="s">
        <v>1519</v>
      </c>
      <c r="E318" s="1009"/>
      <c r="F318" s="1009"/>
      <c r="G318" s="1009"/>
      <c r="H318" s="1009"/>
    </row>
    <row r="319" spans="1:16">
      <c r="A319" s="964"/>
      <c r="C319" s="1009"/>
      <c r="D319" s="1009" t="s">
        <v>1520</v>
      </c>
      <c r="E319" s="1009"/>
      <c r="F319" s="1009"/>
      <c r="G319" s="1009"/>
      <c r="H319" s="1009"/>
    </row>
    <row r="320" spans="1:16">
      <c r="A320" s="964"/>
      <c r="C320" s="1009" t="s">
        <v>1521</v>
      </c>
      <c r="D320" s="1009" t="s">
        <v>1522</v>
      </c>
      <c r="E320" s="1009"/>
      <c r="F320" s="1009"/>
      <c r="G320" s="1009"/>
      <c r="H320" s="1009"/>
    </row>
    <row r="321" spans="1:14">
      <c r="A321" s="964"/>
      <c r="C321" s="1009"/>
      <c r="D321" s="1009" t="s">
        <v>1523</v>
      </c>
      <c r="E321" s="1009"/>
      <c r="F321" s="1009"/>
      <c r="G321" s="1009"/>
      <c r="H321" s="1009"/>
    </row>
    <row r="322" spans="1:14">
      <c r="A322" s="964"/>
      <c r="C322" s="1009" t="s">
        <v>1524</v>
      </c>
      <c r="D322" s="1009" t="s">
        <v>1525</v>
      </c>
      <c r="E322" s="1009"/>
      <c r="F322" s="1009"/>
      <c r="G322" s="1009"/>
      <c r="H322" s="1009"/>
    </row>
    <row r="323" spans="1:14">
      <c r="A323" s="964"/>
      <c r="C323" s="1009" t="s">
        <v>1526</v>
      </c>
      <c r="D323" s="1009" t="s">
        <v>1527</v>
      </c>
      <c r="E323" s="1009"/>
      <c r="F323" s="1009"/>
      <c r="G323" s="1009"/>
      <c r="H323" s="1009"/>
    </row>
    <row r="324" spans="1:14">
      <c r="A324" s="964"/>
      <c r="C324" s="1009"/>
      <c r="D324" s="1009" t="s">
        <v>1528</v>
      </c>
      <c r="E324" s="1009"/>
      <c r="F324" s="1009"/>
      <c r="G324" s="1009"/>
      <c r="H324" s="1009"/>
    </row>
    <row r="325" spans="1:14">
      <c r="A325" s="964"/>
      <c r="C325" s="1009"/>
      <c r="D325" s="1009"/>
      <c r="E325" s="1009"/>
      <c r="F325" s="1009"/>
      <c r="G325" s="1009"/>
      <c r="H325" s="1009"/>
    </row>
    <row r="326" spans="1:14">
      <c r="A326" s="964"/>
      <c r="C326" s="1009" t="s">
        <v>1529</v>
      </c>
      <c r="D326" s="1009"/>
      <c r="E326" s="1009"/>
      <c r="F326" s="1009"/>
      <c r="G326" s="1009"/>
      <c r="H326" s="1009"/>
    </row>
    <row r="327" spans="1:14">
      <c r="A327" s="964"/>
      <c r="C327" s="1009"/>
      <c r="D327" s="1009"/>
      <c r="E327" s="1009"/>
      <c r="F327" s="1009"/>
      <c r="G327" s="1009"/>
      <c r="H327" s="1009"/>
    </row>
    <row r="328" spans="1:14">
      <c r="A328" s="964"/>
      <c r="C328" s="1009" t="s">
        <v>1367</v>
      </c>
      <c r="D328" s="1009" t="s">
        <v>1530</v>
      </c>
      <c r="E328" s="1009"/>
      <c r="F328" s="1009"/>
      <c r="G328" s="1009"/>
      <c r="H328" s="1009"/>
    </row>
    <row r="329" spans="1:14">
      <c r="A329" s="964"/>
      <c r="C329" s="1009" t="s">
        <v>1367</v>
      </c>
      <c r="D329" s="1009" t="s">
        <v>1531</v>
      </c>
      <c r="E329" s="1009"/>
      <c r="F329" s="1009"/>
      <c r="G329" s="1009"/>
      <c r="H329" s="1009"/>
    </row>
    <row r="330" spans="1:14">
      <c r="A330" s="964"/>
      <c r="C330" s="1009" t="s">
        <v>1367</v>
      </c>
      <c r="D330" s="1009" t="s">
        <v>1532</v>
      </c>
      <c r="E330" s="1009"/>
      <c r="F330" s="1009"/>
      <c r="G330" s="1009"/>
      <c r="H330" s="1009"/>
    </row>
    <row r="331" spans="1:14">
      <c r="A331" s="964"/>
      <c r="C331" s="1009"/>
      <c r="D331" s="1009"/>
      <c r="E331" s="1009"/>
      <c r="F331" s="1009"/>
      <c r="G331" s="1009"/>
      <c r="H331" s="1009"/>
    </row>
    <row r="332" spans="1:14">
      <c r="A332" s="964"/>
      <c r="C332" s="1009" t="s">
        <v>1533</v>
      </c>
      <c r="D332" s="1009"/>
      <c r="E332" s="1009"/>
      <c r="F332" s="1009"/>
      <c r="G332" s="1009"/>
      <c r="H332" s="1009"/>
    </row>
    <row r="333" spans="1:14">
      <c r="A333" s="964"/>
      <c r="C333" s="1009" t="s">
        <v>1534</v>
      </c>
      <c r="D333" s="1009"/>
      <c r="E333" s="1009"/>
      <c r="F333" s="1009"/>
      <c r="G333" s="1009"/>
      <c r="H333" s="1009"/>
    </row>
    <row r="334" spans="1:14" ht="15.75" thickBot="1">
      <c r="A334" s="964"/>
      <c r="C334" s="1009"/>
      <c r="D334" s="1009"/>
      <c r="E334" s="1009"/>
      <c r="F334" s="1009"/>
      <c r="G334" s="1009"/>
      <c r="H334" s="1009"/>
    </row>
    <row r="335" spans="1:14" ht="16.5" customHeight="1" thickBot="1">
      <c r="A335" s="964"/>
      <c r="C335" s="1009"/>
      <c r="D335" s="1009"/>
      <c r="E335" s="1009"/>
      <c r="F335" s="1009"/>
      <c r="G335" s="1014" t="s">
        <v>1535</v>
      </c>
      <c r="H335" s="1508" t="s">
        <v>1536</v>
      </c>
      <c r="I335" s="1509"/>
      <c r="J335" s="1508" t="s">
        <v>1537</v>
      </c>
      <c r="K335" s="1510"/>
      <c r="L335" s="1509"/>
      <c r="N335" s="1015"/>
    </row>
    <row r="336" spans="1:14" ht="15.75">
      <c r="A336" s="964"/>
      <c r="D336" s="1016">
        <v>1</v>
      </c>
      <c r="E336" s="1009" t="s">
        <v>1538</v>
      </c>
      <c r="G336" s="1017">
        <v>1</v>
      </c>
      <c r="H336" s="1511" t="s">
        <v>1539</v>
      </c>
      <c r="I336" s="1512"/>
      <c r="J336" s="1511" t="s">
        <v>1538</v>
      </c>
      <c r="K336" s="1513"/>
      <c r="L336" s="1018"/>
      <c r="N336" s="1019"/>
    </row>
    <row r="337" spans="1:14" ht="15.75">
      <c r="A337" s="964"/>
      <c r="D337" s="1016">
        <v>2</v>
      </c>
      <c r="E337" s="1009" t="s">
        <v>1540</v>
      </c>
      <c r="G337" s="1017">
        <v>2</v>
      </c>
      <c r="H337" s="1500" t="s">
        <v>1541</v>
      </c>
      <c r="I337" s="1501"/>
      <c r="J337" s="1500" t="s">
        <v>1539</v>
      </c>
      <c r="K337" s="1502"/>
      <c r="L337" s="1018"/>
      <c r="N337" s="1019"/>
    </row>
    <row r="338" spans="1:14" ht="15.75">
      <c r="A338" s="964"/>
      <c r="D338" s="1016">
        <v>3</v>
      </c>
      <c r="E338" s="1009" t="s">
        <v>1542</v>
      </c>
      <c r="G338" s="1017">
        <v>3</v>
      </c>
      <c r="H338" s="1500" t="s">
        <v>1543</v>
      </c>
      <c r="I338" s="1501"/>
      <c r="J338" s="1500" t="s">
        <v>1544</v>
      </c>
      <c r="K338" s="1502"/>
      <c r="L338" s="1018"/>
      <c r="N338" s="1019"/>
    </row>
    <row r="339" spans="1:14" ht="15.75">
      <c r="A339" s="964"/>
      <c r="D339" s="1016">
        <v>4</v>
      </c>
      <c r="E339" s="1009" t="s">
        <v>1539</v>
      </c>
      <c r="G339" s="1017">
        <v>4</v>
      </c>
      <c r="H339" s="1500" t="s">
        <v>1545</v>
      </c>
      <c r="I339" s="1501"/>
      <c r="J339" s="1500" t="s">
        <v>1542</v>
      </c>
      <c r="K339" s="1502"/>
      <c r="L339" s="1018"/>
      <c r="N339" s="1019"/>
    </row>
    <row r="340" spans="1:14" ht="15.75">
      <c r="A340" s="964"/>
      <c r="D340" s="1016">
        <v>5</v>
      </c>
      <c r="E340" s="1009" t="s">
        <v>1546</v>
      </c>
      <c r="G340" s="1017">
        <v>5</v>
      </c>
      <c r="H340" s="1500" t="s">
        <v>1547</v>
      </c>
      <c r="I340" s="1501"/>
      <c r="J340" s="1500" t="s">
        <v>1548</v>
      </c>
      <c r="K340" s="1502"/>
      <c r="L340" s="1018"/>
      <c r="N340" s="1019"/>
    </row>
    <row r="341" spans="1:14" ht="15.75">
      <c r="A341" s="964"/>
      <c r="D341" s="1016">
        <v>6</v>
      </c>
      <c r="E341" s="1009" t="s">
        <v>1548</v>
      </c>
      <c r="G341" s="1017">
        <v>6</v>
      </c>
      <c r="H341" s="1500" t="s">
        <v>1546</v>
      </c>
      <c r="I341" s="1501"/>
      <c r="J341" s="1500" t="s">
        <v>1546</v>
      </c>
      <c r="K341" s="1502"/>
      <c r="L341" s="1018"/>
      <c r="N341" s="1019"/>
    </row>
    <row r="342" spans="1:14" ht="15.75">
      <c r="A342" s="964"/>
      <c r="D342" s="1016">
        <v>7</v>
      </c>
      <c r="E342" s="1009" t="s">
        <v>1544</v>
      </c>
      <c r="G342" s="1017">
        <v>7</v>
      </c>
      <c r="H342" s="1500" t="s">
        <v>1549</v>
      </c>
      <c r="I342" s="1501"/>
      <c r="J342" s="1500" t="s">
        <v>1540</v>
      </c>
      <c r="K342" s="1502"/>
      <c r="L342" s="1018"/>
      <c r="N342" s="1019"/>
    </row>
    <row r="343" spans="1:14" ht="15.75">
      <c r="A343" s="964"/>
      <c r="D343" s="1016"/>
      <c r="E343" s="1009"/>
      <c r="G343" s="1017">
        <v>8</v>
      </c>
      <c r="H343" s="1500" t="s">
        <v>1550</v>
      </c>
      <c r="I343" s="1501"/>
      <c r="J343" s="1500" t="s">
        <v>1548</v>
      </c>
      <c r="K343" s="1502"/>
      <c r="L343" s="1018"/>
      <c r="N343" s="1019"/>
    </row>
    <row r="344" spans="1:14" ht="15.75">
      <c r="A344" s="964"/>
      <c r="D344" s="1016"/>
      <c r="E344" s="1009"/>
      <c r="G344" s="1017">
        <v>9</v>
      </c>
      <c r="H344" s="1503" t="s">
        <v>1551</v>
      </c>
      <c r="I344" s="1504"/>
      <c r="J344" s="1500" t="s">
        <v>1548</v>
      </c>
      <c r="K344" s="1502"/>
      <c r="L344" s="1018"/>
      <c r="N344" s="1019"/>
    </row>
    <row r="345" spans="1:14" ht="15.75">
      <c r="D345" s="1016"/>
      <c r="E345" s="1009"/>
      <c r="G345" s="1017">
        <v>10</v>
      </c>
      <c r="H345" s="1500" t="s">
        <v>1552</v>
      </c>
      <c r="I345" s="1501"/>
      <c r="J345" s="1500" t="s">
        <v>1548</v>
      </c>
      <c r="K345" s="1502"/>
      <c r="L345" s="1018"/>
      <c r="N345" s="1019"/>
    </row>
    <row r="346" spans="1:14" ht="16.5" thickBot="1">
      <c r="D346" s="1016"/>
      <c r="E346" s="1009"/>
      <c r="G346" s="1020">
        <v>11</v>
      </c>
      <c r="H346" s="1495" t="s">
        <v>1553</v>
      </c>
      <c r="I346" s="1496"/>
      <c r="J346" s="1495" t="s">
        <v>1548</v>
      </c>
      <c r="K346" s="1497"/>
      <c r="L346" s="1021"/>
      <c r="N346" s="1019"/>
    </row>
    <row r="347" spans="1:14">
      <c r="D347" s="1016"/>
      <c r="E347" s="1009"/>
    </row>
    <row r="348" spans="1:14">
      <c r="B348" s="989"/>
      <c r="D348" s="1016"/>
      <c r="E348" s="1009"/>
    </row>
    <row r="349" spans="1:14">
      <c r="B349" s="990" t="s">
        <v>346</v>
      </c>
      <c r="C349" s="991" t="s">
        <v>1554</v>
      </c>
    </row>
    <row r="350" spans="1:14">
      <c r="B350" s="990"/>
      <c r="C350" s="1022"/>
      <c r="D350" s="1023" t="s">
        <v>1555</v>
      </c>
      <c r="E350" s="1023"/>
      <c r="F350" s="1023"/>
      <c r="G350" s="1023"/>
      <c r="H350" s="1023"/>
      <c r="I350" s="1023"/>
    </row>
    <row r="351" spans="1:14">
      <c r="B351" s="990"/>
      <c r="C351" s="1022"/>
      <c r="D351" s="1024" t="s">
        <v>1556</v>
      </c>
      <c r="E351" s="1024"/>
      <c r="F351" s="1024"/>
      <c r="G351" s="1024"/>
      <c r="H351" s="1024"/>
      <c r="I351" s="1024"/>
    </row>
    <row r="352" spans="1:14">
      <c r="B352" s="990"/>
      <c r="C352" s="1022"/>
      <c r="D352" s="1024" t="s">
        <v>1557</v>
      </c>
      <c r="E352" s="1024"/>
      <c r="F352" s="1024"/>
      <c r="G352" s="1024"/>
      <c r="H352" s="1024"/>
      <c r="I352" s="1024"/>
    </row>
    <row r="353" spans="2:18">
      <c r="B353" s="990"/>
      <c r="C353" s="1024" t="s">
        <v>1558</v>
      </c>
      <c r="D353" s="1024"/>
      <c r="E353" s="1024"/>
      <c r="F353" s="1024"/>
      <c r="G353" s="1024"/>
      <c r="H353" s="1024"/>
      <c r="I353" s="1024"/>
    </row>
    <row r="354" spans="2:18">
      <c r="B354" s="990"/>
      <c r="C354" s="1024" t="s">
        <v>1559</v>
      </c>
      <c r="D354" s="1024"/>
      <c r="E354" s="1024"/>
      <c r="F354" s="1024"/>
      <c r="G354" s="1024"/>
      <c r="H354" s="1024"/>
      <c r="I354" s="1024"/>
    </row>
    <row r="355" spans="2:18">
      <c r="B355" s="990"/>
      <c r="C355" s="1498" t="s">
        <v>1560</v>
      </c>
      <c r="D355" s="1498"/>
      <c r="E355" s="1498"/>
      <c r="F355" s="1498"/>
      <c r="G355" s="1498"/>
      <c r="H355" s="1498"/>
      <c r="I355" s="1498"/>
      <c r="J355" s="1498"/>
      <c r="K355" s="1498"/>
      <c r="L355" s="1498"/>
      <c r="M355" s="1498"/>
      <c r="N355" s="1498"/>
      <c r="O355" s="1498"/>
      <c r="P355" s="1498"/>
      <c r="Q355" s="1498"/>
    </row>
    <row r="356" spans="2:18">
      <c r="B356" s="990"/>
      <c r="C356" s="1024" t="s">
        <v>1561</v>
      </c>
      <c r="D356" s="1024"/>
      <c r="E356" s="1024"/>
      <c r="F356" s="1024"/>
      <c r="G356" s="1024"/>
      <c r="H356" s="1024"/>
      <c r="I356" s="1024"/>
    </row>
    <row r="357" spans="2:18">
      <c r="B357" s="990"/>
      <c r="C357" s="1498" t="s">
        <v>1562</v>
      </c>
      <c r="D357" s="1498"/>
      <c r="E357" s="1498"/>
      <c r="F357" s="1498"/>
      <c r="G357" s="1498"/>
      <c r="H357" s="1498"/>
      <c r="I357" s="1498"/>
      <c r="J357" s="1498"/>
      <c r="K357" s="1498"/>
      <c r="L357" s="1498"/>
      <c r="M357" s="1498"/>
      <c r="N357" s="1498"/>
      <c r="O357" s="1498"/>
      <c r="P357" s="1498"/>
      <c r="Q357" s="1498"/>
      <c r="R357" s="1498"/>
    </row>
    <row r="358" spans="2:18">
      <c r="B358" s="990"/>
      <c r="C358" s="1024" t="s">
        <v>1563</v>
      </c>
      <c r="D358" s="1024"/>
      <c r="E358" s="1024"/>
      <c r="F358" s="1024"/>
      <c r="G358" s="1024"/>
      <c r="H358" s="1024"/>
      <c r="I358" s="1024"/>
    </row>
    <row r="359" spans="2:18">
      <c r="B359" s="990"/>
      <c r="C359" s="1025" t="s">
        <v>1564</v>
      </c>
      <c r="D359" s="1023"/>
      <c r="E359" s="1022"/>
      <c r="F359" s="1023"/>
      <c r="G359" s="1023"/>
      <c r="H359" s="1023"/>
      <c r="I359" s="1023"/>
    </row>
    <row r="360" spans="2:18">
      <c r="B360" s="990"/>
      <c r="C360" s="1024" t="s">
        <v>1565</v>
      </c>
      <c r="D360" s="1024"/>
      <c r="E360" s="1024"/>
      <c r="F360" s="1024"/>
      <c r="G360" s="1024"/>
      <c r="H360" s="1024"/>
      <c r="I360" s="1024"/>
    </row>
    <row r="361" spans="2:18">
      <c r="B361" s="990"/>
      <c r="C361" s="1024" t="s">
        <v>1566</v>
      </c>
      <c r="D361" s="1024"/>
      <c r="E361" s="1024"/>
      <c r="F361" s="1024"/>
      <c r="G361" s="1024"/>
      <c r="H361" s="1024"/>
      <c r="I361" s="1024"/>
    </row>
    <row r="362" spans="2:18">
      <c r="B362" s="990"/>
      <c r="C362" s="1024" t="s">
        <v>1567</v>
      </c>
      <c r="D362" s="1024"/>
      <c r="E362" s="1024"/>
      <c r="F362" s="1024"/>
      <c r="G362" s="1024"/>
      <c r="H362" s="1024"/>
      <c r="I362" s="1024"/>
    </row>
    <row r="363" spans="2:18">
      <c r="B363" s="990"/>
      <c r="C363" s="1024" t="s">
        <v>1568</v>
      </c>
      <c r="D363" s="1024"/>
      <c r="E363" s="1024"/>
      <c r="F363" s="1024"/>
      <c r="G363" s="1024"/>
      <c r="H363" s="1024"/>
      <c r="I363" s="1024"/>
    </row>
    <row r="364" spans="2:18">
      <c r="B364" s="990"/>
      <c r="C364" s="1024" t="s">
        <v>1569</v>
      </c>
      <c r="D364" s="1024"/>
      <c r="E364" s="1024"/>
      <c r="F364" s="1024"/>
      <c r="G364" s="1024"/>
      <c r="H364" s="1024"/>
      <c r="I364" s="1024"/>
    </row>
    <row r="365" spans="2:18">
      <c r="B365" s="990"/>
      <c r="C365" s="1024" t="s">
        <v>1570</v>
      </c>
      <c r="D365" s="1024"/>
      <c r="E365" s="1024"/>
      <c r="F365" s="1024"/>
      <c r="G365" s="1024"/>
      <c r="H365" s="1024"/>
      <c r="I365" s="1024"/>
    </row>
    <row r="366" spans="2:18">
      <c r="B366" s="990"/>
      <c r="C366" s="1024" t="s">
        <v>1571</v>
      </c>
      <c r="D366" s="1024"/>
      <c r="E366" s="1024"/>
      <c r="F366" s="1024"/>
      <c r="G366" s="1024"/>
      <c r="H366" s="1024"/>
      <c r="I366" s="1024"/>
    </row>
    <row r="367" spans="2:18">
      <c r="B367" s="990"/>
      <c r="C367" s="1024" t="s">
        <v>1572</v>
      </c>
      <c r="D367" s="1024"/>
      <c r="E367" s="1024"/>
      <c r="F367" s="1024"/>
      <c r="G367" s="1024"/>
      <c r="H367" s="1024"/>
      <c r="I367" s="1024"/>
    </row>
    <row r="368" spans="2:18">
      <c r="B368" s="990"/>
      <c r="C368" s="1026" t="s">
        <v>1573</v>
      </c>
      <c r="D368" s="1023"/>
      <c r="E368" s="1022"/>
      <c r="F368" s="1023"/>
      <c r="G368" s="1023"/>
      <c r="H368" s="1023"/>
      <c r="I368" s="1023"/>
    </row>
    <row r="369" spans="2:9">
      <c r="B369" s="990"/>
      <c r="C369" s="1026" t="s">
        <v>1574</v>
      </c>
      <c r="D369" s="1023"/>
      <c r="E369" s="1022"/>
      <c r="F369" s="1023"/>
      <c r="G369" s="1023"/>
      <c r="H369" s="1023"/>
      <c r="I369" s="1023"/>
    </row>
    <row r="370" spans="2:9">
      <c r="B370" s="990"/>
      <c r="C370" s="1026" t="s">
        <v>1575</v>
      </c>
      <c r="D370" s="1023"/>
      <c r="E370" s="1022"/>
      <c r="F370" s="1023"/>
      <c r="G370" s="1023"/>
      <c r="H370" s="1023"/>
      <c r="I370" s="1023"/>
    </row>
    <row r="371" spans="2:9">
      <c r="B371" s="990"/>
      <c r="C371" s="1026" t="s">
        <v>1576</v>
      </c>
      <c r="D371" s="1023"/>
      <c r="E371" s="1022"/>
      <c r="F371" s="1023"/>
      <c r="G371" s="1023"/>
      <c r="H371" s="1023"/>
      <c r="I371" s="1023"/>
    </row>
    <row r="372" spans="2:9">
      <c r="B372" s="990"/>
      <c r="C372" s="1026" t="s">
        <v>1577</v>
      </c>
      <c r="D372" s="1023"/>
      <c r="E372" s="1022"/>
      <c r="F372" s="1023"/>
      <c r="G372" s="1023"/>
      <c r="H372" s="1023"/>
      <c r="I372" s="1023"/>
    </row>
    <row r="373" spans="2:9">
      <c r="B373" s="990"/>
      <c r="C373" s="1026" t="s">
        <v>1578</v>
      </c>
      <c r="D373" s="1023"/>
      <c r="E373" s="1022"/>
      <c r="F373" s="1023"/>
      <c r="G373" s="1023"/>
      <c r="H373" s="1023"/>
      <c r="I373" s="1023"/>
    </row>
    <row r="374" spans="2:9">
      <c r="B374" s="990"/>
      <c r="C374" s="1026"/>
      <c r="D374" s="1023"/>
      <c r="E374" s="1022"/>
      <c r="F374" s="1023"/>
      <c r="G374" s="1023"/>
      <c r="H374" s="1023"/>
      <c r="I374" s="1023"/>
    </row>
    <row r="375" spans="2:9" ht="15" customHeight="1">
      <c r="B375" s="990"/>
      <c r="C375" s="1499" t="s">
        <v>1579</v>
      </c>
      <c r="D375" s="1499"/>
      <c r="E375" s="1499"/>
      <c r="F375" s="1499"/>
      <c r="G375" s="1499"/>
      <c r="H375" s="1499"/>
      <c r="I375" s="1499"/>
    </row>
    <row r="376" spans="2:9" ht="15" customHeight="1">
      <c r="B376" s="990"/>
      <c r="C376" s="1494" t="s">
        <v>1580</v>
      </c>
      <c r="D376" s="1494"/>
      <c r="E376" s="1494"/>
      <c r="F376" s="1494"/>
      <c r="G376" s="1494"/>
      <c r="H376" s="1494"/>
      <c r="I376" s="1494"/>
    </row>
    <row r="377" spans="2:9" ht="15" customHeight="1">
      <c r="B377" s="990"/>
      <c r="C377" s="1494" t="s">
        <v>1581</v>
      </c>
      <c r="D377" s="1494"/>
      <c r="E377" s="1494"/>
      <c r="F377" s="1494"/>
      <c r="G377" s="1494"/>
      <c r="H377" s="1494"/>
      <c r="I377" s="1494"/>
    </row>
    <row r="378" spans="2:9" ht="15" customHeight="1">
      <c r="B378" s="990"/>
      <c r="C378" s="1494" t="s">
        <v>1582</v>
      </c>
      <c r="D378" s="1494"/>
      <c r="E378" s="1494"/>
      <c r="F378" s="1494"/>
      <c r="G378" s="1494"/>
      <c r="H378" s="1494"/>
      <c r="I378" s="1494"/>
    </row>
    <row r="379" spans="2:9" ht="15" customHeight="1">
      <c r="B379" s="990"/>
      <c r="C379" s="1494" t="s">
        <v>1583</v>
      </c>
      <c r="D379" s="1494"/>
      <c r="E379" s="1494"/>
      <c r="F379" s="1494"/>
      <c r="G379" s="1494"/>
      <c r="H379" s="1494"/>
      <c r="I379" s="1494"/>
    </row>
    <row r="380" spans="2:9" ht="15" customHeight="1">
      <c r="B380" s="990"/>
      <c r="C380" s="1494" t="s">
        <v>1584</v>
      </c>
      <c r="D380" s="1494"/>
      <c r="E380" s="1494"/>
      <c r="F380" s="1494"/>
      <c r="G380" s="1494"/>
      <c r="H380" s="1494"/>
      <c r="I380" s="1494"/>
    </row>
    <row r="381" spans="2:9" ht="15" customHeight="1">
      <c r="B381" s="990"/>
      <c r="C381" s="1494" t="s">
        <v>1585</v>
      </c>
      <c r="D381" s="1494"/>
      <c r="E381" s="1494"/>
      <c r="F381" s="1494"/>
      <c r="G381" s="1494"/>
      <c r="H381" s="1494"/>
      <c r="I381" s="1494"/>
    </row>
    <row r="382" spans="2:9" ht="15" customHeight="1">
      <c r="B382" s="990"/>
      <c r="C382" s="1494" t="s">
        <v>1586</v>
      </c>
      <c r="D382" s="1494"/>
      <c r="E382" s="1494"/>
      <c r="F382" s="1494"/>
      <c r="G382" s="1494"/>
      <c r="H382" s="1494"/>
      <c r="I382" s="1494"/>
    </row>
    <row r="383" spans="2:9" ht="15" customHeight="1">
      <c r="B383" s="990"/>
      <c r="C383" s="1494" t="s">
        <v>1587</v>
      </c>
      <c r="D383" s="1494"/>
      <c r="E383" s="1494"/>
      <c r="F383" s="1494"/>
      <c r="G383" s="1494"/>
      <c r="H383" s="1494"/>
      <c r="I383" s="1494"/>
    </row>
    <row r="384" spans="2:9">
      <c r="B384" s="990"/>
      <c r="C384" s="991"/>
    </row>
    <row r="385" spans="2:18">
      <c r="B385" s="990" t="s">
        <v>347</v>
      </c>
      <c r="C385" s="991" t="s">
        <v>1588</v>
      </c>
    </row>
    <row r="386" spans="2:18" ht="15" customHeight="1">
      <c r="B386" s="990"/>
      <c r="C386" s="1022"/>
      <c r="D386" s="1487" t="s">
        <v>1589</v>
      </c>
      <c r="E386" s="1487"/>
      <c r="F386" s="1487"/>
      <c r="G386" s="1487"/>
      <c r="H386" s="1487"/>
      <c r="I386" s="1487"/>
    </row>
    <row r="387" spans="2:18">
      <c r="B387" s="990"/>
      <c r="C387" s="1022"/>
      <c r="D387" s="1027" t="s">
        <v>1590</v>
      </c>
      <c r="E387" s="1022"/>
      <c r="F387" s="1022"/>
      <c r="G387" s="1022"/>
      <c r="H387" s="1022"/>
      <c r="I387" s="1022"/>
    </row>
    <row r="388" spans="2:18">
      <c r="B388" s="990"/>
      <c r="C388" s="1022"/>
      <c r="D388" s="1022" t="s">
        <v>1591</v>
      </c>
      <c r="E388" s="1022"/>
      <c r="F388" s="1022"/>
      <c r="G388" s="1022"/>
      <c r="H388" s="1022"/>
      <c r="I388" s="1022"/>
    </row>
    <row r="389" spans="2:18">
      <c r="B389" s="990"/>
      <c r="C389" s="1022"/>
      <c r="D389" s="1022" t="s">
        <v>1592</v>
      </c>
      <c r="E389" s="1022"/>
      <c r="F389" s="1022"/>
      <c r="G389" s="1022"/>
      <c r="H389" s="1022"/>
      <c r="I389" s="1022"/>
    </row>
    <row r="390" spans="2:18">
      <c r="B390" s="990"/>
      <c r="C390" s="1022"/>
      <c r="D390" s="1027" t="s">
        <v>1593</v>
      </c>
      <c r="E390" s="1022"/>
      <c r="F390" s="1022"/>
      <c r="G390" s="1022"/>
      <c r="H390" s="1022"/>
      <c r="I390" s="1022"/>
    </row>
    <row r="391" spans="2:18">
      <c r="B391" s="990"/>
      <c r="C391" s="1022"/>
      <c r="D391" s="1027" t="s">
        <v>1594</v>
      </c>
      <c r="E391" s="1022"/>
      <c r="F391" s="1022"/>
      <c r="G391" s="1022"/>
      <c r="H391" s="1022"/>
      <c r="I391" s="1022"/>
    </row>
    <row r="392" spans="2:18">
      <c r="B392" s="990"/>
      <c r="C392" s="1022"/>
      <c r="D392" s="1022" t="s">
        <v>1595</v>
      </c>
      <c r="E392" s="1022"/>
      <c r="F392" s="1022"/>
      <c r="G392" s="1022"/>
      <c r="H392" s="1022"/>
      <c r="I392" s="1022"/>
    </row>
    <row r="393" spans="2:18">
      <c r="B393" s="990"/>
      <c r="C393" s="1022"/>
      <c r="D393" s="1022" t="s">
        <v>1596</v>
      </c>
      <c r="E393" s="1022"/>
      <c r="F393" s="1022"/>
      <c r="G393" s="1022"/>
      <c r="H393" s="1022"/>
      <c r="I393" s="1022"/>
    </row>
    <row r="394" spans="2:18">
      <c r="B394" s="990"/>
      <c r="C394" s="1022"/>
      <c r="D394" s="1022" t="s">
        <v>1597</v>
      </c>
      <c r="E394" s="1022"/>
      <c r="F394" s="1022"/>
      <c r="G394" s="1022"/>
      <c r="H394" s="1022"/>
      <c r="I394" s="1022"/>
    </row>
    <row r="395" spans="2:18">
      <c r="B395" s="990"/>
      <c r="C395" s="1022"/>
      <c r="D395" s="1022" t="s">
        <v>1598</v>
      </c>
      <c r="E395" s="1022"/>
      <c r="F395" s="1022"/>
      <c r="G395" s="1022"/>
      <c r="H395" s="1022"/>
      <c r="I395" s="1022"/>
    </row>
    <row r="396" spans="2:18">
      <c r="B396" s="990"/>
      <c r="C396" s="1022"/>
      <c r="D396" s="1022" t="s">
        <v>1599</v>
      </c>
      <c r="E396" s="1022"/>
      <c r="F396" s="1022"/>
      <c r="G396" s="1022"/>
      <c r="H396" s="1022"/>
      <c r="I396" s="1022"/>
    </row>
    <row r="397" spans="2:18">
      <c r="B397" s="990"/>
      <c r="C397" s="1022"/>
      <c r="D397" s="1027" t="s">
        <v>1600</v>
      </c>
      <c r="E397" s="1022"/>
      <c r="F397" s="1022"/>
      <c r="G397" s="1022"/>
      <c r="H397" s="1022"/>
      <c r="I397" s="1022"/>
    </row>
    <row r="398" spans="2:18">
      <c r="B398" s="990"/>
      <c r="C398" s="1022"/>
      <c r="D398" s="1022" t="s">
        <v>1601</v>
      </c>
      <c r="E398" s="1022"/>
      <c r="F398" s="1022"/>
      <c r="G398" s="1022"/>
      <c r="H398" s="1022"/>
      <c r="I398" s="1022"/>
      <c r="Q398" s="974"/>
      <c r="R398" s="974"/>
    </row>
    <row r="399" spans="2:18">
      <c r="B399" s="990"/>
      <c r="C399" s="1022"/>
      <c r="D399" s="1022" t="s">
        <v>1602</v>
      </c>
      <c r="E399" s="1022"/>
      <c r="F399" s="1022"/>
      <c r="G399" s="1022"/>
      <c r="H399" s="1022"/>
      <c r="I399" s="1022"/>
    </row>
    <row r="400" spans="2:18">
      <c r="B400" s="990"/>
      <c r="C400" s="1022"/>
      <c r="D400" s="1022" t="s">
        <v>1603</v>
      </c>
      <c r="E400" s="1022"/>
      <c r="F400" s="1022"/>
      <c r="G400" s="1022"/>
      <c r="H400" s="1022"/>
      <c r="I400" s="1022"/>
    </row>
    <row r="401" spans="1:9">
      <c r="B401" s="990"/>
      <c r="C401" s="1022"/>
      <c r="D401" s="1022" t="s">
        <v>1604</v>
      </c>
      <c r="E401" s="1022"/>
      <c r="F401" s="1022"/>
      <c r="G401" s="1022"/>
      <c r="H401" s="1022"/>
      <c r="I401" s="1022"/>
    </row>
    <row r="402" spans="1:9">
      <c r="B402" s="990"/>
      <c r="C402" s="1022"/>
      <c r="D402" s="1022" t="s">
        <v>1605</v>
      </c>
      <c r="E402" s="1022"/>
      <c r="F402" s="1022"/>
      <c r="G402" s="1022"/>
      <c r="H402" s="1022"/>
      <c r="I402" s="1022"/>
    </row>
    <row r="403" spans="1:9">
      <c r="B403" s="990"/>
      <c r="C403" s="1022"/>
      <c r="D403" s="1022" t="s">
        <v>1606</v>
      </c>
      <c r="E403" s="1022"/>
      <c r="F403" s="1022"/>
      <c r="G403" s="1022"/>
      <c r="H403" s="1022"/>
      <c r="I403" s="1022"/>
    </row>
    <row r="404" spans="1:9">
      <c r="B404" s="990"/>
      <c r="C404" s="1022"/>
      <c r="D404" s="1022" t="s">
        <v>1607</v>
      </c>
      <c r="E404" s="1022"/>
      <c r="F404" s="1022"/>
      <c r="G404" s="1022"/>
      <c r="H404" s="1022"/>
      <c r="I404" s="1022"/>
    </row>
    <row r="405" spans="1:9" ht="15" customHeight="1">
      <c r="B405" s="990"/>
      <c r="C405" s="1022"/>
      <c r="D405" s="1487" t="s">
        <v>1608</v>
      </c>
      <c r="E405" s="1487"/>
      <c r="F405" s="1487"/>
      <c r="G405" s="1487"/>
      <c r="H405" s="1487"/>
      <c r="I405" s="1487"/>
    </row>
    <row r="406" spans="1:9" ht="15" customHeight="1">
      <c r="B406" s="990"/>
      <c r="C406" s="1022"/>
      <c r="D406" s="1487" t="s">
        <v>1609</v>
      </c>
      <c r="E406" s="1487"/>
      <c r="F406" s="1487"/>
      <c r="G406" s="1487"/>
      <c r="H406" s="1487"/>
      <c r="I406" s="1487"/>
    </row>
    <row r="407" spans="1:9" ht="15" customHeight="1">
      <c r="B407" s="990"/>
      <c r="C407" s="1022"/>
      <c r="D407" s="1487" t="s">
        <v>1610</v>
      </c>
      <c r="E407" s="1487"/>
      <c r="F407" s="1487"/>
      <c r="G407" s="1487"/>
      <c r="H407" s="1487"/>
      <c r="I407" s="1487"/>
    </row>
    <row r="408" spans="1:9" ht="15" customHeight="1">
      <c r="B408" s="990"/>
      <c r="C408" s="1022"/>
      <c r="D408" s="1487" t="s">
        <v>1611</v>
      </c>
      <c r="E408" s="1487"/>
      <c r="F408" s="1487"/>
      <c r="G408" s="1487"/>
      <c r="H408" s="1487"/>
      <c r="I408" s="1487"/>
    </row>
    <row r="409" spans="1:9">
      <c r="B409" s="990"/>
      <c r="C409" s="1022"/>
      <c r="D409" s="1022" t="s">
        <v>1612</v>
      </c>
      <c r="E409" s="1022"/>
      <c r="F409" s="1022"/>
      <c r="G409" s="1022"/>
      <c r="H409" s="1022"/>
      <c r="I409" s="1022"/>
    </row>
    <row r="410" spans="1:9">
      <c r="B410" s="990"/>
      <c r="C410" s="1022"/>
      <c r="D410" s="1022" t="s">
        <v>1613</v>
      </c>
      <c r="E410" s="1022"/>
      <c r="F410" s="1022"/>
      <c r="G410" s="1022"/>
      <c r="H410" s="1022"/>
      <c r="I410" s="1022"/>
    </row>
    <row r="411" spans="1:9">
      <c r="B411" s="990"/>
      <c r="C411" s="1022"/>
      <c r="D411" s="1022" t="s">
        <v>1614</v>
      </c>
      <c r="E411" s="1022"/>
      <c r="F411" s="1022"/>
      <c r="G411" s="1022"/>
      <c r="H411" s="1022"/>
      <c r="I411" s="1022"/>
    </row>
    <row r="412" spans="1:9" ht="15" customHeight="1">
      <c r="B412" s="990"/>
      <c r="C412" s="1022"/>
      <c r="D412" s="1487" t="s">
        <v>1615</v>
      </c>
      <c r="E412" s="1487"/>
      <c r="F412" s="1487"/>
      <c r="G412" s="1487"/>
      <c r="H412" s="1487"/>
      <c r="I412" s="1487"/>
    </row>
    <row r="413" spans="1:9">
      <c r="B413" s="990"/>
      <c r="C413" s="1022"/>
      <c r="D413" s="1022" t="s">
        <v>1616</v>
      </c>
      <c r="E413" s="1022"/>
      <c r="F413" s="1022"/>
      <c r="G413" s="1022"/>
      <c r="H413" s="1022"/>
      <c r="I413" s="1022"/>
    </row>
    <row r="414" spans="1:9">
      <c r="A414" s="974"/>
      <c r="B414" s="990"/>
      <c r="C414" s="991"/>
    </row>
    <row r="415" spans="1:9">
      <c r="B415" s="990" t="s">
        <v>1617</v>
      </c>
      <c r="C415" s="991" t="s">
        <v>1618</v>
      </c>
    </row>
    <row r="416" spans="1:9">
      <c r="B416" s="990"/>
      <c r="C416" s="991"/>
      <c r="D416" s="1009" t="s">
        <v>1619</v>
      </c>
    </row>
    <row r="418" spans="2:9">
      <c r="B418" s="990" t="s">
        <v>1620</v>
      </c>
      <c r="C418" s="991" t="s">
        <v>1621</v>
      </c>
    </row>
    <row r="419" spans="2:9">
      <c r="B419" s="990"/>
      <c r="C419" s="991"/>
      <c r="D419" s="1009" t="s">
        <v>1622</v>
      </c>
    </row>
    <row r="420" spans="2:9" ht="15.75" thickBot="1">
      <c r="B420" s="990"/>
      <c r="C420" s="991"/>
    </row>
    <row r="421" spans="2:9" ht="34.5" thickBot="1">
      <c r="B421" s="990"/>
      <c r="C421" s="991"/>
      <c r="D421" s="1028" t="s">
        <v>1623</v>
      </c>
      <c r="E421" s="1029" t="s">
        <v>1624</v>
      </c>
      <c r="F421" s="1029" t="s">
        <v>1625</v>
      </c>
      <c r="G421" s="1488" t="s">
        <v>1626</v>
      </c>
      <c r="H421" s="1489"/>
      <c r="I421" s="1490"/>
    </row>
    <row r="422" spans="2:9">
      <c r="B422" s="990"/>
      <c r="C422" s="991"/>
      <c r="D422" s="1030">
        <v>51000</v>
      </c>
      <c r="E422" s="1031"/>
      <c r="F422" s="1031"/>
      <c r="G422" s="1491" t="s">
        <v>1627</v>
      </c>
      <c r="H422" s="1492"/>
      <c r="I422" s="1493"/>
    </row>
    <row r="423" spans="2:9">
      <c r="B423" s="990"/>
      <c r="C423" s="991"/>
      <c r="D423" s="1032"/>
      <c r="E423" s="1033">
        <v>51101</v>
      </c>
      <c r="F423" s="1034">
        <v>0.1</v>
      </c>
      <c r="G423" s="1481" t="s">
        <v>1628</v>
      </c>
      <c r="H423" s="1482"/>
      <c r="I423" s="1483"/>
    </row>
    <row r="424" spans="2:9">
      <c r="B424" s="990"/>
      <c r="C424" s="991"/>
      <c r="D424" s="1032"/>
      <c r="E424" s="1033">
        <v>51201</v>
      </c>
      <c r="F424" s="1034">
        <v>0.1</v>
      </c>
      <c r="G424" s="1481" t="s">
        <v>1629</v>
      </c>
      <c r="H424" s="1482"/>
      <c r="I424" s="1483"/>
    </row>
    <row r="425" spans="2:9">
      <c r="B425" s="990"/>
      <c r="C425" s="991"/>
      <c r="D425" s="1032"/>
      <c r="E425" s="1033">
        <v>51501</v>
      </c>
      <c r="F425" s="1034">
        <v>0.33300000000000002</v>
      </c>
      <c r="G425" s="1481" t="s">
        <v>1630</v>
      </c>
      <c r="H425" s="1482"/>
      <c r="I425" s="1483"/>
    </row>
    <row r="426" spans="2:9">
      <c r="B426" s="990"/>
      <c r="C426" s="991"/>
      <c r="D426" s="1032"/>
      <c r="E426" s="1033">
        <v>51901</v>
      </c>
      <c r="F426" s="1034">
        <v>0.1</v>
      </c>
      <c r="G426" s="1481" t="s">
        <v>1631</v>
      </c>
      <c r="H426" s="1482"/>
      <c r="I426" s="1483"/>
    </row>
    <row r="427" spans="2:9">
      <c r="B427" s="990"/>
      <c r="C427" s="991"/>
      <c r="D427" s="1032"/>
      <c r="E427" s="1033">
        <v>56501</v>
      </c>
      <c r="F427" s="1034">
        <v>0.1</v>
      </c>
      <c r="G427" s="1481" t="s">
        <v>1632</v>
      </c>
      <c r="H427" s="1482"/>
      <c r="I427" s="1483"/>
    </row>
    <row r="428" spans="2:9">
      <c r="B428" s="990"/>
      <c r="C428" s="991"/>
      <c r="D428" s="1032"/>
      <c r="E428" s="1033">
        <v>56902</v>
      </c>
      <c r="F428" s="1034">
        <v>0.1</v>
      </c>
      <c r="G428" s="1481" t="s">
        <v>1633</v>
      </c>
      <c r="H428" s="1482"/>
      <c r="I428" s="1483"/>
    </row>
    <row r="429" spans="2:9">
      <c r="B429" s="990"/>
      <c r="C429" s="991"/>
      <c r="D429" s="1030">
        <v>52000</v>
      </c>
      <c r="E429" s="1035"/>
      <c r="F429" s="1036"/>
      <c r="G429" s="1478" t="s">
        <v>1634</v>
      </c>
      <c r="H429" s="1479"/>
      <c r="I429" s="1480"/>
    </row>
    <row r="430" spans="2:9">
      <c r="B430" s="990"/>
      <c r="C430" s="991"/>
      <c r="D430" s="1032"/>
      <c r="E430" s="1033">
        <v>52901</v>
      </c>
      <c r="F430" s="1034">
        <v>0.2</v>
      </c>
      <c r="G430" s="1481" t="s">
        <v>1635</v>
      </c>
      <c r="H430" s="1482"/>
      <c r="I430" s="1483"/>
    </row>
    <row r="431" spans="2:9">
      <c r="B431" s="990"/>
      <c r="C431" s="991"/>
      <c r="D431" s="1032"/>
      <c r="E431" s="1033">
        <v>51301</v>
      </c>
      <c r="F431" s="1034">
        <v>0.2</v>
      </c>
      <c r="G431" s="1481" t="s">
        <v>1636</v>
      </c>
      <c r="H431" s="1482"/>
      <c r="I431" s="1483"/>
    </row>
    <row r="432" spans="2:9">
      <c r="B432" s="990"/>
      <c r="C432" s="991"/>
      <c r="D432" s="1032"/>
      <c r="E432" s="1033">
        <v>52301</v>
      </c>
      <c r="F432" s="1034">
        <v>0.33300000000000002</v>
      </c>
      <c r="G432" s="1481" t="s">
        <v>1637</v>
      </c>
      <c r="H432" s="1482"/>
      <c r="I432" s="1483"/>
    </row>
    <row r="433" spans="2:18">
      <c r="B433" s="990"/>
      <c r="C433" s="991"/>
      <c r="D433" s="1032"/>
      <c r="E433" s="1033">
        <v>52101</v>
      </c>
      <c r="F433" s="1034">
        <v>0.33300000000000002</v>
      </c>
      <c r="G433" s="1481" t="s">
        <v>1638</v>
      </c>
      <c r="H433" s="1482"/>
      <c r="I433" s="1483"/>
    </row>
    <row r="434" spans="2:18">
      <c r="B434" s="990"/>
      <c r="C434" s="991"/>
      <c r="D434" s="1032"/>
      <c r="E434" s="1033">
        <v>51902</v>
      </c>
      <c r="F434" s="1034">
        <v>0.2</v>
      </c>
      <c r="G434" s="1481" t="s">
        <v>1639</v>
      </c>
      <c r="H434" s="1482"/>
      <c r="I434" s="1483"/>
    </row>
    <row r="435" spans="2:18">
      <c r="B435" s="990"/>
      <c r="C435" s="991"/>
      <c r="D435" s="1030">
        <v>54000</v>
      </c>
      <c r="E435" s="1035"/>
      <c r="F435" s="1031"/>
      <c r="G435" s="1478" t="s">
        <v>1640</v>
      </c>
      <c r="H435" s="1479"/>
      <c r="I435" s="1480"/>
    </row>
    <row r="436" spans="2:18">
      <c r="B436" s="990"/>
      <c r="C436" s="991"/>
      <c r="D436" s="1032"/>
      <c r="E436" s="1033">
        <v>54101</v>
      </c>
      <c r="F436" s="1034">
        <v>0.2</v>
      </c>
      <c r="G436" s="1481" t="s">
        <v>472</v>
      </c>
      <c r="H436" s="1482"/>
      <c r="I436" s="1483"/>
    </row>
    <row r="437" spans="2:18">
      <c r="B437" s="990"/>
      <c r="C437" s="991"/>
      <c r="D437" s="1032"/>
      <c r="E437" s="1033">
        <v>54201</v>
      </c>
      <c r="F437" s="1034">
        <v>0.2</v>
      </c>
      <c r="G437" s="1481" t="s">
        <v>1641</v>
      </c>
      <c r="H437" s="1482"/>
      <c r="I437" s="1483"/>
    </row>
    <row r="438" spans="2:18">
      <c r="B438" s="990"/>
      <c r="C438" s="991"/>
      <c r="D438" s="1030">
        <v>59000</v>
      </c>
      <c r="E438" s="1035"/>
      <c r="F438" s="1031"/>
      <c r="G438" s="1478" t="s">
        <v>1642</v>
      </c>
      <c r="H438" s="1479"/>
      <c r="I438" s="1480"/>
    </row>
    <row r="439" spans="2:18">
      <c r="B439" s="990"/>
      <c r="C439" s="991"/>
      <c r="D439" s="1032"/>
      <c r="E439" s="1033">
        <v>59101</v>
      </c>
      <c r="F439" s="1034">
        <v>0.33300000000000002</v>
      </c>
      <c r="G439" s="1481" t="s">
        <v>1643</v>
      </c>
      <c r="H439" s="1482"/>
      <c r="I439" s="1483"/>
    </row>
    <row r="440" spans="2:18">
      <c r="B440" s="990"/>
      <c r="C440" s="991"/>
      <c r="D440" s="1030">
        <v>56000</v>
      </c>
      <c r="E440" s="1035"/>
      <c r="F440" s="1036"/>
      <c r="G440" s="1478" t="s">
        <v>1644</v>
      </c>
      <c r="H440" s="1479"/>
      <c r="I440" s="1480"/>
    </row>
    <row r="441" spans="2:18">
      <c r="B441" s="990"/>
      <c r="C441" s="991"/>
      <c r="D441" s="1032"/>
      <c r="E441" s="1033">
        <v>56401</v>
      </c>
      <c r="F441" s="1034">
        <v>0.1</v>
      </c>
      <c r="G441" s="1481" t="s">
        <v>1645</v>
      </c>
      <c r="H441" s="1482"/>
      <c r="I441" s="1483"/>
    </row>
    <row r="442" spans="2:18">
      <c r="B442" s="990"/>
      <c r="C442" s="991"/>
      <c r="D442" s="1032"/>
      <c r="E442" s="1033">
        <v>56701</v>
      </c>
      <c r="F442" s="1034">
        <v>0.1</v>
      </c>
      <c r="G442" s="1481" t="s">
        <v>1646</v>
      </c>
      <c r="H442" s="1482"/>
      <c r="I442" s="1483"/>
    </row>
    <row r="443" spans="2:18" ht="15.75" thickBot="1">
      <c r="B443" s="990"/>
      <c r="C443" s="991"/>
      <c r="D443" s="1037"/>
      <c r="E443" s="1038">
        <v>56601</v>
      </c>
      <c r="F443" s="1039">
        <v>0.1</v>
      </c>
      <c r="G443" s="1484" t="s">
        <v>1647</v>
      </c>
      <c r="H443" s="1485"/>
      <c r="I443" s="1486"/>
    </row>
    <row r="444" spans="2:18">
      <c r="B444" s="990"/>
      <c r="C444" s="991"/>
    </row>
    <row r="445" spans="2:18">
      <c r="B445" s="990"/>
      <c r="C445" s="991"/>
      <c r="D445" s="1009" t="s">
        <v>1648</v>
      </c>
    </row>
    <row r="448" spans="2:18">
      <c r="Q448" s="974"/>
      <c r="R448" s="974"/>
    </row>
    <row r="456" spans="1:18">
      <c r="R456" s="974"/>
    </row>
    <row r="457" spans="1:18">
      <c r="R457" s="974"/>
    </row>
    <row r="460" spans="1:18">
      <c r="R460" s="974"/>
    </row>
    <row r="463" spans="1:18">
      <c r="R463" s="974"/>
    </row>
    <row r="464" spans="1:18">
      <c r="A464" s="974"/>
    </row>
    <row r="465" spans="1:18">
      <c r="A465" s="974"/>
    </row>
    <row r="466" spans="1:18">
      <c r="A466" s="974"/>
    </row>
    <row r="467" spans="1:18">
      <c r="A467" s="974"/>
    </row>
    <row r="468" spans="1:18">
      <c r="A468" s="974"/>
    </row>
    <row r="469" spans="1:18">
      <c r="B469" s="990" t="s">
        <v>1649</v>
      </c>
      <c r="C469" s="991" t="s">
        <v>1650</v>
      </c>
    </row>
    <row r="470" spans="1:18">
      <c r="B470" s="990"/>
      <c r="C470" s="991"/>
      <c r="D470" s="1009" t="s">
        <v>1619</v>
      </c>
    </row>
    <row r="471" spans="1:18">
      <c r="B471" s="974"/>
      <c r="C471" s="974"/>
      <c r="D471" s="974"/>
      <c r="E471" s="974"/>
      <c r="F471" s="974"/>
      <c r="G471" s="974"/>
      <c r="H471" s="974"/>
      <c r="I471" s="974"/>
      <c r="J471" s="974"/>
      <c r="K471" s="974"/>
      <c r="L471" s="974"/>
      <c r="M471" s="974"/>
      <c r="N471" s="974"/>
      <c r="O471" s="974"/>
      <c r="P471" s="974"/>
    </row>
    <row r="472" spans="1:18">
      <c r="B472" s="990" t="s">
        <v>1651</v>
      </c>
      <c r="C472" s="991" t="s">
        <v>1652</v>
      </c>
    </row>
    <row r="473" spans="1:18">
      <c r="B473" s="990"/>
      <c r="C473" s="991"/>
      <c r="D473" s="1009" t="s">
        <v>1653</v>
      </c>
    </row>
    <row r="474" spans="1:18">
      <c r="B474" s="990"/>
      <c r="C474" s="991"/>
    </row>
    <row r="475" spans="1:18">
      <c r="B475" s="990"/>
      <c r="C475" s="991"/>
      <c r="E475" s="1473" t="s">
        <v>1298</v>
      </c>
      <c r="F475" s="1473"/>
      <c r="G475" s="1477">
        <v>4825860</v>
      </c>
      <c r="H475" s="1477"/>
    </row>
    <row r="476" spans="1:18">
      <c r="A476" s="974"/>
      <c r="B476" s="990"/>
      <c r="C476" s="991"/>
      <c r="E476" s="1473" t="s">
        <v>1654</v>
      </c>
      <c r="F476" s="1473"/>
      <c r="G476" s="1474">
        <v>12625258</v>
      </c>
      <c r="H476" s="1474"/>
    </row>
    <row r="477" spans="1:18">
      <c r="A477" s="974"/>
      <c r="B477" s="990"/>
      <c r="C477" s="991"/>
      <c r="E477" s="1473" t="s">
        <v>1655</v>
      </c>
      <c r="F477" s="1473"/>
      <c r="G477" s="1474">
        <v>3584942.93</v>
      </c>
      <c r="H477" s="1474"/>
      <c r="R477" s="974"/>
    </row>
    <row r="478" spans="1:18">
      <c r="B478" s="990"/>
      <c r="C478" s="991"/>
      <c r="E478" s="1473" t="s">
        <v>1656</v>
      </c>
      <c r="F478" s="1473"/>
      <c r="G478" s="1474">
        <v>477.46</v>
      </c>
      <c r="H478" s="1474"/>
    </row>
    <row r="479" spans="1:18">
      <c r="E479" s="1475" t="s">
        <v>244</v>
      </c>
      <c r="F479" s="1475"/>
      <c r="G479" s="1476">
        <f>SUM(G475:G478)</f>
        <v>21036538.390000001</v>
      </c>
      <c r="H479" s="1476"/>
    </row>
    <row r="480" spans="1:18">
      <c r="A480" s="974"/>
    </row>
    <row r="481" spans="1:18">
      <c r="B481" s="990" t="s">
        <v>1657</v>
      </c>
      <c r="C481" s="991" t="s">
        <v>1658</v>
      </c>
    </row>
    <row r="482" spans="1:18">
      <c r="B482" s="990"/>
      <c r="C482" s="991"/>
      <c r="D482" s="1009" t="s">
        <v>1619</v>
      </c>
    </row>
    <row r="483" spans="1:18">
      <c r="A483" s="974"/>
      <c r="P483" s="1040"/>
      <c r="R483" s="974"/>
    </row>
    <row r="484" spans="1:18">
      <c r="B484" s="990" t="s">
        <v>1659</v>
      </c>
      <c r="C484" s="991" t="s">
        <v>1660</v>
      </c>
    </row>
    <row r="485" spans="1:18">
      <c r="B485" s="990"/>
      <c r="C485" s="991"/>
      <c r="D485" s="1009" t="s">
        <v>1619</v>
      </c>
    </row>
    <row r="487" spans="1:18">
      <c r="B487" s="990" t="s">
        <v>1661</v>
      </c>
      <c r="C487" s="991" t="s">
        <v>1662</v>
      </c>
    </row>
    <row r="488" spans="1:18">
      <c r="B488" s="990"/>
      <c r="C488" s="1041" t="s">
        <v>1663</v>
      </c>
      <c r="D488" s="1041"/>
      <c r="E488" s="1009"/>
      <c r="F488" s="1009"/>
    </row>
    <row r="489" spans="1:18">
      <c r="B489" s="990"/>
      <c r="C489" s="1041" t="s">
        <v>1664</v>
      </c>
      <c r="D489" s="1041"/>
      <c r="E489" s="1009"/>
      <c r="F489" s="1009"/>
    </row>
    <row r="490" spans="1:18">
      <c r="B490" s="990"/>
      <c r="C490" s="1041" t="s">
        <v>1665</v>
      </c>
      <c r="D490" s="1041"/>
      <c r="E490" s="1009"/>
      <c r="F490" s="1009"/>
    </row>
    <row r="491" spans="1:18">
      <c r="B491" s="990"/>
      <c r="C491" s="1041" t="s">
        <v>1666</v>
      </c>
      <c r="D491" s="1041"/>
      <c r="E491" s="1009"/>
      <c r="F491" s="1009"/>
    </row>
    <row r="492" spans="1:18">
      <c r="B492" s="990"/>
      <c r="C492" s="1041" t="s">
        <v>1667</v>
      </c>
      <c r="D492" s="1041"/>
      <c r="E492" s="1009"/>
      <c r="F492" s="1009"/>
    </row>
    <row r="493" spans="1:18">
      <c r="A493" s="974"/>
      <c r="B493" s="990"/>
      <c r="C493" s="1041" t="s">
        <v>1668</v>
      </c>
      <c r="D493" s="1041"/>
      <c r="E493" s="1009"/>
      <c r="F493" s="1009"/>
    </row>
    <row r="494" spans="1:18">
      <c r="B494" s="990"/>
      <c r="C494" s="1041" t="s">
        <v>1669</v>
      </c>
      <c r="D494" s="1041"/>
      <c r="E494" s="1009"/>
      <c r="F494" s="1009"/>
    </row>
    <row r="495" spans="1:18">
      <c r="B495" s="990"/>
      <c r="C495" s="991"/>
    </row>
    <row r="496" spans="1:18">
      <c r="A496" s="974"/>
    </row>
    <row r="497" spans="1:9">
      <c r="B497" s="990" t="s">
        <v>1670</v>
      </c>
      <c r="C497" s="991" t="s">
        <v>1671</v>
      </c>
    </row>
    <row r="498" spans="1:9">
      <c r="B498" s="990"/>
      <c r="C498" s="991"/>
      <c r="D498" s="1009" t="s">
        <v>1619</v>
      </c>
    </row>
    <row r="499" spans="1:9">
      <c r="A499" s="974"/>
    </row>
    <row r="500" spans="1:9">
      <c r="B500" s="990" t="s">
        <v>1672</v>
      </c>
      <c r="C500" s="991" t="s">
        <v>1673</v>
      </c>
    </row>
    <row r="501" spans="1:9">
      <c r="B501" s="990"/>
      <c r="C501" s="991"/>
      <c r="D501" s="1009" t="s">
        <v>1674</v>
      </c>
    </row>
    <row r="502" spans="1:9">
      <c r="A502" s="974"/>
    </row>
    <row r="503" spans="1:9">
      <c r="B503" s="990" t="s">
        <v>1675</v>
      </c>
      <c r="C503" s="991" t="s">
        <v>1676</v>
      </c>
    </row>
    <row r="504" spans="1:9">
      <c r="B504" s="990"/>
      <c r="C504" s="991"/>
    </row>
    <row r="505" spans="1:9">
      <c r="D505" s="1009" t="s">
        <v>1677</v>
      </c>
      <c r="E505" s="1009"/>
      <c r="F505" s="1009"/>
      <c r="G505" s="1009"/>
      <c r="H505" s="1009"/>
      <c r="I505" s="1009"/>
    </row>
    <row r="506" spans="1:9">
      <c r="B506" s="990" t="s">
        <v>1678</v>
      </c>
      <c r="C506" s="991" t="s">
        <v>1679</v>
      </c>
    </row>
    <row r="507" spans="1:9">
      <c r="C507" s="1009" t="s">
        <v>1680</v>
      </c>
    </row>
  </sheetData>
  <mergeCells count="373">
    <mergeCell ref="A1:P1"/>
    <mergeCell ref="A4:P4"/>
    <mergeCell ref="D15:I15"/>
    <mergeCell ref="J15:L15"/>
    <mergeCell ref="M15:O15"/>
    <mergeCell ref="D16:I16"/>
    <mergeCell ref="J16:L16"/>
    <mergeCell ref="M16:O16"/>
    <mergeCell ref="F24:J24"/>
    <mergeCell ref="K24:M24"/>
    <mergeCell ref="F25:J25"/>
    <mergeCell ref="K25:M25"/>
    <mergeCell ref="F26:J26"/>
    <mergeCell ref="K26:M26"/>
    <mergeCell ref="D17:I17"/>
    <mergeCell ref="J17:L17"/>
    <mergeCell ref="M17:O17"/>
    <mergeCell ref="D18:I18"/>
    <mergeCell ref="J18:L18"/>
    <mergeCell ref="M18:O18"/>
    <mergeCell ref="F30:J30"/>
    <mergeCell ref="K30:M30"/>
    <mergeCell ref="F31:J31"/>
    <mergeCell ref="K31:M31"/>
    <mergeCell ref="F32:J32"/>
    <mergeCell ref="K32:M32"/>
    <mergeCell ref="F27:J27"/>
    <mergeCell ref="K27:M27"/>
    <mergeCell ref="F28:J28"/>
    <mergeCell ref="K28:M28"/>
    <mergeCell ref="F29:J29"/>
    <mergeCell ref="K29:M29"/>
    <mergeCell ref="F36:J36"/>
    <mergeCell ref="K36:M36"/>
    <mergeCell ref="F37:J37"/>
    <mergeCell ref="K37:M37"/>
    <mergeCell ref="C42:P42"/>
    <mergeCell ref="F44:J44"/>
    <mergeCell ref="K44:M44"/>
    <mergeCell ref="F33:J33"/>
    <mergeCell ref="K33:M33"/>
    <mergeCell ref="F34:J34"/>
    <mergeCell ref="K34:M34"/>
    <mergeCell ref="F35:J35"/>
    <mergeCell ref="K35:M35"/>
    <mergeCell ref="F48:J48"/>
    <mergeCell ref="K48:M48"/>
    <mergeCell ref="F49:J49"/>
    <mergeCell ref="K49:M49"/>
    <mergeCell ref="F50:J50"/>
    <mergeCell ref="K50:M50"/>
    <mergeCell ref="F45:J45"/>
    <mergeCell ref="K45:M45"/>
    <mergeCell ref="F46:J46"/>
    <mergeCell ref="K46:M46"/>
    <mergeCell ref="F47:J47"/>
    <mergeCell ref="K47:M47"/>
    <mergeCell ref="F54:J54"/>
    <mergeCell ref="K54:M54"/>
    <mergeCell ref="C59:I59"/>
    <mergeCell ref="J59:L59"/>
    <mergeCell ref="M59:O59"/>
    <mergeCell ref="C60:I60"/>
    <mergeCell ref="J60:L60"/>
    <mergeCell ref="M60:O60"/>
    <mergeCell ref="F51:J51"/>
    <mergeCell ref="K51:M51"/>
    <mergeCell ref="F52:J52"/>
    <mergeCell ref="K52:M52"/>
    <mergeCell ref="F53:J53"/>
    <mergeCell ref="K53:M53"/>
    <mergeCell ref="C63:I63"/>
    <mergeCell ref="J63:L63"/>
    <mergeCell ref="M63:O63"/>
    <mergeCell ref="F67:G67"/>
    <mergeCell ref="H67:J67"/>
    <mergeCell ref="K67:M67"/>
    <mergeCell ref="C61:I61"/>
    <mergeCell ref="J61:L61"/>
    <mergeCell ref="M61:O61"/>
    <mergeCell ref="C62:I62"/>
    <mergeCell ref="J62:L62"/>
    <mergeCell ref="M62:O62"/>
    <mergeCell ref="F70:G70"/>
    <mergeCell ref="H70:J70"/>
    <mergeCell ref="K70:M70"/>
    <mergeCell ref="F71:G71"/>
    <mergeCell ref="H71:J71"/>
    <mergeCell ref="K71:M71"/>
    <mergeCell ref="F68:G68"/>
    <mergeCell ref="H68:J68"/>
    <mergeCell ref="K68:M68"/>
    <mergeCell ref="F69:G69"/>
    <mergeCell ref="H69:J69"/>
    <mergeCell ref="K69:M69"/>
    <mergeCell ref="F74:G74"/>
    <mergeCell ref="H74:J74"/>
    <mergeCell ref="K74:M74"/>
    <mergeCell ref="F75:G75"/>
    <mergeCell ref="H75:J75"/>
    <mergeCell ref="K75:M75"/>
    <mergeCell ref="F72:G72"/>
    <mergeCell ref="H72:J72"/>
    <mergeCell ref="K72:M72"/>
    <mergeCell ref="F73:G73"/>
    <mergeCell ref="H73:J73"/>
    <mergeCell ref="K73:M73"/>
    <mergeCell ref="F78:G78"/>
    <mergeCell ref="H78:J78"/>
    <mergeCell ref="K78:M78"/>
    <mergeCell ref="F79:G79"/>
    <mergeCell ref="H79:J79"/>
    <mergeCell ref="K79:M79"/>
    <mergeCell ref="F76:G76"/>
    <mergeCell ref="H76:J76"/>
    <mergeCell ref="K76:M76"/>
    <mergeCell ref="F77:G77"/>
    <mergeCell ref="H77:J77"/>
    <mergeCell ref="K77:M77"/>
    <mergeCell ref="F82:G82"/>
    <mergeCell ref="H82:J82"/>
    <mergeCell ref="K82:M82"/>
    <mergeCell ref="F83:G83"/>
    <mergeCell ref="H83:J83"/>
    <mergeCell ref="K83:M83"/>
    <mergeCell ref="F80:G80"/>
    <mergeCell ref="H80:J80"/>
    <mergeCell ref="K80:M80"/>
    <mergeCell ref="F81:G81"/>
    <mergeCell ref="H81:J81"/>
    <mergeCell ref="K81:M81"/>
    <mergeCell ref="F86:G86"/>
    <mergeCell ref="H86:J86"/>
    <mergeCell ref="K86:M86"/>
    <mergeCell ref="F87:G87"/>
    <mergeCell ref="H87:J87"/>
    <mergeCell ref="K87:M87"/>
    <mergeCell ref="F84:G84"/>
    <mergeCell ref="H84:J84"/>
    <mergeCell ref="K84:M84"/>
    <mergeCell ref="F85:G85"/>
    <mergeCell ref="H85:J85"/>
    <mergeCell ref="K85:M85"/>
    <mergeCell ref="F90:G90"/>
    <mergeCell ref="H90:J90"/>
    <mergeCell ref="K90:M90"/>
    <mergeCell ref="F91:G91"/>
    <mergeCell ref="H91:J91"/>
    <mergeCell ref="K91:M91"/>
    <mergeCell ref="F88:G88"/>
    <mergeCell ref="H88:J88"/>
    <mergeCell ref="K88:M88"/>
    <mergeCell ref="F89:G89"/>
    <mergeCell ref="H89:J89"/>
    <mergeCell ref="K89:M89"/>
    <mergeCell ref="F94:G94"/>
    <mergeCell ref="H94:J94"/>
    <mergeCell ref="K94:M94"/>
    <mergeCell ref="C98:J98"/>
    <mergeCell ref="K98:M98"/>
    <mergeCell ref="N98:P98"/>
    <mergeCell ref="F92:G92"/>
    <mergeCell ref="H92:J92"/>
    <mergeCell ref="K92:M92"/>
    <mergeCell ref="F93:G93"/>
    <mergeCell ref="H93:J93"/>
    <mergeCell ref="K93:M93"/>
    <mergeCell ref="C101:J101"/>
    <mergeCell ref="K101:M101"/>
    <mergeCell ref="N101:P101"/>
    <mergeCell ref="D107:I107"/>
    <mergeCell ref="J107:L107"/>
    <mergeCell ref="M107:O107"/>
    <mergeCell ref="C99:J99"/>
    <mergeCell ref="K99:M99"/>
    <mergeCell ref="N99:P99"/>
    <mergeCell ref="C100:J100"/>
    <mergeCell ref="K100:M100"/>
    <mergeCell ref="N100:P100"/>
    <mergeCell ref="D110:I110"/>
    <mergeCell ref="J110:L110"/>
    <mergeCell ref="M110:O110"/>
    <mergeCell ref="D111:I111"/>
    <mergeCell ref="J111:L111"/>
    <mergeCell ref="M111:O111"/>
    <mergeCell ref="D108:I108"/>
    <mergeCell ref="J108:L108"/>
    <mergeCell ref="M108:O108"/>
    <mergeCell ref="D109:I109"/>
    <mergeCell ref="J109:L109"/>
    <mergeCell ref="M109:O109"/>
    <mergeCell ref="D114:I114"/>
    <mergeCell ref="J114:L114"/>
    <mergeCell ref="M114:O114"/>
    <mergeCell ref="D115:I115"/>
    <mergeCell ref="J115:L115"/>
    <mergeCell ref="M115:O115"/>
    <mergeCell ref="D112:I112"/>
    <mergeCell ref="J112:L112"/>
    <mergeCell ref="M112:O112"/>
    <mergeCell ref="D113:I113"/>
    <mergeCell ref="J113:L113"/>
    <mergeCell ref="M113:O113"/>
    <mergeCell ref="D123:I123"/>
    <mergeCell ref="J123:L123"/>
    <mergeCell ref="M123:O123"/>
    <mergeCell ref="D124:I124"/>
    <mergeCell ref="J124:L124"/>
    <mergeCell ref="M124:O124"/>
    <mergeCell ref="D116:I116"/>
    <mergeCell ref="J116:L116"/>
    <mergeCell ref="M116:O116"/>
    <mergeCell ref="D117:I117"/>
    <mergeCell ref="J117:L117"/>
    <mergeCell ref="M117:O117"/>
    <mergeCell ref="C132:P134"/>
    <mergeCell ref="E136:H136"/>
    <mergeCell ref="I136:K136"/>
    <mergeCell ref="L136:N136"/>
    <mergeCell ref="E137:H137"/>
    <mergeCell ref="I137:K137"/>
    <mergeCell ref="L137:N137"/>
    <mergeCell ref="D125:I125"/>
    <mergeCell ref="J125:L125"/>
    <mergeCell ref="M125:O125"/>
    <mergeCell ref="D126:I126"/>
    <mergeCell ref="J126:L126"/>
    <mergeCell ref="M126:O126"/>
    <mergeCell ref="D145:L145"/>
    <mergeCell ref="M145:O145"/>
    <mergeCell ref="D146:L146"/>
    <mergeCell ref="M146:O146"/>
    <mergeCell ref="D147:L147"/>
    <mergeCell ref="M147:O147"/>
    <mergeCell ref="E138:H138"/>
    <mergeCell ref="I138:K138"/>
    <mergeCell ref="L138:N138"/>
    <mergeCell ref="E139:H139"/>
    <mergeCell ref="I139:K139"/>
    <mergeCell ref="L139:N139"/>
    <mergeCell ref="D157:L157"/>
    <mergeCell ref="M157:O157"/>
    <mergeCell ref="D158:L158"/>
    <mergeCell ref="M158:O158"/>
    <mergeCell ref="D159:L159"/>
    <mergeCell ref="M159:O159"/>
    <mergeCell ref="D148:L148"/>
    <mergeCell ref="M148:O148"/>
    <mergeCell ref="D149:L149"/>
    <mergeCell ref="M149:O149"/>
    <mergeCell ref="D150:L150"/>
    <mergeCell ref="M150:O150"/>
    <mergeCell ref="D169:L169"/>
    <mergeCell ref="M169:O169"/>
    <mergeCell ref="D170:L170"/>
    <mergeCell ref="M170:O170"/>
    <mergeCell ref="D171:L171"/>
    <mergeCell ref="M171:O171"/>
    <mergeCell ref="D166:L166"/>
    <mergeCell ref="M166:O166"/>
    <mergeCell ref="D167:L167"/>
    <mergeCell ref="M167:O167"/>
    <mergeCell ref="D168:L168"/>
    <mergeCell ref="M168:O168"/>
    <mergeCell ref="E219:H219"/>
    <mergeCell ref="I219:K219"/>
    <mergeCell ref="L219:N219"/>
    <mergeCell ref="E220:H220"/>
    <mergeCell ref="I220:K220"/>
    <mergeCell ref="L220:N220"/>
    <mergeCell ref="D172:L172"/>
    <mergeCell ref="M172:O172"/>
    <mergeCell ref="B208:H208"/>
    <mergeCell ref="B209:P209"/>
    <mergeCell ref="B210:P210"/>
    <mergeCell ref="E218:H218"/>
    <mergeCell ref="I218:K218"/>
    <mergeCell ref="L218:N218"/>
    <mergeCell ref="B256:P258"/>
    <mergeCell ref="A281:P281"/>
    <mergeCell ref="A284:P284"/>
    <mergeCell ref="B288:P288"/>
    <mergeCell ref="B290:P291"/>
    <mergeCell ref="B292:P293"/>
    <mergeCell ref="E221:H221"/>
    <mergeCell ref="I221:K221"/>
    <mergeCell ref="L221:N221"/>
    <mergeCell ref="C224:P224"/>
    <mergeCell ref="B251:P252"/>
    <mergeCell ref="A254:P254"/>
    <mergeCell ref="B302:P302"/>
    <mergeCell ref="B304:P304"/>
    <mergeCell ref="B305:P305"/>
    <mergeCell ref="H335:I335"/>
    <mergeCell ref="J335:L335"/>
    <mergeCell ref="H336:I336"/>
    <mergeCell ref="J336:K336"/>
    <mergeCell ref="B295:P295"/>
    <mergeCell ref="B296:P296"/>
    <mergeCell ref="B297:P297"/>
    <mergeCell ref="B298:P298"/>
    <mergeCell ref="B299:P299"/>
    <mergeCell ref="B301:P301"/>
    <mergeCell ref="H340:I340"/>
    <mergeCell ref="J340:K340"/>
    <mergeCell ref="H341:I341"/>
    <mergeCell ref="J341:K341"/>
    <mergeCell ref="H342:I342"/>
    <mergeCell ref="J342:K342"/>
    <mergeCell ref="H337:I337"/>
    <mergeCell ref="J337:K337"/>
    <mergeCell ref="H338:I338"/>
    <mergeCell ref="J338:K338"/>
    <mergeCell ref="H339:I339"/>
    <mergeCell ref="J339:K339"/>
    <mergeCell ref="H346:I346"/>
    <mergeCell ref="J346:K346"/>
    <mergeCell ref="C355:Q355"/>
    <mergeCell ref="C357:R357"/>
    <mergeCell ref="C375:I375"/>
    <mergeCell ref="C376:I376"/>
    <mergeCell ref="H343:I343"/>
    <mergeCell ref="J343:K343"/>
    <mergeCell ref="H344:I344"/>
    <mergeCell ref="J344:K344"/>
    <mergeCell ref="H345:I345"/>
    <mergeCell ref="J345:K345"/>
    <mergeCell ref="C383:I383"/>
    <mergeCell ref="D386:I386"/>
    <mergeCell ref="D405:I405"/>
    <mergeCell ref="D406:I406"/>
    <mergeCell ref="D407:I407"/>
    <mergeCell ref="D408:I408"/>
    <mergeCell ref="C377:I377"/>
    <mergeCell ref="C378:I378"/>
    <mergeCell ref="C379:I379"/>
    <mergeCell ref="C380:I380"/>
    <mergeCell ref="C381:I381"/>
    <mergeCell ref="C382:I382"/>
    <mergeCell ref="G426:I426"/>
    <mergeCell ref="G427:I427"/>
    <mergeCell ref="G428:I428"/>
    <mergeCell ref="G429:I429"/>
    <mergeCell ref="G430:I430"/>
    <mergeCell ref="G431:I431"/>
    <mergeCell ref="D412:I412"/>
    <mergeCell ref="G421:I421"/>
    <mergeCell ref="G422:I422"/>
    <mergeCell ref="G423:I423"/>
    <mergeCell ref="G424:I424"/>
    <mergeCell ref="G425:I425"/>
    <mergeCell ref="G438:I438"/>
    <mergeCell ref="G439:I439"/>
    <mergeCell ref="G440:I440"/>
    <mergeCell ref="G441:I441"/>
    <mergeCell ref="G442:I442"/>
    <mergeCell ref="G443:I443"/>
    <mergeCell ref="G432:I432"/>
    <mergeCell ref="G433:I433"/>
    <mergeCell ref="G434:I434"/>
    <mergeCell ref="G435:I435"/>
    <mergeCell ref="G436:I436"/>
    <mergeCell ref="G437:I437"/>
    <mergeCell ref="E478:F478"/>
    <mergeCell ref="G478:H478"/>
    <mergeCell ref="E479:F479"/>
    <mergeCell ref="G479:H479"/>
    <mergeCell ref="E475:F475"/>
    <mergeCell ref="G475:H475"/>
    <mergeCell ref="E476:F476"/>
    <mergeCell ref="G476:H476"/>
    <mergeCell ref="E477:F477"/>
    <mergeCell ref="G477:H47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57"/>
  <sheetViews>
    <sheetView view="pageBreakPreview" topLeftCell="A28" zoomScaleNormal="100" zoomScaleSheetLayoutView="100" workbookViewId="0">
      <selection activeCell="E28" sqref="E28"/>
    </sheetView>
  </sheetViews>
  <sheetFormatPr baseColWidth="10" defaultColWidth="11.28515625" defaultRowHeight="16.5"/>
  <cols>
    <col min="1" max="1" width="1.140625" style="220" customWidth="1"/>
    <col min="2" max="2" width="31.7109375" style="220" customWidth="1"/>
    <col min="3" max="4" width="14.28515625" style="109" customWidth="1"/>
    <col min="5" max="5" width="13.140625" style="109" customWidth="1"/>
    <col min="6" max="6" width="14" style="109" customWidth="1"/>
    <col min="7" max="7" width="15" style="109" customWidth="1"/>
    <col min="8" max="8" width="14.28515625" style="109" customWidth="1"/>
    <col min="9" max="16384" width="11.28515625" style="109"/>
  </cols>
  <sheetData>
    <row r="1" spans="1:8">
      <c r="A1" s="1436" t="str">
        <f>'[5]ETCA-I-01'!A1:G1</f>
        <v>Instituto de Capacitacion Para el Trabajo del Estado de Sonora</v>
      </c>
      <c r="B1" s="1436"/>
      <c r="C1" s="1436"/>
      <c r="D1" s="1436"/>
      <c r="E1" s="1436"/>
      <c r="F1" s="1436"/>
      <c r="G1" s="1436"/>
      <c r="H1" s="1436"/>
    </row>
    <row r="2" spans="1:8" s="151" customFormat="1" ht="15.75">
      <c r="A2" s="1436" t="s">
        <v>11</v>
      </c>
      <c r="B2" s="1436"/>
      <c r="C2" s="1436"/>
      <c r="D2" s="1436"/>
      <c r="E2" s="1436"/>
      <c r="F2" s="1436"/>
      <c r="G2" s="1436"/>
      <c r="H2" s="1436"/>
    </row>
    <row r="3" spans="1:8" s="151" customFormat="1">
      <c r="A3" s="1437" t="str">
        <f>'[5]ETCA-I-03'!A3:D3</f>
        <v>Del 01 de Enero al 31 de Marzo de 2020</v>
      </c>
      <c r="B3" s="1437"/>
      <c r="C3" s="1437"/>
      <c r="D3" s="1437"/>
      <c r="E3" s="1437"/>
      <c r="F3" s="1437"/>
      <c r="G3" s="1437"/>
      <c r="H3" s="1437"/>
    </row>
    <row r="4" spans="1:8" s="153" customFormat="1" ht="17.25" thickBot="1">
      <c r="A4" s="152"/>
      <c r="B4" s="152"/>
      <c r="C4" s="1438"/>
      <c r="D4" s="1438"/>
      <c r="E4" s="1438"/>
      <c r="F4" s="1438"/>
      <c r="G4" s="515"/>
      <c r="H4" s="40"/>
    </row>
    <row r="5" spans="1:8" s="191" customFormat="1" ht="17.25" thickBot="1">
      <c r="A5" s="1605" t="s">
        <v>855</v>
      </c>
      <c r="B5" s="1606"/>
      <c r="C5" s="1611" t="s">
        <v>366</v>
      </c>
      <c r="D5" s="1612"/>
      <c r="E5" s="1612"/>
      <c r="F5" s="1612"/>
      <c r="G5" s="1613"/>
      <c r="H5" s="621"/>
    </row>
    <row r="6" spans="1:8" s="191" customFormat="1" ht="39" thickBot="1">
      <c r="A6" s="1607"/>
      <c r="B6" s="1608"/>
      <c r="C6" s="673" t="s">
        <v>856</v>
      </c>
      <c r="D6" s="673" t="s">
        <v>348</v>
      </c>
      <c r="E6" s="673" t="s">
        <v>370</v>
      </c>
      <c r="F6" s="674" t="s">
        <v>679</v>
      </c>
      <c r="G6" s="674" t="s">
        <v>857</v>
      </c>
      <c r="H6" s="675" t="s">
        <v>349</v>
      </c>
    </row>
    <row r="7" spans="1:8" s="191" customFormat="1" ht="17.25" thickBot="1">
      <c r="A7" s="1609"/>
      <c r="B7" s="1610"/>
      <c r="C7" s="205" t="s">
        <v>350</v>
      </c>
      <c r="D7" s="205" t="s">
        <v>351</v>
      </c>
      <c r="E7" s="205" t="s">
        <v>352</v>
      </c>
      <c r="F7" s="622" t="s">
        <v>353</v>
      </c>
      <c r="G7" s="622" t="s">
        <v>354</v>
      </c>
      <c r="H7" s="205" t="s">
        <v>355</v>
      </c>
    </row>
    <row r="8" spans="1:8" s="191" customFormat="1" ht="8.25" customHeight="1">
      <c r="A8" s="195"/>
      <c r="B8" s="618"/>
      <c r="C8" s="623"/>
      <c r="D8" s="623"/>
      <c r="E8" s="624"/>
      <c r="F8" s="623"/>
      <c r="G8" s="623"/>
      <c r="H8" s="624"/>
    </row>
    <row r="9" spans="1:8" ht="17.100000000000001" customHeight="1">
      <c r="A9" s="196"/>
      <c r="B9" s="619" t="s">
        <v>193</v>
      </c>
      <c r="C9" s="625"/>
      <c r="D9" s="625"/>
      <c r="E9" s="626">
        <f t="shared" ref="E9:E18" si="0">C9+D9</f>
        <v>0</v>
      </c>
      <c r="F9" s="625"/>
      <c r="G9" s="625"/>
      <c r="H9" s="626">
        <f t="shared" ref="H9:H19" si="1">G9-C9</f>
        <v>0</v>
      </c>
    </row>
    <row r="10" spans="1:8" ht="17.100000000000001" customHeight="1">
      <c r="A10" s="196"/>
      <c r="B10" s="619" t="s">
        <v>194</v>
      </c>
      <c r="C10" s="625">
        <v>0</v>
      </c>
      <c r="D10" s="625">
        <v>0</v>
      </c>
      <c r="E10" s="626">
        <f t="shared" si="0"/>
        <v>0</v>
      </c>
      <c r="F10" s="625">
        <v>0</v>
      </c>
      <c r="G10" s="625">
        <v>0</v>
      </c>
      <c r="H10" s="626">
        <f t="shared" si="1"/>
        <v>0</v>
      </c>
    </row>
    <row r="11" spans="1:8" ht="17.100000000000001" customHeight="1">
      <c r="A11" s="196"/>
      <c r="B11" s="619" t="s">
        <v>356</v>
      </c>
      <c r="C11" s="625">
        <v>0</v>
      </c>
      <c r="D11" s="625"/>
      <c r="E11" s="626">
        <f t="shared" si="0"/>
        <v>0</v>
      </c>
      <c r="F11" s="625"/>
      <c r="G11" s="625"/>
      <c r="H11" s="626">
        <f t="shared" si="1"/>
        <v>0</v>
      </c>
    </row>
    <row r="12" spans="1:8" ht="17.100000000000001" customHeight="1">
      <c r="A12" s="196"/>
      <c r="B12" s="619" t="s">
        <v>196</v>
      </c>
      <c r="C12" s="625">
        <v>0</v>
      </c>
      <c r="D12" s="625"/>
      <c r="E12" s="626">
        <f t="shared" si="0"/>
        <v>0</v>
      </c>
      <c r="F12" s="625"/>
      <c r="G12" s="625"/>
      <c r="H12" s="626">
        <f t="shared" si="1"/>
        <v>0</v>
      </c>
    </row>
    <row r="13" spans="1:8" ht="17.100000000000001" customHeight="1">
      <c r="A13" s="196"/>
      <c r="B13" s="619" t="s">
        <v>357</v>
      </c>
      <c r="C13" s="625">
        <v>0</v>
      </c>
      <c r="D13" s="625">
        <v>477.46</v>
      </c>
      <c r="E13" s="626">
        <f t="shared" si="0"/>
        <v>477.46</v>
      </c>
      <c r="F13" s="625">
        <v>477.46</v>
      </c>
      <c r="G13" s="625">
        <v>477.46</v>
      </c>
      <c r="H13" s="626">
        <f t="shared" si="1"/>
        <v>477.46</v>
      </c>
    </row>
    <row r="14" spans="1:8" ht="17.100000000000001" customHeight="1">
      <c r="A14" s="196"/>
      <c r="B14" s="619" t="s">
        <v>358</v>
      </c>
      <c r="C14" s="625">
        <v>0</v>
      </c>
      <c r="D14" s="625"/>
      <c r="E14" s="626">
        <f t="shared" si="0"/>
        <v>0</v>
      </c>
      <c r="F14" s="625"/>
      <c r="G14" s="625"/>
      <c r="H14" s="626">
        <f t="shared" si="1"/>
        <v>0</v>
      </c>
    </row>
    <row r="15" spans="1:8" ht="29.25" customHeight="1">
      <c r="A15" s="196"/>
      <c r="B15" s="619" t="s">
        <v>858</v>
      </c>
      <c r="C15" s="625">
        <v>10728557</v>
      </c>
      <c r="D15" s="625"/>
      <c r="E15" s="626">
        <f t="shared" si="0"/>
        <v>10728557</v>
      </c>
      <c r="F15" s="625">
        <v>4825860</v>
      </c>
      <c r="G15" s="625">
        <v>4825860</v>
      </c>
      <c r="H15" s="626">
        <f t="shared" si="1"/>
        <v>-5902697</v>
      </c>
    </row>
    <row r="16" spans="1:8" ht="55.5" customHeight="1">
      <c r="A16" s="196"/>
      <c r="B16" s="619" t="s">
        <v>859</v>
      </c>
      <c r="C16" s="625">
        <v>85700948.590000004</v>
      </c>
      <c r="D16" s="625">
        <v>3584942.93</v>
      </c>
      <c r="E16" s="626">
        <f t="shared" si="0"/>
        <v>89285891.520000011</v>
      </c>
      <c r="F16" s="625">
        <v>3584942.93</v>
      </c>
      <c r="G16" s="625">
        <v>3584942.93</v>
      </c>
      <c r="H16" s="626">
        <f t="shared" si="1"/>
        <v>-82116005.659999996</v>
      </c>
    </row>
    <row r="17" spans="1:8" ht="25.5">
      <c r="A17" s="196"/>
      <c r="B17" s="619" t="s">
        <v>863</v>
      </c>
      <c r="C17" s="625">
        <v>33677590</v>
      </c>
      <c r="D17" s="625">
        <v>0</v>
      </c>
      <c r="E17" s="626">
        <f t="shared" si="0"/>
        <v>33677590</v>
      </c>
      <c r="F17" s="625">
        <v>12625258</v>
      </c>
      <c r="G17" s="625">
        <v>12625258</v>
      </c>
      <c r="H17" s="626">
        <f t="shared" si="1"/>
        <v>-21052332</v>
      </c>
    </row>
    <row r="18" spans="1:8" ht="17.100000000000001" customHeight="1" thickBot="1">
      <c r="A18" s="197"/>
      <c r="B18" s="620" t="s">
        <v>359</v>
      </c>
      <c r="C18" s="627"/>
      <c r="D18" s="627"/>
      <c r="E18" s="628">
        <f t="shared" si="0"/>
        <v>0</v>
      </c>
      <c r="F18" s="627"/>
      <c r="G18" s="627"/>
      <c r="H18" s="628">
        <f t="shared" si="1"/>
        <v>0</v>
      </c>
    </row>
    <row r="19" spans="1:8" s="221" customFormat="1" ht="28.5" customHeight="1" thickBot="1">
      <c r="A19" s="1614" t="s">
        <v>244</v>
      </c>
      <c r="B19" s="1615"/>
      <c r="C19" s="629">
        <f>C9+C10+C11+C12+C13+C14+C15+C16+C17+C18</f>
        <v>130107095.59</v>
      </c>
      <c r="D19" s="629">
        <f>D9+D10+D11+D12+D13+D14+D15+D16+D17+D18</f>
        <v>3585420.39</v>
      </c>
      <c r="E19" s="629">
        <f>E9+E10+E11+E12+E13+E14+E15+E16+E17+E18</f>
        <v>133692515.98000002</v>
      </c>
      <c r="F19" s="629">
        <f>F9+F10+F11+F12+F13+F14+F15+F16+F17+F18</f>
        <v>21036538.390000001</v>
      </c>
      <c r="G19" s="629">
        <f>G9+G10+G11+G12+G13+G14+G15+G16+G17+G18</f>
        <v>21036538.390000001</v>
      </c>
      <c r="H19" s="629">
        <f t="shared" si="1"/>
        <v>-109070557.2</v>
      </c>
    </row>
    <row r="20" spans="1:8" ht="22.5" customHeight="1" thickBot="1">
      <c r="A20" s="198"/>
      <c r="B20" s="198"/>
      <c r="C20" s="199"/>
      <c r="D20" s="199"/>
      <c r="E20" s="199"/>
      <c r="F20" s="200"/>
      <c r="G20" s="607" t="s">
        <v>860</v>
      </c>
      <c r="H20" s="608" t="str">
        <f>IF(($G$19-$C$19)&lt;=0,"",$G$19-$C$19)</f>
        <v/>
      </c>
    </row>
    <row r="21" spans="1:8" ht="10.5" customHeight="1" thickBot="1">
      <c r="A21" s="201"/>
      <c r="B21" s="201"/>
      <c r="C21" s="202"/>
      <c r="D21" s="202"/>
      <c r="E21" s="202"/>
      <c r="F21" s="203"/>
      <c r="G21" s="204"/>
      <c r="H21" s="200"/>
    </row>
    <row r="22" spans="1:8" s="191" customFormat="1" ht="17.25" thickBot="1">
      <c r="A22" s="1616" t="s">
        <v>861</v>
      </c>
      <c r="B22" s="1617"/>
      <c r="C22" s="1611" t="s">
        <v>366</v>
      </c>
      <c r="D22" s="1612"/>
      <c r="E22" s="1612"/>
      <c r="F22" s="1612"/>
      <c r="G22" s="1613"/>
      <c r="H22" s="621"/>
    </row>
    <row r="23" spans="1:8" s="191" customFormat="1" ht="39" thickBot="1">
      <c r="A23" s="1618"/>
      <c r="B23" s="1619"/>
      <c r="C23" s="673" t="s">
        <v>856</v>
      </c>
      <c r="D23" s="673" t="s">
        <v>348</v>
      </c>
      <c r="E23" s="673" t="s">
        <v>370</v>
      </c>
      <c r="F23" s="674" t="s">
        <v>679</v>
      </c>
      <c r="G23" s="674" t="s">
        <v>857</v>
      </c>
      <c r="H23" s="675" t="s">
        <v>349</v>
      </c>
    </row>
    <row r="24" spans="1:8" s="191" customFormat="1" ht="17.25" thickBot="1">
      <c r="A24" s="1620"/>
      <c r="B24" s="1621"/>
      <c r="C24" s="205" t="s">
        <v>350</v>
      </c>
      <c r="D24" s="205" t="s">
        <v>351</v>
      </c>
      <c r="E24" s="205" t="s">
        <v>352</v>
      </c>
      <c r="F24" s="622" t="s">
        <v>353</v>
      </c>
      <c r="G24" s="622" t="s">
        <v>354</v>
      </c>
      <c r="H24" s="205" t="s">
        <v>355</v>
      </c>
    </row>
    <row r="25" spans="1:8" s="206" customFormat="1" ht="48" customHeight="1">
      <c r="A25" s="1622" t="s">
        <v>862</v>
      </c>
      <c r="B25" s="1623"/>
      <c r="C25" s="465">
        <f t="shared" ref="C25:H25" si="2">SUM(C26,C27,C28,C29,C30,C31,C32,C33)</f>
        <v>85700948.590000004</v>
      </c>
      <c r="D25" s="465">
        <f t="shared" si="2"/>
        <v>3585420.39</v>
      </c>
      <c r="E25" s="465">
        <f t="shared" si="2"/>
        <v>89286368.980000004</v>
      </c>
      <c r="F25" s="465">
        <f t="shared" si="2"/>
        <v>3585420.39</v>
      </c>
      <c r="G25" s="465">
        <f t="shared" si="2"/>
        <v>3585420.39</v>
      </c>
      <c r="H25" s="465">
        <f t="shared" si="2"/>
        <v>-82115528.200000003</v>
      </c>
    </row>
    <row r="26" spans="1:8" s="206" customFormat="1" ht="17.100000000000001" customHeight="1">
      <c r="A26" s="207" t="s">
        <v>360</v>
      </c>
      <c r="B26" s="208"/>
      <c r="C26" s="466">
        <v>0</v>
      </c>
      <c r="D26" s="466">
        <v>0</v>
      </c>
      <c r="E26" s="467">
        <f>C26+D26</f>
        <v>0</v>
      </c>
      <c r="F26" s="466">
        <v>0</v>
      </c>
      <c r="G26" s="466">
        <v>0</v>
      </c>
      <c r="H26" s="468">
        <f>G26-C26</f>
        <v>0</v>
      </c>
    </row>
    <row r="27" spans="1:8" s="206" customFormat="1" ht="17.100000000000001" customHeight="1">
      <c r="A27" s="207"/>
      <c r="B27" s="212" t="s">
        <v>194</v>
      </c>
      <c r="C27" s="466"/>
      <c r="D27" s="466"/>
      <c r="E27" s="467"/>
      <c r="F27" s="466"/>
      <c r="G27" s="466"/>
      <c r="H27" s="468"/>
    </row>
    <row r="28" spans="1:8" s="206" customFormat="1" ht="17.100000000000001" customHeight="1">
      <c r="A28" s="207" t="s">
        <v>356</v>
      </c>
      <c r="B28" s="208"/>
      <c r="C28" s="466"/>
      <c r="D28" s="466"/>
      <c r="E28" s="467">
        <f t="shared" ref="E28:E33" si="3">C28+D28</f>
        <v>0</v>
      </c>
      <c r="F28" s="466"/>
      <c r="G28" s="466"/>
      <c r="H28" s="468">
        <f t="shared" ref="H28:H33" si="4">G28-C28</f>
        <v>0</v>
      </c>
    </row>
    <row r="29" spans="1:8" s="206" customFormat="1">
      <c r="A29" s="1603" t="s">
        <v>196</v>
      </c>
      <c r="B29" s="1604"/>
      <c r="C29" s="466"/>
      <c r="D29" s="466"/>
      <c r="E29" s="467">
        <f t="shared" si="3"/>
        <v>0</v>
      </c>
      <c r="F29" s="466"/>
      <c r="G29" s="466"/>
      <c r="H29" s="468">
        <f t="shared" si="4"/>
        <v>0</v>
      </c>
    </row>
    <row r="30" spans="1:8" s="206" customFormat="1" ht="17.100000000000001" customHeight="1">
      <c r="A30" s="1603" t="s">
        <v>873</v>
      </c>
      <c r="B30" s="1604"/>
      <c r="C30" s="466"/>
      <c r="D30" s="466">
        <v>477.46</v>
      </c>
      <c r="E30" s="467">
        <f t="shared" si="3"/>
        <v>477.46</v>
      </c>
      <c r="F30" s="625">
        <v>477.46</v>
      </c>
      <c r="G30" s="625">
        <v>477.46</v>
      </c>
      <c r="H30" s="468">
        <f t="shared" si="4"/>
        <v>477.46</v>
      </c>
    </row>
    <row r="31" spans="1:8" ht="17.100000000000001" customHeight="1">
      <c r="A31" s="1603" t="s">
        <v>874</v>
      </c>
      <c r="B31" s="1604" t="s">
        <v>361</v>
      </c>
      <c r="C31" s="469"/>
      <c r="D31" s="469"/>
      <c r="E31" s="467">
        <f t="shared" si="3"/>
        <v>0</v>
      </c>
      <c r="F31" s="469"/>
      <c r="G31" s="469"/>
      <c r="H31" s="468">
        <f t="shared" si="4"/>
        <v>0</v>
      </c>
    </row>
    <row r="32" spans="1:8" s="206" customFormat="1" ht="51" customHeight="1">
      <c r="A32" s="676"/>
      <c r="B32" s="677" t="s">
        <v>859</v>
      </c>
      <c r="C32" s="625">
        <v>85700948.590000004</v>
      </c>
      <c r="D32" s="466">
        <v>3584942.93</v>
      </c>
      <c r="E32" s="467">
        <f t="shared" si="3"/>
        <v>89285891.520000011</v>
      </c>
      <c r="F32" s="466">
        <v>3584942.93</v>
      </c>
      <c r="G32" s="466">
        <v>3584942.93</v>
      </c>
      <c r="H32" s="468">
        <f t="shared" si="4"/>
        <v>-82116005.659999996</v>
      </c>
    </row>
    <row r="33" spans="1:8" s="206" customFormat="1" ht="27.75" customHeight="1">
      <c r="A33" s="1603" t="s">
        <v>863</v>
      </c>
      <c r="B33" s="1604"/>
      <c r="C33" s="625"/>
      <c r="D33" s="466"/>
      <c r="E33" s="467">
        <f t="shared" si="3"/>
        <v>0</v>
      </c>
      <c r="F33" s="625"/>
      <c r="G33" s="625"/>
      <c r="H33" s="468">
        <f t="shared" si="4"/>
        <v>0</v>
      </c>
    </row>
    <row r="34" spans="1:8" s="206" customFormat="1" ht="8.25" customHeight="1">
      <c r="A34" s="209"/>
      <c r="B34" s="210"/>
      <c r="C34" s="466"/>
      <c r="D34" s="466"/>
      <c r="E34" s="467"/>
      <c r="F34" s="466"/>
      <c r="G34" s="466"/>
      <c r="H34" s="468"/>
    </row>
    <row r="35" spans="1:8" s="206" customFormat="1" ht="66.75" customHeight="1">
      <c r="A35" s="1624" t="s">
        <v>864</v>
      </c>
      <c r="B35" s="1625"/>
      <c r="C35" s="465">
        <f t="shared" ref="C35:H35" si="5">SUM(C36:C39)</f>
        <v>44406147</v>
      </c>
      <c r="D35" s="465">
        <f t="shared" si="5"/>
        <v>0</v>
      </c>
      <c r="E35" s="465">
        <f t="shared" si="5"/>
        <v>44406147</v>
      </c>
      <c r="F35" s="465">
        <f t="shared" si="5"/>
        <v>17451118</v>
      </c>
      <c r="G35" s="465">
        <f t="shared" si="5"/>
        <v>17451118</v>
      </c>
      <c r="H35" s="465">
        <f t="shared" si="5"/>
        <v>-26955029</v>
      </c>
    </row>
    <row r="36" spans="1:8" s="206" customFormat="1" ht="17.100000000000001" customHeight="1">
      <c r="A36" s="211"/>
      <c r="B36" s="212" t="s">
        <v>194</v>
      </c>
      <c r="C36" s="466">
        <v>0</v>
      </c>
      <c r="D36" s="466"/>
      <c r="E36" s="467">
        <f>C36+D36</f>
        <v>0</v>
      </c>
      <c r="F36" s="466"/>
      <c r="G36" s="466"/>
      <c r="H36" s="468">
        <f>G36-C36</f>
        <v>0</v>
      </c>
    </row>
    <row r="37" spans="1:8" s="206" customFormat="1" ht="17.100000000000001" customHeight="1">
      <c r="A37" s="211"/>
      <c r="B37" s="212" t="s">
        <v>873</v>
      </c>
      <c r="C37" s="466">
        <v>0</v>
      </c>
      <c r="D37" s="466"/>
      <c r="E37" s="467"/>
      <c r="F37" s="466"/>
      <c r="G37" s="466"/>
      <c r="H37" s="468"/>
    </row>
    <row r="38" spans="1:8" s="206" customFormat="1" ht="30.75" customHeight="1">
      <c r="A38" s="211"/>
      <c r="B38" s="678" t="s">
        <v>875</v>
      </c>
      <c r="C38" s="466">
        <v>10728557</v>
      </c>
      <c r="D38" s="466"/>
      <c r="E38" s="467">
        <f>C38+D38</f>
        <v>10728557</v>
      </c>
      <c r="F38" s="625">
        <v>4825860</v>
      </c>
      <c r="G38" s="625">
        <v>4825860</v>
      </c>
      <c r="H38" s="468">
        <f>G38-C38</f>
        <v>-5902697</v>
      </c>
    </row>
    <row r="39" spans="1:8" s="206" customFormat="1" ht="29.25" customHeight="1">
      <c r="A39" s="211"/>
      <c r="B39" s="213" t="s">
        <v>863</v>
      </c>
      <c r="C39" s="625">
        <v>33677590</v>
      </c>
      <c r="D39" s="466">
        <v>0</v>
      </c>
      <c r="E39" s="467">
        <f>C39+D39</f>
        <v>33677590</v>
      </c>
      <c r="F39" s="625">
        <v>12625258</v>
      </c>
      <c r="G39" s="625">
        <v>12625258</v>
      </c>
      <c r="H39" s="468">
        <f>G39-C39</f>
        <v>-21052332</v>
      </c>
    </row>
    <row r="40" spans="1:8" s="206" customFormat="1" ht="6" customHeight="1">
      <c r="A40" s="211"/>
      <c r="B40" s="212"/>
      <c r="C40" s="466"/>
      <c r="D40" s="466"/>
      <c r="E40" s="467"/>
      <c r="F40" s="466"/>
      <c r="G40" s="466"/>
      <c r="H40" s="468"/>
    </row>
    <row r="41" spans="1:8" s="206" customFormat="1" ht="17.100000000000001" customHeight="1">
      <c r="A41" s="209" t="s">
        <v>363</v>
      </c>
      <c r="B41" s="210"/>
      <c r="C41" s="465">
        <f t="shared" ref="C41:H41" si="6">C42</f>
        <v>0</v>
      </c>
      <c r="D41" s="465">
        <f t="shared" si="6"/>
        <v>0</v>
      </c>
      <c r="E41" s="465">
        <f t="shared" si="6"/>
        <v>0</v>
      </c>
      <c r="F41" s="465">
        <f t="shared" si="6"/>
        <v>0</v>
      </c>
      <c r="G41" s="465">
        <f t="shared" si="6"/>
        <v>0</v>
      </c>
      <c r="H41" s="465">
        <f t="shared" si="6"/>
        <v>0</v>
      </c>
    </row>
    <row r="42" spans="1:8" s="206" customFormat="1" ht="17.100000000000001" customHeight="1">
      <c r="A42" s="209"/>
      <c r="B42" s="214" t="s">
        <v>359</v>
      </c>
      <c r="C42" s="466">
        <v>0</v>
      </c>
      <c r="D42" s="466"/>
      <c r="E42" s="467">
        <f>C42+D42</f>
        <v>0</v>
      </c>
      <c r="F42" s="466"/>
      <c r="G42" s="466"/>
      <c r="H42" s="468">
        <f>G42-C42</f>
        <v>0</v>
      </c>
    </row>
    <row r="43" spans="1:8" s="206" customFormat="1" ht="12.75" customHeight="1" thickBot="1">
      <c r="A43" s="215"/>
      <c r="B43" s="216"/>
      <c r="C43" s="470"/>
      <c r="D43" s="470"/>
      <c r="E43" s="471"/>
      <c r="F43" s="470"/>
      <c r="G43" s="470"/>
      <c r="H43" s="472"/>
    </row>
    <row r="44" spans="1:8" ht="21.75" customHeight="1" thickBot="1">
      <c r="A44" s="1626" t="s">
        <v>244</v>
      </c>
      <c r="B44" s="1627"/>
      <c r="C44" s="606">
        <f t="shared" ref="C44:H44" si="7">C25+C35+C41</f>
        <v>130107095.59</v>
      </c>
      <c r="D44" s="606">
        <f t="shared" si="7"/>
        <v>3585420.39</v>
      </c>
      <c r="E44" s="606">
        <f t="shared" si="7"/>
        <v>133692515.98</v>
      </c>
      <c r="F44" s="606">
        <f t="shared" si="7"/>
        <v>21036538.390000001</v>
      </c>
      <c r="G44" s="606">
        <f t="shared" si="7"/>
        <v>21036538.390000001</v>
      </c>
      <c r="H44" s="606">
        <f t="shared" si="7"/>
        <v>-109070557.2</v>
      </c>
    </row>
    <row r="45" spans="1:8" ht="23.25" customHeight="1" thickBot="1">
      <c r="A45" s="198"/>
      <c r="B45" s="198"/>
      <c r="C45" s="217"/>
      <c r="D45" s="217"/>
      <c r="E45" s="217"/>
      <c r="F45" s="218"/>
      <c r="G45" s="609" t="s">
        <v>860</v>
      </c>
      <c r="H45" s="610" t="str">
        <f>IF(($G$44-$C$44)&lt;=0,"",$G$44-$C$44)</f>
        <v/>
      </c>
    </row>
    <row r="46" spans="1:8" ht="23.25" customHeight="1">
      <c r="A46" s="201"/>
      <c r="B46" s="201"/>
      <c r="C46" s="563"/>
      <c r="D46" s="563"/>
      <c r="E46" s="563"/>
      <c r="F46" s="564"/>
      <c r="G46" s="565"/>
      <c r="H46" s="565"/>
    </row>
    <row r="47" spans="1:8" ht="23.25" customHeight="1">
      <c r="A47" s="201"/>
      <c r="B47" s="201"/>
      <c r="C47" s="563"/>
      <c r="D47" s="563"/>
      <c r="E47" s="563"/>
      <c r="F47" s="564"/>
      <c r="G47" s="565"/>
      <c r="H47" s="565"/>
    </row>
    <row r="48" spans="1:8" ht="23.25" customHeight="1">
      <c r="A48" s="201"/>
      <c r="B48" s="201"/>
      <c r="C48" s="563"/>
      <c r="D48" s="563"/>
      <c r="E48" s="563"/>
      <c r="F48" s="564"/>
      <c r="G48" s="565"/>
      <c r="H48" s="565"/>
    </row>
    <row r="49" spans="1:8" s="686" customFormat="1" ht="15.75" customHeight="1">
      <c r="A49" s="682"/>
      <c r="B49" s="683" t="s">
        <v>881</v>
      </c>
      <c r="C49" s="684"/>
      <c r="D49" s="684"/>
      <c r="E49" s="684"/>
      <c r="F49" s="684"/>
      <c r="G49" s="685"/>
      <c r="H49" s="685"/>
    </row>
    <row r="50" spans="1:8" s="686" customFormat="1" ht="12.75" customHeight="1">
      <c r="A50" s="682"/>
      <c r="B50" s="683" t="s">
        <v>882</v>
      </c>
      <c r="C50" s="684"/>
      <c r="D50" s="684"/>
      <c r="E50" s="684"/>
      <c r="F50" s="684"/>
      <c r="G50" s="685"/>
      <c r="H50" s="685"/>
    </row>
    <row r="51" spans="1:8" s="686" customFormat="1" ht="26.25" customHeight="1">
      <c r="A51" s="682"/>
      <c r="B51" s="1628" t="s">
        <v>883</v>
      </c>
      <c r="C51" s="1628"/>
      <c r="D51" s="1628"/>
      <c r="E51" s="1628"/>
      <c r="F51" s="1628"/>
      <c r="G51" s="1628"/>
      <c r="H51" s="1628"/>
    </row>
    <row r="52" spans="1:8" ht="23.25" customHeight="1">
      <c r="A52" s="201"/>
      <c r="B52" s="201"/>
      <c r="C52" s="563"/>
      <c r="D52" s="563"/>
      <c r="E52" s="563"/>
      <c r="F52" s="564"/>
      <c r="G52" s="565"/>
      <c r="H52" s="565"/>
    </row>
    <row r="53" spans="1:8" ht="8.25" customHeight="1">
      <c r="A53" s="219"/>
      <c r="B53" s="109"/>
    </row>
    <row r="54" spans="1:8">
      <c r="A54" s="222"/>
      <c r="B54" s="109"/>
      <c r="H54" s="421"/>
    </row>
    <row r="55" spans="1:8">
      <c r="A55" s="223"/>
      <c r="B55" s="224" t="s">
        <v>364</v>
      </c>
      <c r="C55" s="225"/>
      <c r="D55" s="225"/>
      <c r="E55" s="225"/>
      <c r="F55" s="225"/>
      <c r="G55" s="225"/>
      <c r="H55" s="225"/>
    </row>
    <row r="56" spans="1:8">
      <c r="A56" s="223"/>
      <c r="B56" s="224" t="s">
        <v>365</v>
      </c>
      <c r="C56" s="225"/>
      <c r="D56" s="225"/>
      <c r="E56" s="225"/>
      <c r="F56" s="225"/>
      <c r="G56" s="225"/>
      <c r="H56" s="225"/>
    </row>
    <row r="57" spans="1:8">
      <c r="A57" s="223"/>
      <c r="B57" s="224"/>
      <c r="C57" s="225"/>
      <c r="D57" s="225"/>
      <c r="E57" s="225"/>
      <c r="F57" s="225"/>
      <c r="G57" s="225"/>
      <c r="H57" s="225"/>
    </row>
  </sheetData>
  <sheetProtection password="C195" sheet="1" formatColumns="0" formatRows="0" insertHyperlinks="0"/>
  <mergeCells count="17">
    <mergeCell ref="A31:B31"/>
    <mergeCell ref="A33:B33"/>
    <mergeCell ref="A35:B35"/>
    <mergeCell ref="A44:B44"/>
    <mergeCell ref="B51:H51"/>
    <mergeCell ref="A30:B30"/>
    <mergeCell ref="A1:H1"/>
    <mergeCell ref="A2:H2"/>
    <mergeCell ref="A3:H3"/>
    <mergeCell ref="C4:F4"/>
    <mergeCell ref="A5:B7"/>
    <mergeCell ref="C5:G5"/>
    <mergeCell ref="A19:B19"/>
    <mergeCell ref="A22:B24"/>
    <mergeCell ref="C22:G22"/>
    <mergeCell ref="A25:B25"/>
    <mergeCell ref="A29:B29"/>
  </mergeCells>
  <printOptions horizontalCentered="1"/>
  <pageMargins left="0.39370078740157483" right="0.39370078740157483" top="0.39370078740157483" bottom="0.51181102362204722" header="0.31496062992125984" footer="0.31496062992125984"/>
  <pageSetup scale="88" fitToHeight="2" orientation="landscape" r:id="rId1"/>
  <rowBreaks count="1" manualBreakCount="1">
    <brk id="21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78"/>
  <sheetViews>
    <sheetView workbookViewId="0">
      <pane ySplit="8" topLeftCell="A67" activePane="bottomLeft" state="frozen"/>
      <selection pane="bottomLeft" activeCell="O81" sqref="O81"/>
    </sheetView>
  </sheetViews>
  <sheetFormatPr baseColWidth="10" defaultColWidth="11" defaultRowHeight="12.75"/>
  <cols>
    <col min="1" max="1" width="2.140625" style="23" customWidth="1"/>
    <col min="2" max="2" width="38.7109375" style="23" customWidth="1"/>
    <col min="3" max="3" width="18.140625" style="864" customWidth="1"/>
    <col min="4" max="4" width="18" style="23" customWidth="1"/>
    <col min="5" max="5" width="14.7109375" style="864" customWidth="1"/>
    <col min="6" max="6" width="13.85546875" style="23" customWidth="1"/>
    <col min="7" max="7" width="14.85546875" style="23" customWidth="1"/>
    <col min="8" max="8" width="13.7109375" style="864" customWidth="1"/>
    <col min="9" max="256" width="11" style="23"/>
    <col min="257" max="257" width="2.140625" style="23" customWidth="1"/>
    <col min="258" max="258" width="38.7109375" style="23" customWidth="1"/>
    <col min="259" max="259" width="18.140625" style="23" customWidth="1"/>
    <col min="260" max="260" width="18" style="23" customWidth="1"/>
    <col min="261" max="261" width="14.7109375" style="23" customWidth="1"/>
    <col min="262" max="262" width="13.85546875" style="23" customWidth="1"/>
    <col min="263" max="263" width="14.85546875" style="23" customWidth="1"/>
    <col min="264" max="264" width="13.7109375" style="23" customWidth="1"/>
    <col min="265" max="512" width="11" style="23"/>
    <col min="513" max="513" width="2.140625" style="23" customWidth="1"/>
    <col min="514" max="514" width="38.7109375" style="23" customWidth="1"/>
    <col min="515" max="515" width="18.140625" style="23" customWidth="1"/>
    <col min="516" max="516" width="18" style="23" customWidth="1"/>
    <col min="517" max="517" width="14.7109375" style="23" customWidth="1"/>
    <col min="518" max="518" width="13.85546875" style="23" customWidth="1"/>
    <col min="519" max="519" width="14.85546875" style="23" customWidth="1"/>
    <col min="520" max="520" width="13.7109375" style="23" customWidth="1"/>
    <col min="521" max="768" width="11" style="23"/>
    <col min="769" max="769" width="2.140625" style="23" customWidth="1"/>
    <col min="770" max="770" width="38.7109375" style="23" customWidth="1"/>
    <col min="771" max="771" width="18.140625" style="23" customWidth="1"/>
    <col min="772" max="772" width="18" style="23" customWidth="1"/>
    <col min="773" max="773" width="14.7109375" style="23" customWidth="1"/>
    <col min="774" max="774" width="13.85546875" style="23" customWidth="1"/>
    <col min="775" max="775" width="14.85546875" style="23" customWidth="1"/>
    <col min="776" max="776" width="13.7109375" style="23" customWidth="1"/>
    <col min="777" max="1024" width="11" style="23"/>
    <col min="1025" max="1025" width="2.140625" style="23" customWidth="1"/>
    <col min="1026" max="1026" width="38.7109375" style="23" customWidth="1"/>
    <col min="1027" max="1027" width="18.140625" style="23" customWidth="1"/>
    <col min="1028" max="1028" width="18" style="23" customWidth="1"/>
    <col min="1029" max="1029" width="14.7109375" style="23" customWidth="1"/>
    <col min="1030" max="1030" width="13.85546875" style="23" customWidth="1"/>
    <col min="1031" max="1031" width="14.85546875" style="23" customWidth="1"/>
    <col min="1032" max="1032" width="13.7109375" style="23" customWidth="1"/>
    <col min="1033" max="1280" width="11" style="23"/>
    <col min="1281" max="1281" width="2.140625" style="23" customWidth="1"/>
    <col min="1282" max="1282" width="38.7109375" style="23" customWidth="1"/>
    <col min="1283" max="1283" width="18.140625" style="23" customWidth="1"/>
    <col min="1284" max="1284" width="18" style="23" customWidth="1"/>
    <col min="1285" max="1285" width="14.7109375" style="23" customWidth="1"/>
    <col min="1286" max="1286" width="13.85546875" style="23" customWidth="1"/>
    <col min="1287" max="1287" width="14.85546875" style="23" customWidth="1"/>
    <col min="1288" max="1288" width="13.7109375" style="23" customWidth="1"/>
    <col min="1289" max="1536" width="11" style="23"/>
    <col min="1537" max="1537" width="2.140625" style="23" customWidth="1"/>
    <col min="1538" max="1538" width="38.7109375" style="23" customWidth="1"/>
    <col min="1539" max="1539" width="18.140625" style="23" customWidth="1"/>
    <col min="1540" max="1540" width="18" style="23" customWidth="1"/>
    <col min="1541" max="1541" width="14.7109375" style="23" customWidth="1"/>
    <col min="1542" max="1542" width="13.85546875" style="23" customWidth="1"/>
    <col min="1543" max="1543" width="14.85546875" style="23" customWidth="1"/>
    <col min="1544" max="1544" width="13.7109375" style="23" customWidth="1"/>
    <col min="1545" max="1792" width="11" style="23"/>
    <col min="1793" max="1793" width="2.140625" style="23" customWidth="1"/>
    <col min="1794" max="1794" width="38.7109375" style="23" customWidth="1"/>
    <col min="1795" max="1795" width="18.140625" style="23" customWidth="1"/>
    <col min="1796" max="1796" width="18" style="23" customWidth="1"/>
    <col min="1797" max="1797" width="14.7109375" style="23" customWidth="1"/>
    <col min="1798" max="1798" width="13.85546875" style="23" customWidth="1"/>
    <col min="1799" max="1799" width="14.85546875" style="23" customWidth="1"/>
    <col min="1800" max="1800" width="13.7109375" style="23" customWidth="1"/>
    <col min="1801" max="2048" width="11" style="23"/>
    <col min="2049" max="2049" width="2.140625" style="23" customWidth="1"/>
    <col min="2050" max="2050" width="38.7109375" style="23" customWidth="1"/>
    <col min="2051" max="2051" width="18.140625" style="23" customWidth="1"/>
    <col min="2052" max="2052" width="18" style="23" customWidth="1"/>
    <col min="2053" max="2053" width="14.7109375" style="23" customWidth="1"/>
    <col min="2054" max="2054" width="13.85546875" style="23" customWidth="1"/>
    <col min="2055" max="2055" width="14.85546875" style="23" customWidth="1"/>
    <col min="2056" max="2056" width="13.7109375" style="23" customWidth="1"/>
    <col min="2057" max="2304" width="11" style="23"/>
    <col min="2305" max="2305" width="2.140625" style="23" customWidth="1"/>
    <col min="2306" max="2306" width="38.7109375" style="23" customWidth="1"/>
    <col min="2307" max="2307" width="18.140625" style="23" customWidth="1"/>
    <col min="2308" max="2308" width="18" style="23" customWidth="1"/>
    <col min="2309" max="2309" width="14.7109375" style="23" customWidth="1"/>
    <col min="2310" max="2310" width="13.85546875" style="23" customWidth="1"/>
    <col min="2311" max="2311" width="14.85546875" style="23" customWidth="1"/>
    <col min="2312" max="2312" width="13.7109375" style="23" customWidth="1"/>
    <col min="2313" max="2560" width="11" style="23"/>
    <col min="2561" max="2561" width="2.140625" style="23" customWidth="1"/>
    <col min="2562" max="2562" width="38.7109375" style="23" customWidth="1"/>
    <col min="2563" max="2563" width="18.140625" style="23" customWidth="1"/>
    <col min="2564" max="2564" width="18" style="23" customWidth="1"/>
    <col min="2565" max="2565" width="14.7109375" style="23" customWidth="1"/>
    <col min="2566" max="2566" width="13.85546875" style="23" customWidth="1"/>
    <col min="2567" max="2567" width="14.85546875" style="23" customWidth="1"/>
    <col min="2568" max="2568" width="13.7109375" style="23" customWidth="1"/>
    <col min="2569" max="2816" width="11" style="23"/>
    <col min="2817" max="2817" width="2.140625" style="23" customWidth="1"/>
    <col min="2818" max="2818" width="38.7109375" style="23" customWidth="1"/>
    <col min="2819" max="2819" width="18.140625" style="23" customWidth="1"/>
    <col min="2820" max="2820" width="18" style="23" customWidth="1"/>
    <col min="2821" max="2821" width="14.7109375" style="23" customWidth="1"/>
    <col min="2822" max="2822" width="13.85546875" style="23" customWidth="1"/>
    <col min="2823" max="2823" width="14.85546875" style="23" customWidth="1"/>
    <col min="2824" max="2824" width="13.7109375" style="23" customWidth="1"/>
    <col min="2825" max="3072" width="11" style="23"/>
    <col min="3073" max="3073" width="2.140625" style="23" customWidth="1"/>
    <col min="3074" max="3074" width="38.7109375" style="23" customWidth="1"/>
    <col min="3075" max="3075" width="18.140625" style="23" customWidth="1"/>
    <col min="3076" max="3076" width="18" style="23" customWidth="1"/>
    <col min="3077" max="3077" width="14.7109375" style="23" customWidth="1"/>
    <col min="3078" max="3078" width="13.85546875" style="23" customWidth="1"/>
    <col min="3079" max="3079" width="14.85546875" style="23" customWidth="1"/>
    <col min="3080" max="3080" width="13.7109375" style="23" customWidth="1"/>
    <col min="3081" max="3328" width="11" style="23"/>
    <col min="3329" max="3329" width="2.140625" style="23" customWidth="1"/>
    <col min="3330" max="3330" width="38.7109375" style="23" customWidth="1"/>
    <col min="3331" max="3331" width="18.140625" style="23" customWidth="1"/>
    <col min="3332" max="3332" width="18" style="23" customWidth="1"/>
    <col min="3333" max="3333" width="14.7109375" style="23" customWidth="1"/>
    <col min="3334" max="3334" width="13.85546875" style="23" customWidth="1"/>
    <col min="3335" max="3335" width="14.85546875" style="23" customWidth="1"/>
    <col min="3336" max="3336" width="13.7109375" style="23" customWidth="1"/>
    <col min="3337" max="3584" width="11" style="23"/>
    <col min="3585" max="3585" width="2.140625" style="23" customWidth="1"/>
    <col min="3586" max="3586" width="38.7109375" style="23" customWidth="1"/>
    <col min="3587" max="3587" width="18.140625" style="23" customWidth="1"/>
    <col min="3588" max="3588" width="18" style="23" customWidth="1"/>
    <col min="3589" max="3589" width="14.7109375" style="23" customWidth="1"/>
    <col min="3590" max="3590" width="13.85546875" style="23" customWidth="1"/>
    <col min="3591" max="3591" width="14.85546875" style="23" customWidth="1"/>
    <col min="3592" max="3592" width="13.7109375" style="23" customWidth="1"/>
    <col min="3593" max="3840" width="11" style="23"/>
    <col min="3841" max="3841" width="2.140625" style="23" customWidth="1"/>
    <col min="3842" max="3842" width="38.7109375" style="23" customWidth="1"/>
    <col min="3843" max="3843" width="18.140625" style="23" customWidth="1"/>
    <col min="3844" max="3844" width="18" style="23" customWidth="1"/>
    <col min="3845" max="3845" width="14.7109375" style="23" customWidth="1"/>
    <col min="3846" max="3846" width="13.85546875" style="23" customWidth="1"/>
    <col min="3847" max="3847" width="14.85546875" style="23" customWidth="1"/>
    <col min="3848" max="3848" width="13.7109375" style="23" customWidth="1"/>
    <col min="3849" max="4096" width="11" style="23"/>
    <col min="4097" max="4097" width="2.140625" style="23" customWidth="1"/>
    <col min="4098" max="4098" width="38.7109375" style="23" customWidth="1"/>
    <col min="4099" max="4099" width="18.140625" style="23" customWidth="1"/>
    <col min="4100" max="4100" width="18" style="23" customWidth="1"/>
    <col min="4101" max="4101" width="14.7109375" style="23" customWidth="1"/>
    <col min="4102" max="4102" width="13.85546875" style="23" customWidth="1"/>
    <col min="4103" max="4103" width="14.85546875" style="23" customWidth="1"/>
    <col min="4104" max="4104" width="13.7109375" style="23" customWidth="1"/>
    <col min="4105" max="4352" width="11" style="23"/>
    <col min="4353" max="4353" width="2.140625" style="23" customWidth="1"/>
    <col min="4354" max="4354" width="38.7109375" style="23" customWidth="1"/>
    <col min="4355" max="4355" width="18.140625" style="23" customWidth="1"/>
    <col min="4356" max="4356" width="18" style="23" customWidth="1"/>
    <col min="4357" max="4357" width="14.7109375" style="23" customWidth="1"/>
    <col min="4358" max="4358" width="13.85546875" style="23" customWidth="1"/>
    <col min="4359" max="4359" width="14.85546875" style="23" customWidth="1"/>
    <col min="4360" max="4360" width="13.7109375" style="23" customWidth="1"/>
    <col min="4361" max="4608" width="11" style="23"/>
    <col min="4609" max="4609" width="2.140625" style="23" customWidth="1"/>
    <col min="4610" max="4610" width="38.7109375" style="23" customWidth="1"/>
    <col min="4611" max="4611" width="18.140625" style="23" customWidth="1"/>
    <col min="4612" max="4612" width="18" style="23" customWidth="1"/>
    <col min="4613" max="4613" width="14.7109375" style="23" customWidth="1"/>
    <col min="4614" max="4614" width="13.85546875" style="23" customWidth="1"/>
    <col min="4615" max="4615" width="14.85546875" style="23" customWidth="1"/>
    <col min="4616" max="4616" width="13.7109375" style="23" customWidth="1"/>
    <col min="4617" max="4864" width="11" style="23"/>
    <col min="4865" max="4865" width="2.140625" style="23" customWidth="1"/>
    <col min="4866" max="4866" width="38.7109375" style="23" customWidth="1"/>
    <col min="4867" max="4867" width="18.140625" style="23" customWidth="1"/>
    <col min="4868" max="4868" width="18" style="23" customWidth="1"/>
    <col min="4869" max="4869" width="14.7109375" style="23" customWidth="1"/>
    <col min="4870" max="4870" width="13.85546875" style="23" customWidth="1"/>
    <col min="4871" max="4871" width="14.85546875" style="23" customWidth="1"/>
    <col min="4872" max="4872" width="13.7109375" style="23" customWidth="1"/>
    <col min="4873" max="5120" width="11" style="23"/>
    <col min="5121" max="5121" width="2.140625" style="23" customWidth="1"/>
    <col min="5122" max="5122" width="38.7109375" style="23" customWidth="1"/>
    <col min="5123" max="5123" width="18.140625" style="23" customWidth="1"/>
    <col min="5124" max="5124" width="18" style="23" customWidth="1"/>
    <col min="5125" max="5125" width="14.7109375" style="23" customWidth="1"/>
    <col min="5126" max="5126" width="13.85546875" style="23" customWidth="1"/>
    <col min="5127" max="5127" width="14.85546875" style="23" customWidth="1"/>
    <col min="5128" max="5128" width="13.7109375" style="23" customWidth="1"/>
    <col min="5129" max="5376" width="11" style="23"/>
    <col min="5377" max="5377" width="2.140625" style="23" customWidth="1"/>
    <col min="5378" max="5378" width="38.7109375" style="23" customWidth="1"/>
    <col min="5379" max="5379" width="18.140625" style="23" customWidth="1"/>
    <col min="5380" max="5380" width="18" style="23" customWidth="1"/>
    <col min="5381" max="5381" width="14.7109375" style="23" customWidth="1"/>
    <col min="5382" max="5382" width="13.85546875" style="23" customWidth="1"/>
    <col min="5383" max="5383" width="14.85546875" style="23" customWidth="1"/>
    <col min="5384" max="5384" width="13.7109375" style="23" customWidth="1"/>
    <col min="5385" max="5632" width="11" style="23"/>
    <col min="5633" max="5633" width="2.140625" style="23" customWidth="1"/>
    <col min="5634" max="5634" width="38.7109375" style="23" customWidth="1"/>
    <col min="5635" max="5635" width="18.140625" style="23" customWidth="1"/>
    <col min="5636" max="5636" width="18" style="23" customWidth="1"/>
    <col min="5637" max="5637" width="14.7109375" style="23" customWidth="1"/>
    <col min="5638" max="5638" width="13.85546875" style="23" customWidth="1"/>
    <col min="5639" max="5639" width="14.85546875" style="23" customWidth="1"/>
    <col min="5640" max="5640" width="13.7109375" style="23" customWidth="1"/>
    <col min="5641" max="5888" width="11" style="23"/>
    <col min="5889" max="5889" width="2.140625" style="23" customWidth="1"/>
    <col min="5890" max="5890" width="38.7109375" style="23" customWidth="1"/>
    <col min="5891" max="5891" width="18.140625" style="23" customWidth="1"/>
    <col min="5892" max="5892" width="18" style="23" customWidth="1"/>
    <col min="5893" max="5893" width="14.7109375" style="23" customWidth="1"/>
    <col min="5894" max="5894" width="13.85546875" style="23" customWidth="1"/>
    <col min="5895" max="5895" width="14.85546875" style="23" customWidth="1"/>
    <col min="5896" max="5896" width="13.7109375" style="23" customWidth="1"/>
    <col min="5897" max="6144" width="11" style="23"/>
    <col min="6145" max="6145" width="2.140625" style="23" customWidth="1"/>
    <col min="6146" max="6146" width="38.7109375" style="23" customWidth="1"/>
    <col min="6147" max="6147" width="18.140625" style="23" customWidth="1"/>
    <col min="6148" max="6148" width="18" style="23" customWidth="1"/>
    <col min="6149" max="6149" width="14.7109375" style="23" customWidth="1"/>
    <col min="6150" max="6150" width="13.85546875" style="23" customWidth="1"/>
    <col min="6151" max="6151" width="14.85546875" style="23" customWidth="1"/>
    <col min="6152" max="6152" width="13.7109375" style="23" customWidth="1"/>
    <col min="6153" max="6400" width="11" style="23"/>
    <col min="6401" max="6401" width="2.140625" style="23" customWidth="1"/>
    <col min="6402" max="6402" width="38.7109375" style="23" customWidth="1"/>
    <col min="6403" max="6403" width="18.140625" style="23" customWidth="1"/>
    <col min="6404" max="6404" width="18" style="23" customWidth="1"/>
    <col min="6405" max="6405" width="14.7109375" style="23" customWidth="1"/>
    <col min="6406" max="6406" width="13.85546875" style="23" customWidth="1"/>
    <col min="6407" max="6407" width="14.85546875" style="23" customWidth="1"/>
    <col min="6408" max="6408" width="13.7109375" style="23" customWidth="1"/>
    <col min="6409" max="6656" width="11" style="23"/>
    <col min="6657" max="6657" width="2.140625" style="23" customWidth="1"/>
    <col min="6658" max="6658" width="38.7109375" style="23" customWidth="1"/>
    <col min="6659" max="6659" width="18.140625" style="23" customWidth="1"/>
    <col min="6660" max="6660" width="18" style="23" customWidth="1"/>
    <col min="6661" max="6661" width="14.7109375" style="23" customWidth="1"/>
    <col min="6662" max="6662" width="13.85546875" style="23" customWidth="1"/>
    <col min="6663" max="6663" width="14.85546875" style="23" customWidth="1"/>
    <col min="6664" max="6664" width="13.7109375" style="23" customWidth="1"/>
    <col min="6665" max="6912" width="11" style="23"/>
    <col min="6913" max="6913" width="2.140625" style="23" customWidth="1"/>
    <col min="6914" max="6914" width="38.7109375" style="23" customWidth="1"/>
    <col min="6915" max="6915" width="18.140625" style="23" customWidth="1"/>
    <col min="6916" max="6916" width="18" style="23" customWidth="1"/>
    <col min="6917" max="6917" width="14.7109375" style="23" customWidth="1"/>
    <col min="6918" max="6918" width="13.85546875" style="23" customWidth="1"/>
    <col min="6919" max="6919" width="14.85546875" style="23" customWidth="1"/>
    <col min="6920" max="6920" width="13.7109375" style="23" customWidth="1"/>
    <col min="6921" max="7168" width="11" style="23"/>
    <col min="7169" max="7169" width="2.140625" style="23" customWidth="1"/>
    <col min="7170" max="7170" width="38.7109375" style="23" customWidth="1"/>
    <col min="7171" max="7171" width="18.140625" style="23" customWidth="1"/>
    <col min="7172" max="7172" width="18" style="23" customWidth="1"/>
    <col min="7173" max="7173" width="14.7109375" style="23" customWidth="1"/>
    <col min="7174" max="7174" width="13.85546875" style="23" customWidth="1"/>
    <col min="7175" max="7175" width="14.85546875" style="23" customWidth="1"/>
    <col min="7176" max="7176" width="13.7109375" style="23" customWidth="1"/>
    <col min="7177" max="7424" width="11" style="23"/>
    <col min="7425" max="7425" width="2.140625" style="23" customWidth="1"/>
    <col min="7426" max="7426" width="38.7109375" style="23" customWidth="1"/>
    <col min="7427" max="7427" width="18.140625" style="23" customWidth="1"/>
    <col min="7428" max="7428" width="18" style="23" customWidth="1"/>
    <col min="7429" max="7429" width="14.7109375" style="23" customWidth="1"/>
    <col min="7430" max="7430" width="13.85546875" style="23" customWidth="1"/>
    <col min="7431" max="7431" width="14.85546875" style="23" customWidth="1"/>
    <col min="7432" max="7432" width="13.7109375" style="23" customWidth="1"/>
    <col min="7433" max="7680" width="11" style="23"/>
    <col min="7681" max="7681" width="2.140625" style="23" customWidth="1"/>
    <col min="7682" max="7682" width="38.7109375" style="23" customWidth="1"/>
    <col min="7683" max="7683" width="18.140625" style="23" customWidth="1"/>
    <col min="7684" max="7684" width="18" style="23" customWidth="1"/>
    <col min="7685" max="7685" width="14.7109375" style="23" customWidth="1"/>
    <col min="7686" max="7686" width="13.85546875" style="23" customWidth="1"/>
    <col min="7687" max="7687" width="14.85546875" style="23" customWidth="1"/>
    <col min="7688" max="7688" width="13.7109375" style="23" customWidth="1"/>
    <col min="7689" max="7936" width="11" style="23"/>
    <col min="7937" max="7937" width="2.140625" style="23" customWidth="1"/>
    <col min="7938" max="7938" width="38.7109375" style="23" customWidth="1"/>
    <col min="7939" max="7939" width="18.140625" style="23" customWidth="1"/>
    <col min="7940" max="7940" width="18" style="23" customWidth="1"/>
    <col min="7941" max="7941" width="14.7109375" style="23" customWidth="1"/>
    <col min="7942" max="7942" width="13.85546875" style="23" customWidth="1"/>
    <col min="7943" max="7943" width="14.85546875" style="23" customWidth="1"/>
    <col min="7944" max="7944" width="13.7109375" style="23" customWidth="1"/>
    <col min="7945" max="8192" width="11" style="23"/>
    <col min="8193" max="8193" width="2.140625" style="23" customWidth="1"/>
    <col min="8194" max="8194" width="38.7109375" style="23" customWidth="1"/>
    <col min="8195" max="8195" width="18.140625" style="23" customWidth="1"/>
    <col min="8196" max="8196" width="18" style="23" customWidth="1"/>
    <col min="8197" max="8197" width="14.7109375" style="23" customWidth="1"/>
    <col min="8198" max="8198" width="13.85546875" style="23" customWidth="1"/>
    <col min="8199" max="8199" width="14.85546875" style="23" customWidth="1"/>
    <col min="8200" max="8200" width="13.7109375" style="23" customWidth="1"/>
    <col min="8201" max="8448" width="11" style="23"/>
    <col min="8449" max="8449" width="2.140625" style="23" customWidth="1"/>
    <col min="8450" max="8450" width="38.7109375" style="23" customWidth="1"/>
    <col min="8451" max="8451" width="18.140625" style="23" customWidth="1"/>
    <col min="8452" max="8452" width="18" style="23" customWidth="1"/>
    <col min="8453" max="8453" width="14.7109375" style="23" customWidth="1"/>
    <col min="8454" max="8454" width="13.85546875" style="23" customWidth="1"/>
    <col min="8455" max="8455" width="14.85546875" style="23" customWidth="1"/>
    <col min="8456" max="8456" width="13.7109375" style="23" customWidth="1"/>
    <col min="8457" max="8704" width="11" style="23"/>
    <col min="8705" max="8705" width="2.140625" style="23" customWidth="1"/>
    <col min="8706" max="8706" width="38.7109375" style="23" customWidth="1"/>
    <col min="8707" max="8707" width="18.140625" style="23" customWidth="1"/>
    <col min="8708" max="8708" width="18" style="23" customWidth="1"/>
    <col min="8709" max="8709" width="14.7109375" style="23" customWidth="1"/>
    <col min="8710" max="8710" width="13.85546875" style="23" customWidth="1"/>
    <col min="8711" max="8711" width="14.85546875" style="23" customWidth="1"/>
    <col min="8712" max="8712" width="13.7109375" style="23" customWidth="1"/>
    <col min="8713" max="8960" width="11" style="23"/>
    <col min="8961" max="8961" width="2.140625" style="23" customWidth="1"/>
    <col min="8962" max="8962" width="38.7109375" style="23" customWidth="1"/>
    <col min="8963" max="8963" width="18.140625" style="23" customWidth="1"/>
    <col min="8964" max="8964" width="18" style="23" customWidth="1"/>
    <col min="8965" max="8965" width="14.7109375" style="23" customWidth="1"/>
    <col min="8966" max="8966" width="13.85546875" style="23" customWidth="1"/>
    <col min="8967" max="8967" width="14.85546875" style="23" customWidth="1"/>
    <col min="8968" max="8968" width="13.7109375" style="23" customWidth="1"/>
    <col min="8969" max="9216" width="11" style="23"/>
    <col min="9217" max="9217" width="2.140625" style="23" customWidth="1"/>
    <col min="9218" max="9218" width="38.7109375" style="23" customWidth="1"/>
    <col min="9219" max="9219" width="18.140625" style="23" customWidth="1"/>
    <col min="9220" max="9220" width="18" style="23" customWidth="1"/>
    <col min="9221" max="9221" width="14.7109375" style="23" customWidth="1"/>
    <col min="9222" max="9222" width="13.85546875" style="23" customWidth="1"/>
    <col min="9223" max="9223" width="14.85546875" style="23" customWidth="1"/>
    <col min="9224" max="9224" width="13.7109375" style="23" customWidth="1"/>
    <col min="9225" max="9472" width="11" style="23"/>
    <col min="9473" max="9473" width="2.140625" style="23" customWidth="1"/>
    <col min="9474" max="9474" width="38.7109375" style="23" customWidth="1"/>
    <col min="9475" max="9475" width="18.140625" style="23" customWidth="1"/>
    <col min="9476" max="9476" width="18" style="23" customWidth="1"/>
    <col min="9477" max="9477" width="14.7109375" style="23" customWidth="1"/>
    <col min="9478" max="9478" width="13.85546875" style="23" customWidth="1"/>
    <col min="9479" max="9479" width="14.85546875" style="23" customWidth="1"/>
    <col min="9480" max="9480" width="13.7109375" style="23" customWidth="1"/>
    <col min="9481" max="9728" width="11" style="23"/>
    <col min="9729" max="9729" width="2.140625" style="23" customWidth="1"/>
    <col min="9730" max="9730" width="38.7109375" style="23" customWidth="1"/>
    <col min="9731" max="9731" width="18.140625" style="23" customWidth="1"/>
    <col min="9732" max="9732" width="18" style="23" customWidth="1"/>
    <col min="9733" max="9733" width="14.7109375" style="23" customWidth="1"/>
    <col min="9734" max="9734" width="13.85546875" style="23" customWidth="1"/>
    <col min="9735" max="9735" width="14.85546875" style="23" customWidth="1"/>
    <col min="9736" max="9736" width="13.7109375" style="23" customWidth="1"/>
    <col min="9737" max="9984" width="11" style="23"/>
    <col min="9985" max="9985" width="2.140625" style="23" customWidth="1"/>
    <col min="9986" max="9986" width="38.7109375" style="23" customWidth="1"/>
    <col min="9987" max="9987" width="18.140625" style="23" customWidth="1"/>
    <col min="9988" max="9988" width="18" style="23" customWidth="1"/>
    <col min="9989" max="9989" width="14.7109375" style="23" customWidth="1"/>
    <col min="9990" max="9990" width="13.85546875" style="23" customWidth="1"/>
    <col min="9991" max="9991" width="14.85546875" style="23" customWidth="1"/>
    <col min="9992" max="9992" width="13.7109375" style="23" customWidth="1"/>
    <col min="9993" max="10240" width="11" style="23"/>
    <col min="10241" max="10241" width="2.140625" style="23" customWidth="1"/>
    <col min="10242" max="10242" width="38.7109375" style="23" customWidth="1"/>
    <col min="10243" max="10243" width="18.140625" style="23" customWidth="1"/>
    <col min="10244" max="10244" width="18" style="23" customWidth="1"/>
    <col min="10245" max="10245" width="14.7109375" style="23" customWidth="1"/>
    <col min="10246" max="10246" width="13.85546875" style="23" customWidth="1"/>
    <col min="10247" max="10247" width="14.85546875" style="23" customWidth="1"/>
    <col min="10248" max="10248" width="13.7109375" style="23" customWidth="1"/>
    <col min="10249" max="10496" width="11" style="23"/>
    <col min="10497" max="10497" width="2.140625" style="23" customWidth="1"/>
    <col min="10498" max="10498" width="38.7109375" style="23" customWidth="1"/>
    <col min="10499" max="10499" width="18.140625" style="23" customWidth="1"/>
    <col min="10500" max="10500" width="18" style="23" customWidth="1"/>
    <col min="10501" max="10501" width="14.7109375" style="23" customWidth="1"/>
    <col min="10502" max="10502" width="13.85546875" style="23" customWidth="1"/>
    <col min="10503" max="10503" width="14.85546875" style="23" customWidth="1"/>
    <col min="10504" max="10504" width="13.7109375" style="23" customWidth="1"/>
    <col min="10505" max="10752" width="11" style="23"/>
    <col min="10753" max="10753" width="2.140625" style="23" customWidth="1"/>
    <col min="10754" max="10754" width="38.7109375" style="23" customWidth="1"/>
    <col min="10755" max="10755" width="18.140625" style="23" customWidth="1"/>
    <col min="10756" max="10756" width="18" style="23" customWidth="1"/>
    <col min="10757" max="10757" width="14.7109375" style="23" customWidth="1"/>
    <col min="10758" max="10758" width="13.85546875" style="23" customWidth="1"/>
    <col min="10759" max="10759" width="14.85546875" style="23" customWidth="1"/>
    <col min="10760" max="10760" width="13.7109375" style="23" customWidth="1"/>
    <col min="10761" max="11008" width="11" style="23"/>
    <col min="11009" max="11009" width="2.140625" style="23" customWidth="1"/>
    <col min="11010" max="11010" width="38.7109375" style="23" customWidth="1"/>
    <col min="11011" max="11011" width="18.140625" style="23" customWidth="1"/>
    <col min="11012" max="11012" width="18" style="23" customWidth="1"/>
    <col min="11013" max="11013" width="14.7109375" style="23" customWidth="1"/>
    <col min="11014" max="11014" width="13.85546875" style="23" customWidth="1"/>
    <col min="11015" max="11015" width="14.85546875" style="23" customWidth="1"/>
    <col min="11016" max="11016" width="13.7109375" style="23" customWidth="1"/>
    <col min="11017" max="11264" width="11" style="23"/>
    <col min="11265" max="11265" width="2.140625" style="23" customWidth="1"/>
    <col min="11266" max="11266" width="38.7109375" style="23" customWidth="1"/>
    <col min="11267" max="11267" width="18.140625" style="23" customWidth="1"/>
    <col min="11268" max="11268" width="18" style="23" customWidth="1"/>
    <col min="11269" max="11269" width="14.7109375" style="23" customWidth="1"/>
    <col min="11270" max="11270" width="13.85546875" style="23" customWidth="1"/>
    <col min="11271" max="11271" width="14.85546875" style="23" customWidth="1"/>
    <col min="11272" max="11272" width="13.7109375" style="23" customWidth="1"/>
    <col min="11273" max="11520" width="11" style="23"/>
    <col min="11521" max="11521" width="2.140625" style="23" customWidth="1"/>
    <col min="11522" max="11522" width="38.7109375" style="23" customWidth="1"/>
    <col min="11523" max="11523" width="18.140625" style="23" customWidth="1"/>
    <col min="11524" max="11524" width="18" style="23" customWidth="1"/>
    <col min="11525" max="11525" width="14.7109375" style="23" customWidth="1"/>
    <col min="11526" max="11526" width="13.85546875" style="23" customWidth="1"/>
    <col min="11527" max="11527" width="14.85546875" style="23" customWidth="1"/>
    <col min="11528" max="11528" width="13.7109375" style="23" customWidth="1"/>
    <col min="11529" max="11776" width="11" style="23"/>
    <col min="11777" max="11777" width="2.140625" style="23" customWidth="1"/>
    <col min="11778" max="11778" width="38.7109375" style="23" customWidth="1"/>
    <col min="11779" max="11779" width="18.140625" style="23" customWidth="1"/>
    <col min="11780" max="11780" width="18" style="23" customWidth="1"/>
    <col min="11781" max="11781" width="14.7109375" style="23" customWidth="1"/>
    <col min="11782" max="11782" width="13.85546875" style="23" customWidth="1"/>
    <col min="11783" max="11783" width="14.85546875" style="23" customWidth="1"/>
    <col min="11784" max="11784" width="13.7109375" style="23" customWidth="1"/>
    <col min="11785" max="12032" width="11" style="23"/>
    <col min="12033" max="12033" width="2.140625" style="23" customWidth="1"/>
    <col min="12034" max="12034" width="38.7109375" style="23" customWidth="1"/>
    <col min="12035" max="12035" width="18.140625" style="23" customWidth="1"/>
    <col min="12036" max="12036" width="18" style="23" customWidth="1"/>
    <col min="12037" max="12037" width="14.7109375" style="23" customWidth="1"/>
    <col min="12038" max="12038" width="13.85546875" style="23" customWidth="1"/>
    <col min="12039" max="12039" width="14.85546875" style="23" customWidth="1"/>
    <col min="12040" max="12040" width="13.7109375" style="23" customWidth="1"/>
    <col min="12041" max="12288" width="11" style="23"/>
    <col min="12289" max="12289" width="2.140625" style="23" customWidth="1"/>
    <col min="12290" max="12290" width="38.7109375" style="23" customWidth="1"/>
    <col min="12291" max="12291" width="18.140625" style="23" customWidth="1"/>
    <col min="12292" max="12292" width="18" style="23" customWidth="1"/>
    <col min="12293" max="12293" width="14.7109375" style="23" customWidth="1"/>
    <col min="12294" max="12294" width="13.85546875" style="23" customWidth="1"/>
    <col min="12295" max="12295" width="14.85546875" style="23" customWidth="1"/>
    <col min="12296" max="12296" width="13.7109375" style="23" customWidth="1"/>
    <col min="12297" max="12544" width="11" style="23"/>
    <col min="12545" max="12545" width="2.140625" style="23" customWidth="1"/>
    <col min="12546" max="12546" width="38.7109375" style="23" customWidth="1"/>
    <col min="12547" max="12547" width="18.140625" style="23" customWidth="1"/>
    <col min="12548" max="12548" width="18" style="23" customWidth="1"/>
    <col min="12549" max="12549" width="14.7109375" style="23" customWidth="1"/>
    <col min="12550" max="12550" width="13.85546875" style="23" customWidth="1"/>
    <col min="12551" max="12551" width="14.85546875" style="23" customWidth="1"/>
    <col min="12552" max="12552" width="13.7109375" style="23" customWidth="1"/>
    <col min="12553" max="12800" width="11" style="23"/>
    <col min="12801" max="12801" width="2.140625" style="23" customWidth="1"/>
    <col min="12802" max="12802" width="38.7109375" style="23" customWidth="1"/>
    <col min="12803" max="12803" width="18.140625" style="23" customWidth="1"/>
    <col min="12804" max="12804" width="18" style="23" customWidth="1"/>
    <col min="12805" max="12805" width="14.7109375" style="23" customWidth="1"/>
    <col min="12806" max="12806" width="13.85546875" style="23" customWidth="1"/>
    <col min="12807" max="12807" width="14.85546875" style="23" customWidth="1"/>
    <col min="12808" max="12808" width="13.7109375" style="23" customWidth="1"/>
    <col min="12809" max="13056" width="11" style="23"/>
    <col min="13057" max="13057" width="2.140625" style="23" customWidth="1"/>
    <col min="13058" max="13058" width="38.7109375" style="23" customWidth="1"/>
    <col min="13059" max="13059" width="18.140625" style="23" customWidth="1"/>
    <col min="13060" max="13060" width="18" style="23" customWidth="1"/>
    <col min="13061" max="13061" width="14.7109375" style="23" customWidth="1"/>
    <col min="13062" max="13062" width="13.85546875" style="23" customWidth="1"/>
    <col min="13063" max="13063" width="14.85546875" style="23" customWidth="1"/>
    <col min="13064" max="13064" width="13.7109375" style="23" customWidth="1"/>
    <col min="13065" max="13312" width="11" style="23"/>
    <col min="13313" max="13313" width="2.140625" style="23" customWidth="1"/>
    <col min="13314" max="13314" width="38.7109375" style="23" customWidth="1"/>
    <col min="13315" max="13315" width="18.140625" style="23" customWidth="1"/>
    <col min="13316" max="13316" width="18" style="23" customWidth="1"/>
    <col min="13317" max="13317" width="14.7109375" style="23" customWidth="1"/>
    <col min="13318" max="13318" width="13.85546875" style="23" customWidth="1"/>
    <col min="13319" max="13319" width="14.85546875" style="23" customWidth="1"/>
    <col min="13320" max="13320" width="13.7109375" style="23" customWidth="1"/>
    <col min="13321" max="13568" width="11" style="23"/>
    <col min="13569" max="13569" width="2.140625" style="23" customWidth="1"/>
    <col min="13570" max="13570" width="38.7109375" style="23" customWidth="1"/>
    <col min="13571" max="13571" width="18.140625" style="23" customWidth="1"/>
    <col min="13572" max="13572" width="18" style="23" customWidth="1"/>
    <col min="13573" max="13573" width="14.7109375" style="23" customWidth="1"/>
    <col min="13574" max="13574" width="13.85546875" style="23" customWidth="1"/>
    <col min="13575" max="13575" width="14.85546875" style="23" customWidth="1"/>
    <col min="13576" max="13576" width="13.7109375" style="23" customWidth="1"/>
    <col min="13577" max="13824" width="11" style="23"/>
    <col min="13825" max="13825" width="2.140625" style="23" customWidth="1"/>
    <col min="13826" max="13826" width="38.7109375" style="23" customWidth="1"/>
    <col min="13827" max="13827" width="18.140625" style="23" customWidth="1"/>
    <col min="13828" max="13828" width="18" style="23" customWidth="1"/>
    <col min="13829" max="13829" width="14.7109375" style="23" customWidth="1"/>
    <col min="13830" max="13830" width="13.85546875" style="23" customWidth="1"/>
    <col min="13831" max="13831" width="14.85546875" style="23" customWidth="1"/>
    <col min="13832" max="13832" width="13.7109375" style="23" customWidth="1"/>
    <col min="13833" max="14080" width="11" style="23"/>
    <col min="14081" max="14081" width="2.140625" style="23" customWidth="1"/>
    <col min="14082" max="14082" width="38.7109375" style="23" customWidth="1"/>
    <col min="14083" max="14083" width="18.140625" style="23" customWidth="1"/>
    <col min="14084" max="14084" width="18" style="23" customWidth="1"/>
    <col min="14085" max="14085" width="14.7109375" style="23" customWidth="1"/>
    <col min="14086" max="14086" width="13.85546875" style="23" customWidth="1"/>
    <col min="14087" max="14087" width="14.85546875" style="23" customWidth="1"/>
    <col min="14088" max="14088" width="13.7109375" style="23" customWidth="1"/>
    <col min="14089" max="14336" width="11" style="23"/>
    <col min="14337" max="14337" width="2.140625" style="23" customWidth="1"/>
    <col min="14338" max="14338" width="38.7109375" style="23" customWidth="1"/>
    <col min="14339" max="14339" width="18.140625" style="23" customWidth="1"/>
    <col min="14340" max="14340" width="18" style="23" customWidth="1"/>
    <col min="14341" max="14341" width="14.7109375" style="23" customWidth="1"/>
    <col min="14342" max="14342" width="13.85546875" style="23" customWidth="1"/>
    <col min="14343" max="14343" width="14.85546875" style="23" customWidth="1"/>
    <col min="14344" max="14344" width="13.7109375" style="23" customWidth="1"/>
    <col min="14345" max="14592" width="11" style="23"/>
    <col min="14593" max="14593" width="2.140625" style="23" customWidth="1"/>
    <col min="14594" max="14594" width="38.7109375" style="23" customWidth="1"/>
    <col min="14595" max="14595" width="18.140625" style="23" customWidth="1"/>
    <col min="14596" max="14596" width="18" style="23" customWidth="1"/>
    <col min="14597" max="14597" width="14.7109375" style="23" customWidth="1"/>
    <col min="14598" max="14598" width="13.85546875" style="23" customWidth="1"/>
    <col min="14599" max="14599" width="14.85546875" style="23" customWidth="1"/>
    <col min="14600" max="14600" width="13.7109375" style="23" customWidth="1"/>
    <col min="14601" max="14848" width="11" style="23"/>
    <col min="14849" max="14849" width="2.140625" style="23" customWidth="1"/>
    <col min="14850" max="14850" width="38.7109375" style="23" customWidth="1"/>
    <col min="14851" max="14851" width="18.140625" style="23" customWidth="1"/>
    <col min="14852" max="14852" width="18" style="23" customWidth="1"/>
    <col min="14853" max="14853" width="14.7109375" style="23" customWidth="1"/>
    <col min="14854" max="14854" width="13.85546875" style="23" customWidth="1"/>
    <col min="14855" max="14855" width="14.85546875" style="23" customWidth="1"/>
    <col min="14856" max="14856" width="13.7109375" style="23" customWidth="1"/>
    <col min="14857" max="15104" width="11" style="23"/>
    <col min="15105" max="15105" width="2.140625" style="23" customWidth="1"/>
    <col min="15106" max="15106" width="38.7109375" style="23" customWidth="1"/>
    <col min="15107" max="15107" width="18.140625" style="23" customWidth="1"/>
    <col min="15108" max="15108" width="18" style="23" customWidth="1"/>
    <col min="15109" max="15109" width="14.7109375" style="23" customWidth="1"/>
    <col min="15110" max="15110" width="13.85546875" style="23" customWidth="1"/>
    <col min="15111" max="15111" width="14.85546875" style="23" customWidth="1"/>
    <col min="15112" max="15112" width="13.7109375" style="23" customWidth="1"/>
    <col min="15113" max="15360" width="11" style="23"/>
    <col min="15361" max="15361" width="2.140625" style="23" customWidth="1"/>
    <col min="15362" max="15362" width="38.7109375" style="23" customWidth="1"/>
    <col min="15363" max="15363" width="18.140625" style="23" customWidth="1"/>
    <col min="15364" max="15364" width="18" style="23" customWidth="1"/>
    <col min="15365" max="15365" width="14.7109375" style="23" customWidth="1"/>
    <col min="15366" max="15366" width="13.85546875" style="23" customWidth="1"/>
    <col min="15367" max="15367" width="14.85546875" style="23" customWidth="1"/>
    <col min="15368" max="15368" width="13.7109375" style="23" customWidth="1"/>
    <col min="15369" max="15616" width="11" style="23"/>
    <col min="15617" max="15617" width="2.140625" style="23" customWidth="1"/>
    <col min="15618" max="15618" width="38.7109375" style="23" customWidth="1"/>
    <col min="15619" max="15619" width="18.140625" style="23" customWidth="1"/>
    <col min="15620" max="15620" width="18" style="23" customWidth="1"/>
    <col min="15621" max="15621" width="14.7109375" style="23" customWidth="1"/>
    <col min="15622" max="15622" width="13.85546875" style="23" customWidth="1"/>
    <col min="15623" max="15623" width="14.85546875" style="23" customWidth="1"/>
    <col min="15624" max="15624" width="13.7109375" style="23" customWidth="1"/>
    <col min="15625" max="15872" width="11" style="23"/>
    <col min="15873" max="15873" width="2.140625" style="23" customWidth="1"/>
    <col min="15874" max="15874" width="38.7109375" style="23" customWidth="1"/>
    <col min="15875" max="15875" width="18.140625" style="23" customWidth="1"/>
    <col min="15876" max="15876" width="18" style="23" customWidth="1"/>
    <col min="15877" max="15877" width="14.7109375" style="23" customWidth="1"/>
    <col min="15878" max="15878" width="13.85546875" style="23" customWidth="1"/>
    <col min="15879" max="15879" width="14.85546875" style="23" customWidth="1"/>
    <col min="15880" max="15880" width="13.7109375" style="23" customWidth="1"/>
    <col min="15881" max="16128" width="11" style="23"/>
    <col min="16129" max="16129" width="2.140625" style="23" customWidth="1"/>
    <col min="16130" max="16130" width="38.7109375" style="23" customWidth="1"/>
    <col min="16131" max="16131" width="18.140625" style="23" customWidth="1"/>
    <col min="16132" max="16132" width="18" style="23" customWidth="1"/>
    <col min="16133" max="16133" width="14.7109375" style="23" customWidth="1"/>
    <col min="16134" max="16134" width="13.85546875" style="23" customWidth="1"/>
    <col min="16135" max="16135" width="14.85546875" style="23" customWidth="1"/>
    <col min="16136" max="16136" width="13.7109375" style="23" customWidth="1"/>
    <col min="16137" max="16384" width="11" style="23"/>
  </cols>
  <sheetData>
    <row r="1" spans="2:8" ht="13.5" thickBot="1"/>
    <row r="2" spans="2:8">
      <c r="B2" s="1404" t="s">
        <v>1242</v>
      </c>
      <c r="C2" s="1405"/>
      <c r="D2" s="1405"/>
      <c r="E2" s="1405"/>
      <c r="F2" s="1405"/>
      <c r="G2" s="1405"/>
      <c r="H2" s="1406"/>
    </row>
    <row r="3" spans="2:8">
      <c r="B3" s="1631" t="s">
        <v>1355</v>
      </c>
      <c r="C3" s="1632"/>
      <c r="D3" s="1632"/>
      <c r="E3" s="1632"/>
      <c r="F3" s="1632"/>
      <c r="G3" s="1632"/>
      <c r="H3" s="1633"/>
    </row>
    <row r="4" spans="2:8">
      <c r="B4" s="1631" t="s">
        <v>1321</v>
      </c>
      <c r="C4" s="1632"/>
      <c r="D4" s="1632"/>
      <c r="E4" s="1632"/>
      <c r="F4" s="1632"/>
      <c r="G4" s="1632"/>
      <c r="H4" s="1633"/>
    </row>
    <row r="5" spans="2:8" ht="13.5" thickBot="1">
      <c r="B5" s="1634" t="s">
        <v>83</v>
      </c>
      <c r="C5" s="1635"/>
      <c r="D5" s="1635"/>
      <c r="E5" s="1635"/>
      <c r="F5" s="1635"/>
      <c r="G5" s="1635"/>
      <c r="H5" s="1636"/>
    </row>
    <row r="6" spans="2:8" ht="13.5" thickBot="1">
      <c r="B6" s="865"/>
      <c r="C6" s="1637" t="s">
        <v>366</v>
      </c>
      <c r="D6" s="1638"/>
      <c r="E6" s="1638"/>
      <c r="F6" s="1638"/>
      <c r="G6" s="1639"/>
      <c r="H6" s="1629" t="s">
        <v>367</v>
      </c>
    </row>
    <row r="7" spans="2:8">
      <c r="B7" s="866" t="s">
        <v>241</v>
      </c>
      <c r="C7" s="1629" t="s">
        <v>368</v>
      </c>
      <c r="D7" s="1641" t="s">
        <v>369</v>
      </c>
      <c r="E7" s="1629" t="s">
        <v>370</v>
      </c>
      <c r="F7" s="1629" t="s">
        <v>371</v>
      </c>
      <c r="G7" s="1629" t="s">
        <v>372</v>
      </c>
      <c r="H7" s="1640"/>
    </row>
    <row r="8" spans="2:8" ht="13.5" thickBot="1">
      <c r="B8" s="867" t="s">
        <v>373</v>
      </c>
      <c r="C8" s="1630"/>
      <c r="D8" s="1642"/>
      <c r="E8" s="1630"/>
      <c r="F8" s="1630"/>
      <c r="G8" s="1630"/>
      <c r="H8" s="1630"/>
    </row>
    <row r="9" spans="2:8">
      <c r="B9" s="868" t="s">
        <v>374</v>
      </c>
      <c r="C9" s="784"/>
      <c r="D9" s="869"/>
      <c r="E9" s="784"/>
      <c r="F9" s="869"/>
      <c r="G9" s="869"/>
      <c r="H9" s="784"/>
    </row>
    <row r="10" spans="2:8">
      <c r="B10" s="870" t="s">
        <v>375</v>
      </c>
      <c r="C10" s="784"/>
      <c r="D10" s="869"/>
      <c r="E10" s="784">
        <f>C10+D10</f>
        <v>0</v>
      </c>
      <c r="F10" s="869"/>
      <c r="G10" s="869"/>
      <c r="H10" s="784">
        <f>G10-C10</f>
        <v>0</v>
      </c>
    </row>
    <row r="11" spans="2:8">
      <c r="B11" s="870" t="s">
        <v>376</v>
      </c>
      <c r="C11" s="784"/>
      <c r="D11" s="869"/>
      <c r="E11" s="784">
        <f t="shared" ref="E11:E40" si="0">C11+D11</f>
        <v>0</v>
      </c>
      <c r="F11" s="869"/>
      <c r="G11" s="869"/>
      <c r="H11" s="784">
        <f t="shared" ref="H11:H16" si="1">G11-C11</f>
        <v>0</v>
      </c>
    </row>
    <row r="12" spans="2:8">
      <c r="B12" s="870" t="s">
        <v>377</v>
      </c>
      <c r="C12" s="784"/>
      <c r="D12" s="869"/>
      <c r="E12" s="784">
        <f t="shared" si="0"/>
        <v>0</v>
      </c>
      <c r="F12" s="869"/>
      <c r="G12" s="869"/>
      <c r="H12" s="784">
        <f t="shared" si="1"/>
        <v>0</v>
      </c>
    </row>
    <row r="13" spans="2:8">
      <c r="B13" s="870" t="s">
        <v>378</v>
      </c>
      <c r="C13" s="784"/>
      <c r="D13" s="869"/>
      <c r="E13" s="784">
        <f t="shared" si="0"/>
        <v>0</v>
      </c>
      <c r="F13" s="869"/>
      <c r="G13" s="869"/>
      <c r="H13" s="784">
        <f t="shared" si="1"/>
        <v>0</v>
      </c>
    </row>
    <row r="14" spans="2:8">
      <c r="B14" s="870" t="s">
        <v>379</v>
      </c>
      <c r="C14" s="784"/>
      <c r="D14" s="869">
        <v>477.46</v>
      </c>
      <c r="E14" s="784">
        <f t="shared" si="0"/>
        <v>477.46</v>
      </c>
      <c r="F14" s="869">
        <v>477.46</v>
      </c>
      <c r="G14" s="869">
        <v>477.46</v>
      </c>
      <c r="H14" s="784">
        <f t="shared" si="1"/>
        <v>477.46</v>
      </c>
    </row>
    <row r="15" spans="2:8">
      <c r="B15" s="870" t="s">
        <v>380</v>
      </c>
      <c r="C15" s="784"/>
      <c r="D15" s="869"/>
      <c r="E15" s="784">
        <f t="shared" si="0"/>
        <v>0</v>
      </c>
      <c r="F15" s="869"/>
      <c r="G15" s="869"/>
      <c r="H15" s="784">
        <f t="shared" si="1"/>
        <v>0</v>
      </c>
    </row>
    <row r="16" spans="2:8">
      <c r="B16" s="870" t="s">
        <v>1356</v>
      </c>
      <c r="C16" s="784">
        <v>10728557</v>
      </c>
      <c r="D16" s="869">
        <v>0</v>
      </c>
      <c r="E16" s="784">
        <f t="shared" si="0"/>
        <v>10728557</v>
      </c>
      <c r="F16" s="869">
        <v>4825860</v>
      </c>
      <c r="G16" s="869">
        <v>4825860</v>
      </c>
      <c r="H16" s="784">
        <f t="shared" si="1"/>
        <v>-5902697</v>
      </c>
    </row>
    <row r="17" spans="2:8" ht="25.5">
      <c r="B17" s="871" t="s">
        <v>1357</v>
      </c>
      <c r="C17" s="784">
        <f t="shared" ref="C17:H17" si="2">SUM(C18:C28)</f>
        <v>0</v>
      </c>
      <c r="D17" s="872">
        <f t="shared" si="2"/>
        <v>0</v>
      </c>
      <c r="E17" s="872">
        <f t="shared" si="2"/>
        <v>0</v>
      </c>
      <c r="F17" s="872">
        <f t="shared" si="2"/>
        <v>0</v>
      </c>
      <c r="G17" s="872">
        <f t="shared" si="2"/>
        <v>0</v>
      </c>
      <c r="H17" s="872">
        <f t="shared" si="2"/>
        <v>0</v>
      </c>
    </row>
    <row r="18" spans="2:8">
      <c r="B18" s="873" t="s">
        <v>381</v>
      </c>
      <c r="C18" s="784"/>
      <c r="D18" s="869"/>
      <c r="E18" s="784">
        <f t="shared" si="0"/>
        <v>0</v>
      </c>
      <c r="F18" s="869"/>
      <c r="G18" s="869"/>
      <c r="H18" s="784">
        <f>G18-C18</f>
        <v>0</v>
      </c>
    </row>
    <row r="19" spans="2:8">
      <c r="B19" s="873" t="s">
        <v>382</v>
      </c>
      <c r="C19" s="784"/>
      <c r="D19" s="869"/>
      <c r="E19" s="784">
        <f t="shared" si="0"/>
        <v>0</v>
      </c>
      <c r="F19" s="869"/>
      <c r="G19" s="869"/>
      <c r="H19" s="784">
        <f t="shared" ref="H19:H40" si="3">G19-C19</f>
        <v>0</v>
      </c>
    </row>
    <row r="20" spans="2:8">
      <c r="B20" s="873" t="s">
        <v>383</v>
      </c>
      <c r="C20" s="784"/>
      <c r="D20" s="869"/>
      <c r="E20" s="784">
        <f t="shared" si="0"/>
        <v>0</v>
      </c>
      <c r="F20" s="869"/>
      <c r="G20" s="869"/>
      <c r="H20" s="784">
        <f t="shared" si="3"/>
        <v>0</v>
      </c>
    </row>
    <row r="21" spans="2:8">
      <c r="B21" s="873" t="s">
        <v>384</v>
      </c>
      <c r="C21" s="784"/>
      <c r="D21" s="869"/>
      <c r="E21" s="784">
        <f t="shared" si="0"/>
        <v>0</v>
      </c>
      <c r="F21" s="869"/>
      <c r="G21" s="869"/>
      <c r="H21" s="784">
        <f t="shared" si="3"/>
        <v>0</v>
      </c>
    </row>
    <row r="22" spans="2:8">
      <c r="B22" s="873" t="s">
        <v>385</v>
      </c>
      <c r="C22" s="784"/>
      <c r="D22" s="869"/>
      <c r="E22" s="784">
        <f t="shared" si="0"/>
        <v>0</v>
      </c>
      <c r="F22" s="869"/>
      <c r="G22" s="869"/>
      <c r="H22" s="784">
        <f t="shared" si="3"/>
        <v>0</v>
      </c>
    </row>
    <row r="23" spans="2:8" ht="25.5">
      <c r="B23" s="874" t="s">
        <v>386</v>
      </c>
      <c r="C23" s="784"/>
      <c r="D23" s="869"/>
      <c r="E23" s="784">
        <f t="shared" si="0"/>
        <v>0</v>
      </c>
      <c r="F23" s="869"/>
      <c r="G23" s="869"/>
      <c r="H23" s="784">
        <f t="shared" si="3"/>
        <v>0</v>
      </c>
    </row>
    <row r="24" spans="2:8" ht="25.5">
      <c r="B24" s="874" t="s">
        <v>387</v>
      </c>
      <c r="C24" s="784"/>
      <c r="D24" s="869"/>
      <c r="E24" s="784">
        <f t="shared" si="0"/>
        <v>0</v>
      </c>
      <c r="F24" s="869"/>
      <c r="G24" s="869"/>
      <c r="H24" s="784">
        <f t="shared" si="3"/>
        <v>0</v>
      </c>
    </row>
    <row r="25" spans="2:8">
      <c r="B25" s="873" t="s">
        <v>388</v>
      </c>
      <c r="C25" s="784"/>
      <c r="D25" s="869"/>
      <c r="E25" s="784">
        <f t="shared" si="0"/>
        <v>0</v>
      </c>
      <c r="F25" s="869"/>
      <c r="G25" s="869"/>
      <c r="H25" s="784">
        <f t="shared" si="3"/>
        <v>0</v>
      </c>
    </row>
    <row r="26" spans="2:8">
      <c r="B26" s="873" t="s">
        <v>389</v>
      </c>
      <c r="C26" s="784"/>
      <c r="D26" s="869"/>
      <c r="E26" s="784">
        <f t="shared" si="0"/>
        <v>0</v>
      </c>
      <c r="F26" s="869"/>
      <c r="G26" s="869"/>
      <c r="H26" s="784">
        <f t="shared" si="3"/>
        <v>0</v>
      </c>
    </row>
    <row r="27" spans="2:8">
      <c r="B27" s="873" t="s">
        <v>390</v>
      </c>
      <c r="C27" s="784"/>
      <c r="D27" s="869"/>
      <c r="E27" s="784">
        <f t="shared" si="0"/>
        <v>0</v>
      </c>
      <c r="F27" s="869"/>
      <c r="G27" s="869"/>
      <c r="H27" s="784">
        <f t="shared" si="3"/>
        <v>0</v>
      </c>
    </row>
    <row r="28" spans="2:8" ht="25.5">
      <c r="B28" s="874" t="s">
        <v>391</v>
      </c>
      <c r="C28" s="784"/>
      <c r="D28" s="869"/>
      <c r="E28" s="784">
        <f t="shared" si="0"/>
        <v>0</v>
      </c>
      <c r="F28" s="869"/>
      <c r="G28" s="869"/>
      <c r="H28" s="784">
        <f t="shared" si="3"/>
        <v>0</v>
      </c>
    </row>
    <row r="29" spans="2:8" ht="25.5">
      <c r="B29" s="871" t="s">
        <v>392</v>
      </c>
      <c r="C29" s="784">
        <f t="shared" ref="C29:H29" si="4">SUM(C30:C34)</f>
        <v>0</v>
      </c>
      <c r="D29" s="784">
        <f t="shared" si="4"/>
        <v>0</v>
      </c>
      <c r="E29" s="784">
        <f t="shared" si="4"/>
        <v>0</v>
      </c>
      <c r="F29" s="784">
        <f t="shared" si="4"/>
        <v>0</v>
      </c>
      <c r="G29" s="784">
        <f t="shared" si="4"/>
        <v>0</v>
      </c>
      <c r="H29" s="784">
        <f t="shared" si="4"/>
        <v>0</v>
      </c>
    </row>
    <row r="30" spans="2:8">
      <c r="B30" s="873" t="s">
        <v>393</v>
      </c>
      <c r="C30" s="784"/>
      <c r="D30" s="869"/>
      <c r="E30" s="784">
        <f t="shared" si="0"/>
        <v>0</v>
      </c>
      <c r="F30" s="869"/>
      <c r="G30" s="869"/>
      <c r="H30" s="784">
        <f t="shared" si="3"/>
        <v>0</v>
      </c>
    </row>
    <row r="31" spans="2:8">
      <c r="B31" s="873" t="s">
        <v>394</v>
      </c>
      <c r="C31" s="784"/>
      <c r="D31" s="869"/>
      <c r="E31" s="784">
        <f t="shared" si="0"/>
        <v>0</v>
      </c>
      <c r="F31" s="869"/>
      <c r="G31" s="869"/>
      <c r="H31" s="784">
        <f t="shared" si="3"/>
        <v>0</v>
      </c>
    </row>
    <row r="32" spans="2:8">
      <c r="B32" s="873" t="s">
        <v>395</v>
      </c>
      <c r="C32" s="784"/>
      <c r="D32" s="869"/>
      <c r="E32" s="784">
        <f t="shared" si="0"/>
        <v>0</v>
      </c>
      <c r="F32" s="869"/>
      <c r="G32" s="869"/>
      <c r="H32" s="784">
        <f t="shared" si="3"/>
        <v>0</v>
      </c>
    </row>
    <row r="33" spans="2:8" ht="25.5">
      <c r="B33" s="874" t="s">
        <v>396</v>
      </c>
      <c r="C33" s="784"/>
      <c r="D33" s="869"/>
      <c r="E33" s="784">
        <f t="shared" si="0"/>
        <v>0</v>
      </c>
      <c r="F33" s="869"/>
      <c r="G33" s="869"/>
      <c r="H33" s="784">
        <f t="shared" si="3"/>
        <v>0</v>
      </c>
    </row>
    <row r="34" spans="2:8">
      <c r="B34" s="873" t="s">
        <v>397</v>
      </c>
      <c r="C34" s="784"/>
      <c r="D34" s="869"/>
      <c r="E34" s="784">
        <f t="shared" si="0"/>
        <v>0</v>
      </c>
      <c r="F34" s="869"/>
      <c r="G34" s="869"/>
      <c r="H34" s="784">
        <f t="shared" si="3"/>
        <v>0</v>
      </c>
    </row>
    <row r="35" spans="2:8">
      <c r="B35" s="870" t="s">
        <v>865</v>
      </c>
      <c r="C35" s="784"/>
      <c r="D35" s="869"/>
      <c r="E35" s="784">
        <f t="shared" si="0"/>
        <v>0</v>
      </c>
      <c r="F35" s="869"/>
      <c r="G35" s="869"/>
      <c r="H35" s="784">
        <f t="shared" si="3"/>
        <v>0</v>
      </c>
    </row>
    <row r="36" spans="2:8">
      <c r="B36" s="870" t="s">
        <v>398</v>
      </c>
      <c r="C36" s="784">
        <f t="shared" ref="C36:H36" si="5">C37</f>
        <v>33677590</v>
      </c>
      <c r="D36" s="784">
        <f t="shared" si="5"/>
        <v>0</v>
      </c>
      <c r="E36" s="784">
        <f t="shared" si="5"/>
        <v>33677590</v>
      </c>
      <c r="F36" s="784">
        <f t="shared" si="5"/>
        <v>12625258</v>
      </c>
      <c r="G36" s="784">
        <f t="shared" si="5"/>
        <v>12625258</v>
      </c>
      <c r="H36" s="784">
        <f t="shared" si="5"/>
        <v>-21052332</v>
      </c>
    </row>
    <row r="37" spans="2:8">
      <c r="B37" s="873" t="s">
        <v>399</v>
      </c>
      <c r="C37" s="784">
        <v>33677590</v>
      </c>
      <c r="D37" s="869">
        <v>0</v>
      </c>
      <c r="E37" s="784">
        <f t="shared" si="0"/>
        <v>33677590</v>
      </c>
      <c r="F37" s="869">
        <v>12625258</v>
      </c>
      <c r="G37" s="869">
        <v>12625258</v>
      </c>
      <c r="H37" s="784">
        <f t="shared" si="3"/>
        <v>-21052332</v>
      </c>
    </row>
    <row r="38" spans="2:8">
      <c r="B38" s="870" t="s">
        <v>400</v>
      </c>
      <c r="C38" s="784">
        <f t="shared" ref="C38:H38" si="6">C39+C40</f>
        <v>0</v>
      </c>
      <c r="D38" s="784">
        <f t="shared" si="6"/>
        <v>0</v>
      </c>
      <c r="E38" s="784">
        <f t="shared" si="6"/>
        <v>0</v>
      </c>
      <c r="F38" s="784">
        <f t="shared" si="6"/>
        <v>0</v>
      </c>
      <c r="G38" s="784">
        <f t="shared" si="6"/>
        <v>0</v>
      </c>
      <c r="H38" s="784">
        <f t="shared" si="6"/>
        <v>0</v>
      </c>
    </row>
    <row r="39" spans="2:8">
      <c r="B39" s="873" t="s">
        <v>401</v>
      </c>
      <c r="C39" s="784"/>
      <c r="D39" s="869"/>
      <c r="E39" s="784">
        <f t="shared" si="0"/>
        <v>0</v>
      </c>
      <c r="F39" s="869"/>
      <c r="G39" s="869"/>
      <c r="H39" s="784">
        <f t="shared" si="3"/>
        <v>0</v>
      </c>
    </row>
    <row r="40" spans="2:8">
      <c r="B40" s="873" t="s">
        <v>402</v>
      </c>
      <c r="C40" s="784"/>
      <c r="D40" s="869"/>
      <c r="E40" s="784">
        <f t="shared" si="0"/>
        <v>0</v>
      </c>
      <c r="F40" s="869"/>
      <c r="G40" s="869"/>
      <c r="H40" s="784">
        <f t="shared" si="3"/>
        <v>0</v>
      </c>
    </row>
    <row r="41" spans="2:8">
      <c r="B41" s="875"/>
      <c r="C41" s="784"/>
      <c r="D41" s="869"/>
      <c r="E41" s="784"/>
      <c r="F41" s="869"/>
      <c r="G41" s="869"/>
      <c r="H41" s="784"/>
    </row>
    <row r="42" spans="2:8" ht="25.5">
      <c r="B42" s="876" t="s">
        <v>1358</v>
      </c>
      <c r="C42" s="877">
        <f t="shared" ref="C42:H42" si="7">C10+C11+C12+C13+C14+C15+C16+C17+C29+C35+C36+C38</f>
        <v>44406147</v>
      </c>
      <c r="D42" s="878">
        <f t="shared" si="7"/>
        <v>477.46</v>
      </c>
      <c r="E42" s="878">
        <f t="shared" si="7"/>
        <v>44406624.460000001</v>
      </c>
      <c r="F42" s="878">
        <f t="shared" si="7"/>
        <v>17451595.460000001</v>
      </c>
      <c r="G42" s="878">
        <f t="shared" si="7"/>
        <v>17451595.460000001</v>
      </c>
      <c r="H42" s="878">
        <f t="shared" si="7"/>
        <v>-26954551.539999999</v>
      </c>
    </row>
    <row r="43" spans="2:8">
      <c r="B43" s="879"/>
      <c r="C43" s="784"/>
      <c r="D43" s="879"/>
      <c r="E43" s="880"/>
      <c r="F43" s="879"/>
      <c r="G43" s="879"/>
      <c r="H43" s="880"/>
    </row>
    <row r="44" spans="2:8" ht="25.5">
      <c r="B44" s="876" t="s">
        <v>403</v>
      </c>
      <c r="C44" s="881"/>
      <c r="D44" s="882"/>
      <c r="E44" s="881"/>
      <c r="F44" s="882"/>
      <c r="G44" s="882"/>
      <c r="H44" s="784"/>
    </row>
    <row r="45" spans="2:8">
      <c r="B45" s="875"/>
      <c r="C45" s="784"/>
      <c r="D45" s="883"/>
      <c r="E45" s="784"/>
      <c r="F45" s="883"/>
      <c r="G45" s="883"/>
      <c r="H45" s="784"/>
    </row>
    <row r="46" spans="2:8">
      <c r="B46" s="868" t="s">
        <v>404</v>
      </c>
      <c r="C46" s="784"/>
      <c r="D46" s="869"/>
      <c r="E46" s="784"/>
      <c r="F46" s="869"/>
      <c r="G46" s="869"/>
      <c r="H46" s="784"/>
    </row>
    <row r="47" spans="2:8">
      <c r="B47" s="870" t="s">
        <v>405</v>
      </c>
      <c r="C47" s="784">
        <f t="shared" ref="C47:H47" si="8">SUM(C48:C55)</f>
        <v>0</v>
      </c>
      <c r="D47" s="784">
        <f t="shared" si="8"/>
        <v>0</v>
      </c>
      <c r="E47" s="784">
        <f t="shared" si="8"/>
        <v>0</v>
      </c>
      <c r="F47" s="784">
        <f t="shared" si="8"/>
        <v>0</v>
      </c>
      <c r="G47" s="784">
        <f t="shared" si="8"/>
        <v>0</v>
      </c>
      <c r="H47" s="784">
        <f t="shared" si="8"/>
        <v>0</v>
      </c>
    </row>
    <row r="48" spans="2:8" ht="25.5">
      <c r="B48" s="874" t="s">
        <v>406</v>
      </c>
      <c r="C48" s="784"/>
      <c r="D48" s="869"/>
      <c r="E48" s="784">
        <f t="shared" ref="E48:E65" si="9">C48+D48</f>
        <v>0</v>
      </c>
      <c r="F48" s="869"/>
      <c r="G48" s="869"/>
      <c r="H48" s="784">
        <f t="shared" ref="H48:H65" si="10">G48-C48</f>
        <v>0</v>
      </c>
    </row>
    <row r="49" spans="2:8" ht="25.5">
      <c r="B49" s="874" t="s">
        <v>407</v>
      </c>
      <c r="C49" s="784"/>
      <c r="D49" s="869"/>
      <c r="E49" s="784">
        <f t="shared" si="9"/>
        <v>0</v>
      </c>
      <c r="F49" s="869"/>
      <c r="G49" s="869"/>
      <c r="H49" s="784">
        <f t="shared" si="10"/>
        <v>0</v>
      </c>
    </row>
    <row r="50" spans="2:8" ht="25.5">
      <c r="B50" s="874" t="s">
        <v>408</v>
      </c>
      <c r="C50" s="784"/>
      <c r="D50" s="869"/>
      <c r="E50" s="784">
        <f t="shared" si="9"/>
        <v>0</v>
      </c>
      <c r="F50" s="869"/>
      <c r="G50" s="869"/>
      <c r="H50" s="784">
        <f t="shared" si="10"/>
        <v>0</v>
      </c>
    </row>
    <row r="51" spans="2:8" ht="38.25">
      <c r="B51" s="874" t="s">
        <v>409</v>
      </c>
      <c r="C51" s="784"/>
      <c r="D51" s="869"/>
      <c r="E51" s="784">
        <f t="shared" si="9"/>
        <v>0</v>
      </c>
      <c r="F51" s="869"/>
      <c r="G51" s="869"/>
      <c r="H51" s="784">
        <f t="shared" si="10"/>
        <v>0</v>
      </c>
    </row>
    <row r="52" spans="2:8">
      <c r="B52" s="874" t="s">
        <v>410</v>
      </c>
      <c r="C52" s="784"/>
      <c r="D52" s="869"/>
      <c r="E52" s="784">
        <f t="shared" si="9"/>
        <v>0</v>
      </c>
      <c r="F52" s="869"/>
      <c r="G52" s="869"/>
      <c r="H52" s="784">
        <f t="shared" si="10"/>
        <v>0</v>
      </c>
    </row>
    <row r="53" spans="2:8" ht="25.5">
      <c r="B53" s="874" t="s">
        <v>411</v>
      </c>
      <c r="C53" s="784"/>
      <c r="D53" s="869"/>
      <c r="E53" s="784">
        <f t="shared" si="9"/>
        <v>0</v>
      </c>
      <c r="F53" s="869"/>
      <c r="G53" s="869"/>
      <c r="H53" s="784">
        <f t="shared" si="10"/>
        <v>0</v>
      </c>
    </row>
    <row r="54" spans="2:8" ht="25.5">
      <c r="B54" s="874" t="s">
        <v>412</v>
      </c>
      <c r="C54" s="784"/>
      <c r="D54" s="869"/>
      <c r="E54" s="784">
        <f t="shared" si="9"/>
        <v>0</v>
      </c>
      <c r="F54" s="869"/>
      <c r="G54" s="869"/>
      <c r="H54" s="784">
        <f t="shared" si="10"/>
        <v>0</v>
      </c>
    </row>
    <row r="55" spans="2:8" ht="25.5">
      <c r="B55" s="874" t="s">
        <v>413</v>
      </c>
      <c r="C55" s="784"/>
      <c r="D55" s="869"/>
      <c r="E55" s="784">
        <f t="shared" si="9"/>
        <v>0</v>
      </c>
      <c r="F55" s="869"/>
      <c r="G55" s="869"/>
      <c r="H55" s="784">
        <f t="shared" si="10"/>
        <v>0</v>
      </c>
    </row>
    <row r="56" spans="2:8">
      <c r="B56" s="871" t="s">
        <v>414</v>
      </c>
      <c r="C56" s="784">
        <f t="shared" ref="C56:H56" si="11">SUM(C57:C60)</f>
        <v>85700948.590000004</v>
      </c>
      <c r="D56" s="784">
        <f t="shared" si="11"/>
        <v>3584942.93</v>
      </c>
      <c r="E56" s="784">
        <f t="shared" si="11"/>
        <v>89285891.520000011</v>
      </c>
      <c r="F56" s="784">
        <f t="shared" si="11"/>
        <v>3584942.93</v>
      </c>
      <c r="G56" s="784">
        <f t="shared" si="11"/>
        <v>3584942.93</v>
      </c>
      <c r="H56" s="784">
        <f t="shared" si="11"/>
        <v>-82116005.659999996</v>
      </c>
    </row>
    <row r="57" spans="2:8">
      <c r="B57" s="874" t="s">
        <v>415</v>
      </c>
      <c r="C57" s="784"/>
      <c r="D57" s="869"/>
      <c r="E57" s="784">
        <f t="shared" si="9"/>
        <v>0</v>
      </c>
      <c r="F57" s="869"/>
      <c r="G57" s="869"/>
      <c r="H57" s="784">
        <f t="shared" si="10"/>
        <v>0</v>
      </c>
    </row>
    <row r="58" spans="2:8">
      <c r="B58" s="874" t="s">
        <v>416</v>
      </c>
      <c r="C58" s="784">
        <v>85700948.590000004</v>
      </c>
      <c r="D58" s="869">
        <v>3584942.93</v>
      </c>
      <c r="E58" s="784">
        <f t="shared" si="9"/>
        <v>89285891.520000011</v>
      </c>
      <c r="F58" s="869">
        <v>3584942.93</v>
      </c>
      <c r="G58" s="869">
        <v>3584942.93</v>
      </c>
      <c r="H58" s="784">
        <f t="shared" si="10"/>
        <v>-82116005.659999996</v>
      </c>
    </row>
    <row r="59" spans="2:8">
      <c r="B59" s="874" t="s">
        <v>417</v>
      </c>
      <c r="C59" s="784"/>
      <c r="D59" s="869"/>
      <c r="E59" s="784">
        <f t="shared" si="9"/>
        <v>0</v>
      </c>
      <c r="F59" s="869"/>
      <c r="G59" s="869"/>
      <c r="H59" s="784">
        <f t="shared" si="10"/>
        <v>0</v>
      </c>
    </row>
    <row r="60" spans="2:8">
      <c r="B60" s="874" t="s">
        <v>418</v>
      </c>
      <c r="C60" s="784"/>
      <c r="D60" s="869"/>
      <c r="E60" s="784">
        <f t="shared" si="9"/>
        <v>0</v>
      </c>
      <c r="F60" s="869"/>
      <c r="G60" s="869"/>
      <c r="H60" s="784">
        <f t="shared" si="10"/>
        <v>0</v>
      </c>
    </row>
    <row r="61" spans="2:8">
      <c r="B61" s="871" t="s">
        <v>419</v>
      </c>
      <c r="C61" s="784">
        <f t="shared" ref="C61:H61" si="12">C62+C63</f>
        <v>0</v>
      </c>
      <c r="D61" s="784">
        <f t="shared" si="12"/>
        <v>0</v>
      </c>
      <c r="E61" s="784">
        <f t="shared" si="12"/>
        <v>0</v>
      </c>
      <c r="F61" s="784">
        <f t="shared" si="12"/>
        <v>0</v>
      </c>
      <c r="G61" s="784">
        <f t="shared" si="12"/>
        <v>0</v>
      </c>
      <c r="H61" s="784">
        <f t="shared" si="12"/>
        <v>0</v>
      </c>
    </row>
    <row r="62" spans="2:8" ht="25.5">
      <c r="B62" s="874" t="s">
        <v>420</v>
      </c>
      <c r="C62" s="784"/>
      <c r="D62" s="869"/>
      <c r="E62" s="784">
        <f t="shared" si="9"/>
        <v>0</v>
      </c>
      <c r="F62" s="869"/>
      <c r="G62" s="869"/>
      <c r="H62" s="784">
        <f t="shared" si="10"/>
        <v>0</v>
      </c>
    </row>
    <row r="63" spans="2:8">
      <c r="B63" s="874" t="s">
        <v>421</v>
      </c>
      <c r="C63" s="784"/>
      <c r="D63" s="869"/>
      <c r="E63" s="784">
        <f t="shared" si="9"/>
        <v>0</v>
      </c>
      <c r="F63" s="869"/>
      <c r="G63" s="869"/>
      <c r="H63" s="784">
        <f t="shared" si="10"/>
        <v>0</v>
      </c>
    </row>
    <row r="64" spans="2:8" ht="38.25">
      <c r="B64" s="871" t="s">
        <v>1359</v>
      </c>
      <c r="C64" s="784"/>
      <c r="D64" s="869"/>
      <c r="E64" s="784">
        <f t="shared" si="9"/>
        <v>0</v>
      </c>
      <c r="F64" s="869"/>
      <c r="G64" s="869"/>
      <c r="H64" s="784">
        <f t="shared" si="10"/>
        <v>0</v>
      </c>
    </row>
    <row r="65" spans="2:8">
      <c r="B65" s="884" t="s">
        <v>422</v>
      </c>
      <c r="C65" s="885"/>
      <c r="D65" s="886"/>
      <c r="E65" s="885">
        <f t="shared" si="9"/>
        <v>0</v>
      </c>
      <c r="F65" s="886"/>
      <c r="G65" s="886"/>
      <c r="H65" s="885">
        <f t="shared" si="10"/>
        <v>0</v>
      </c>
    </row>
    <row r="66" spans="2:8">
      <c r="B66" s="875"/>
      <c r="C66" s="784"/>
      <c r="D66" s="883"/>
      <c r="E66" s="784"/>
      <c r="F66" s="883"/>
      <c r="G66" s="883"/>
      <c r="H66" s="784"/>
    </row>
    <row r="67" spans="2:8" ht="25.5">
      <c r="B67" s="876" t="s">
        <v>423</v>
      </c>
      <c r="C67" s="877">
        <f t="shared" ref="C67:H67" si="13">C47+C56+C61+C64+C65</f>
        <v>85700948.590000004</v>
      </c>
      <c r="D67" s="877">
        <f t="shared" si="13"/>
        <v>3584942.93</v>
      </c>
      <c r="E67" s="877">
        <f t="shared" si="13"/>
        <v>89285891.520000011</v>
      </c>
      <c r="F67" s="877">
        <f t="shared" si="13"/>
        <v>3584942.93</v>
      </c>
      <c r="G67" s="877">
        <f t="shared" si="13"/>
        <v>3584942.93</v>
      </c>
      <c r="H67" s="877">
        <f t="shared" si="13"/>
        <v>-82116005.659999996</v>
      </c>
    </row>
    <row r="68" spans="2:8">
      <c r="B68" s="887"/>
      <c r="C68" s="784"/>
      <c r="D68" s="883"/>
      <c r="E68" s="784"/>
      <c r="F68" s="883"/>
      <c r="G68" s="883"/>
      <c r="H68" s="784"/>
    </row>
    <row r="69" spans="2:8" ht="25.5">
      <c r="B69" s="876" t="s">
        <v>424</v>
      </c>
      <c r="C69" s="877">
        <f t="shared" ref="C69:H69" si="14">C70</f>
        <v>0</v>
      </c>
      <c r="D69" s="877">
        <f t="shared" si="14"/>
        <v>0</v>
      </c>
      <c r="E69" s="877">
        <f t="shared" si="14"/>
        <v>0</v>
      </c>
      <c r="F69" s="877">
        <f t="shared" si="14"/>
        <v>0</v>
      </c>
      <c r="G69" s="877">
        <f t="shared" si="14"/>
        <v>0</v>
      </c>
      <c r="H69" s="877">
        <f t="shared" si="14"/>
        <v>0</v>
      </c>
    </row>
    <row r="70" spans="2:8">
      <c r="B70" s="887" t="s">
        <v>425</v>
      </c>
      <c r="C70" s="784"/>
      <c r="D70" s="869"/>
      <c r="E70" s="784">
        <f>C70+D70</f>
        <v>0</v>
      </c>
      <c r="F70" s="869"/>
      <c r="G70" s="869"/>
      <c r="H70" s="784">
        <f>G70-C70</f>
        <v>0</v>
      </c>
    </row>
    <row r="71" spans="2:8">
      <c r="B71" s="887"/>
      <c r="C71" s="784"/>
      <c r="D71" s="869"/>
      <c r="E71" s="784"/>
      <c r="F71" s="869"/>
      <c r="G71" s="869"/>
      <c r="H71" s="784"/>
    </row>
    <row r="72" spans="2:8">
      <c r="B72" s="876" t="s">
        <v>426</v>
      </c>
      <c r="C72" s="877">
        <f t="shared" ref="C72:H72" si="15">C42+C67+C69</f>
        <v>130107095.59</v>
      </c>
      <c r="D72" s="877">
        <f t="shared" si="15"/>
        <v>3585420.39</v>
      </c>
      <c r="E72" s="877">
        <f t="shared" si="15"/>
        <v>133692515.98000002</v>
      </c>
      <c r="F72" s="877">
        <f t="shared" si="15"/>
        <v>21036538.390000001</v>
      </c>
      <c r="G72" s="877">
        <f t="shared" si="15"/>
        <v>21036538.390000001</v>
      </c>
      <c r="H72" s="877">
        <f t="shared" si="15"/>
        <v>-109070557.19999999</v>
      </c>
    </row>
    <row r="73" spans="2:8">
      <c r="B73" s="887"/>
      <c r="C73" s="784"/>
      <c r="D73" s="869"/>
      <c r="E73" s="784"/>
      <c r="F73" s="869"/>
      <c r="G73" s="869"/>
      <c r="H73" s="784"/>
    </row>
    <row r="74" spans="2:8">
      <c r="B74" s="876" t="s">
        <v>427</v>
      </c>
      <c r="C74" s="784"/>
      <c r="D74" s="869"/>
      <c r="E74" s="784"/>
      <c r="F74" s="869"/>
      <c r="G74" s="869"/>
      <c r="H74" s="784"/>
    </row>
    <row r="75" spans="2:8" ht="25.5">
      <c r="B75" s="887" t="s">
        <v>428</v>
      </c>
      <c r="C75" s="784"/>
      <c r="D75" s="869"/>
      <c r="E75" s="784">
        <f>C75+D75</f>
        <v>0</v>
      </c>
      <c r="F75" s="869"/>
      <c r="G75" s="869"/>
      <c r="H75" s="784">
        <f>G75-C75</f>
        <v>0</v>
      </c>
    </row>
    <row r="76" spans="2:8" ht="25.5">
      <c r="B76" s="887" t="s">
        <v>429</v>
      </c>
      <c r="C76" s="784"/>
      <c r="D76" s="869"/>
      <c r="E76" s="784">
        <f>C76+D76</f>
        <v>0</v>
      </c>
      <c r="F76" s="869"/>
      <c r="G76" s="869"/>
      <c r="H76" s="784">
        <f>G76-C76</f>
        <v>0</v>
      </c>
    </row>
    <row r="77" spans="2:8" ht="25.5">
      <c r="B77" s="876" t="s">
        <v>430</v>
      </c>
      <c r="C77" s="877">
        <f t="shared" ref="C77:H77" si="16">SUM(C75:C76)</f>
        <v>0</v>
      </c>
      <c r="D77" s="877">
        <f t="shared" si="16"/>
        <v>0</v>
      </c>
      <c r="E77" s="877">
        <f t="shared" si="16"/>
        <v>0</v>
      </c>
      <c r="F77" s="877">
        <f t="shared" si="16"/>
        <v>0</v>
      </c>
      <c r="G77" s="877">
        <f t="shared" si="16"/>
        <v>0</v>
      </c>
      <c r="H77" s="877">
        <f t="shared" si="16"/>
        <v>0</v>
      </c>
    </row>
    <row r="78" spans="2:8" ht="13.5" thickBot="1">
      <c r="B78" s="888"/>
      <c r="C78" s="889"/>
      <c r="D78" s="890"/>
      <c r="E78" s="889"/>
      <c r="F78" s="890"/>
      <c r="G78" s="890"/>
      <c r="H78" s="889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6"/>
  <sheetViews>
    <sheetView view="pageBreakPreview" topLeftCell="A16" zoomScale="120" zoomScaleNormal="100" zoomScaleSheetLayoutView="120" workbookViewId="0">
      <selection activeCell="D12" sqref="D12"/>
    </sheetView>
  </sheetViews>
  <sheetFormatPr baseColWidth="10" defaultColWidth="11.28515625" defaultRowHeight="16.5"/>
  <cols>
    <col min="1" max="1" width="1.28515625" style="109" customWidth="1"/>
    <col min="2" max="2" width="43.85546875" style="109" customWidth="1"/>
    <col min="3" max="4" width="25.7109375" style="109" customWidth="1"/>
    <col min="5" max="5" width="62" style="221" customWidth="1"/>
    <col min="6" max="16384" width="11.28515625" style="109"/>
  </cols>
  <sheetData>
    <row r="1" spans="1:5">
      <c r="A1" s="1436" t="str">
        <f>'[5]ETCA-I-01'!A1:G1</f>
        <v>Instituto de Capacitacion Para el Trabajo del Estado de Sonora</v>
      </c>
      <c r="B1" s="1436"/>
      <c r="C1" s="1436"/>
      <c r="D1" s="1436"/>
    </row>
    <row r="2" spans="1:5" s="151" customFormat="1" ht="15.75">
      <c r="A2" s="1436" t="s">
        <v>431</v>
      </c>
      <c r="B2" s="1436"/>
      <c r="C2" s="1436"/>
      <c r="D2" s="1436"/>
      <c r="E2" s="401"/>
    </row>
    <row r="3" spans="1:5" s="151" customFormat="1">
      <c r="A3" s="1437" t="str">
        <f>'[5]ETCA-I-01'!A3:G3</f>
        <v>Al 31 de Marzo de 2020</v>
      </c>
      <c r="B3" s="1437"/>
      <c r="C3" s="1437"/>
      <c r="D3" s="1437"/>
      <c r="E3" s="400"/>
    </row>
    <row r="4" spans="1:5" s="153" customFormat="1" ht="17.25" thickBot="1">
      <c r="A4" s="152"/>
      <c r="B4" s="1438" t="s">
        <v>932</v>
      </c>
      <c r="C4" s="1438"/>
      <c r="D4" s="226"/>
      <c r="E4" s="402"/>
    </row>
    <row r="5" spans="1:5" s="154" customFormat="1" ht="27" customHeight="1" thickBot="1">
      <c r="A5" s="1643" t="s">
        <v>843</v>
      </c>
      <c r="B5" s="1644"/>
      <c r="C5" s="235"/>
      <c r="D5" s="236">
        <f>'[5]ETCA-II-01'!F19</f>
        <v>21036538.390000001</v>
      </c>
      <c r="E5" s="403" t="str">
        <f>IF(D5&lt;&gt;'[5]ETCA-II-01'!F44,"ERROR!!!!! EL MONTO NO COINCIDE CON LO REPORTADO EN EL FORMATO ETCA-II-01 EN EL TOTAL DEVENGADO DEL ANALÍTICO DE INGRESOS","")</f>
        <v/>
      </c>
    </row>
    <row r="6" spans="1:5" s="229" customFormat="1" ht="9.75" customHeight="1">
      <c r="A6" s="248"/>
      <c r="B6" s="227"/>
      <c r="C6" s="228"/>
      <c r="D6" s="250"/>
      <c r="E6" s="404"/>
    </row>
    <row r="7" spans="1:5" s="229" customFormat="1" ht="17.25" customHeight="1" thickBot="1">
      <c r="A7" s="249"/>
      <c r="B7" s="230"/>
      <c r="C7" s="231"/>
      <c r="D7" s="251"/>
      <c r="E7" s="403"/>
    </row>
    <row r="8" spans="1:5" ht="20.100000000000001" customHeight="1" thickBot="1">
      <c r="A8" s="237" t="s">
        <v>844</v>
      </c>
      <c r="B8" s="238"/>
      <c r="C8" s="239"/>
      <c r="D8" s="240">
        <f>SUM(C9:C14)</f>
        <v>0</v>
      </c>
      <c r="E8" s="403"/>
    </row>
    <row r="9" spans="1:5" ht="20.100000000000001" customHeight="1">
      <c r="A9" s="155"/>
      <c r="B9" s="257" t="s">
        <v>841</v>
      </c>
      <c r="C9" s="241"/>
      <c r="D9" s="405"/>
      <c r="E9" s="422" t="str">
        <f>IF(C9&lt;&gt;'[5]ETCA-I-03'!C20,"ERROR!!!, NO COINCIDEN LOS MONTOS CON LO REPORTADO EN EL FORMATO ETCA-I-03","")</f>
        <v/>
      </c>
    </row>
    <row r="10" spans="1:5" ht="20.100000000000001" customHeight="1">
      <c r="A10" s="155"/>
      <c r="B10" s="258" t="s">
        <v>200</v>
      </c>
      <c r="C10" s="241"/>
      <c r="D10" s="405"/>
      <c r="E10" s="422"/>
    </row>
    <row r="11" spans="1:5" ht="33" customHeight="1">
      <c r="A11" s="155"/>
      <c r="B11" s="258" t="s">
        <v>201</v>
      </c>
      <c r="C11" s="241"/>
      <c r="D11" s="405"/>
      <c r="E11" s="422" t="str">
        <f>IF(C11&lt;&gt;'[5]ETCA-I-03'!C21,"ERROR!!!, NO COINCIDEN LOS MONTOS CON LO REPORTADO EN EL FORMATO ETCA-I-03","")</f>
        <v/>
      </c>
    </row>
    <row r="12" spans="1:5" ht="20.100000000000001" customHeight="1">
      <c r="A12" s="156"/>
      <c r="B12" s="258" t="s">
        <v>202</v>
      </c>
      <c r="C12" s="241"/>
      <c r="D12" s="405"/>
      <c r="E12" s="422" t="str">
        <f>IF(C12&lt;&gt;'[5]ETCA-I-03'!C22,"ERROR!!!, NO COINCIDEN LOS MONTOS CON LO REPORTADO EN EL FORMATO ETCA-I-03","")</f>
        <v/>
      </c>
    </row>
    <row r="13" spans="1:5" ht="20.100000000000001" customHeight="1">
      <c r="A13" s="156"/>
      <c r="B13" s="258" t="s">
        <v>203</v>
      </c>
      <c r="C13" s="241"/>
      <c r="D13" s="405"/>
      <c r="E13" s="422"/>
    </row>
    <row r="14" spans="1:5" ht="24.75" customHeight="1" thickBot="1">
      <c r="A14" s="232" t="s">
        <v>876</v>
      </c>
      <c r="B14" s="261"/>
      <c r="C14" s="242"/>
      <c r="D14" s="406"/>
      <c r="E14" s="403"/>
    </row>
    <row r="15" spans="1:5" ht="7.5" customHeight="1">
      <c r="A15" s="262"/>
      <c r="B15" s="252"/>
      <c r="C15" s="253"/>
      <c r="D15" s="254"/>
      <c r="E15" s="403"/>
    </row>
    <row r="16" spans="1:5" ht="20.100000000000001" customHeight="1" thickBot="1">
      <c r="A16" s="263"/>
      <c r="B16" s="255"/>
      <c r="C16" s="256"/>
      <c r="D16" s="233"/>
      <c r="E16" s="403"/>
    </row>
    <row r="17" spans="1:5" ht="20.100000000000001" customHeight="1" thickBot="1">
      <c r="A17" s="237" t="s">
        <v>845</v>
      </c>
      <c r="B17" s="238"/>
      <c r="C17" s="239"/>
      <c r="D17" s="240">
        <f>SUM(C18:C21)</f>
        <v>0</v>
      </c>
      <c r="E17" s="403"/>
    </row>
    <row r="18" spans="1:5" ht="20.100000000000001" customHeight="1">
      <c r="A18" s="156"/>
      <c r="B18" s="257" t="s">
        <v>842</v>
      </c>
      <c r="C18" s="243"/>
      <c r="D18" s="405"/>
      <c r="E18" s="403"/>
    </row>
    <row r="19" spans="1:5" ht="20.100000000000001" customHeight="1">
      <c r="A19" s="156"/>
      <c r="B19" s="258" t="s">
        <v>359</v>
      </c>
      <c r="C19" s="243"/>
      <c r="D19" s="405"/>
      <c r="E19" s="403"/>
    </row>
    <row r="20" spans="1:5" ht="20.100000000000001" customHeight="1">
      <c r="A20" s="234" t="s">
        <v>877</v>
      </c>
      <c r="B20" s="259"/>
      <c r="C20" s="243"/>
      <c r="D20" s="405"/>
      <c r="E20" s="403"/>
    </row>
    <row r="21" spans="1:5" ht="20.100000000000001" customHeight="1" thickBot="1">
      <c r="A21" s="156"/>
      <c r="B21" s="260"/>
      <c r="C21" s="244"/>
      <c r="D21" s="405"/>
      <c r="E21" s="403"/>
    </row>
    <row r="22" spans="1:5" ht="26.25" customHeight="1" thickBot="1">
      <c r="A22" s="245" t="s">
        <v>846</v>
      </c>
      <c r="B22" s="246"/>
      <c r="C22" s="247"/>
      <c r="D22" s="236">
        <f>D5+D8-D17</f>
        <v>21036538.390000001</v>
      </c>
      <c r="E22" s="403" t="str">
        <f>IF(D22&lt;&gt;'[5]ETCA-I-03'!C24,"ERROR!!!!! EL MONTO NO COINCIDE CON LO REPORTADO EN EL FORMATO ETCA-I-03 EN EL TOTAL DE INGRESOS Y OTROS BENEFICIOS","")</f>
        <v/>
      </c>
    </row>
    <row r="24" spans="1:5">
      <c r="D24" s="777"/>
    </row>
    <row r="25" spans="1:5" s="680" customFormat="1" ht="13.5">
      <c r="B25" s="687" t="s">
        <v>884</v>
      </c>
      <c r="C25" s="687"/>
      <c r="D25" s="687"/>
      <c r="E25" s="681"/>
    </row>
    <row r="26" spans="1:5" s="680" customFormat="1" ht="13.5">
      <c r="B26" s="687" t="s">
        <v>885</v>
      </c>
      <c r="C26" s="687"/>
      <c r="D26" s="687"/>
      <c r="E26" s="681"/>
    </row>
  </sheetData>
  <sheetProtection password="C195" sheet="1" scenarios="1" insertHyperlinks="0"/>
  <mergeCells count="5">
    <mergeCell ref="A1:D1"/>
    <mergeCell ref="A2:D2"/>
    <mergeCell ref="A3:D3"/>
    <mergeCell ref="B4:C4"/>
    <mergeCell ref="A5:B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0"/>
  <sheetViews>
    <sheetView view="pageBreakPreview" zoomScale="98" zoomScaleNormal="100" zoomScaleSheetLayoutView="98" workbookViewId="0">
      <selection activeCell="E34" sqref="E34:F35"/>
    </sheetView>
  </sheetViews>
  <sheetFormatPr baseColWidth="10" defaultRowHeight="15"/>
  <cols>
    <col min="1" max="1" width="49.85546875" customWidth="1"/>
    <col min="2" max="2" width="13.7109375" customWidth="1"/>
    <col min="3" max="3" width="15.42578125" customWidth="1"/>
    <col min="4" max="7" width="13.7109375" customWidth="1"/>
  </cols>
  <sheetData>
    <row r="1" spans="1:7" ht="15.75">
      <c r="A1" s="1436" t="str">
        <f>'ETCA-I-01'!A1:G1</f>
        <v>Instituto de Capacitacion Para el Trabajo del Estado de Sonora</v>
      </c>
      <c r="B1" s="1436"/>
      <c r="C1" s="1436"/>
      <c r="D1" s="1436"/>
      <c r="E1" s="1436"/>
      <c r="F1" s="1436"/>
      <c r="G1" s="1436"/>
    </row>
    <row r="2" spans="1:7" ht="15.75">
      <c r="A2" s="1436" t="s">
        <v>432</v>
      </c>
      <c r="B2" s="1436"/>
      <c r="C2" s="1436"/>
      <c r="D2" s="1436"/>
      <c r="E2" s="1436"/>
      <c r="F2" s="1436"/>
      <c r="G2" s="1436"/>
    </row>
    <row r="3" spans="1:7" ht="15.75">
      <c r="A3" s="1436" t="s">
        <v>433</v>
      </c>
      <c r="B3" s="1436"/>
      <c r="C3" s="1436"/>
      <c r="D3" s="1436"/>
      <c r="E3" s="1436"/>
      <c r="F3" s="1436"/>
      <c r="G3" s="1436"/>
    </row>
    <row r="4" spans="1:7" ht="16.5">
      <c r="A4" s="1437" t="str">
        <f>'ETCA-I-03'!A3:D3</f>
        <v>Del 01 de Enero al 31 de Marzo de 2020</v>
      </c>
      <c r="B4" s="1437"/>
      <c r="C4" s="1437"/>
      <c r="D4" s="1437"/>
      <c r="E4" s="1437"/>
      <c r="F4" s="1437"/>
      <c r="G4" s="1437"/>
    </row>
    <row r="5" spans="1:7" ht="17.25" thickBot="1">
      <c r="A5" s="1647" t="s">
        <v>933</v>
      </c>
      <c r="B5" s="1647"/>
      <c r="C5" s="1647"/>
      <c r="D5" s="1647"/>
      <c r="E5" s="1647"/>
      <c r="F5" s="226"/>
      <c r="G5" s="153"/>
    </row>
    <row r="6" spans="1:7" ht="38.25">
      <c r="A6" s="1645" t="s">
        <v>434</v>
      </c>
      <c r="B6" s="188" t="s">
        <v>435</v>
      </c>
      <c r="C6" s="188" t="s">
        <v>369</v>
      </c>
      <c r="D6" s="449" t="s">
        <v>436</v>
      </c>
      <c r="E6" s="189" t="s">
        <v>437</v>
      </c>
      <c r="F6" s="189" t="s">
        <v>438</v>
      </c>
      <c r="G6" s="450" t="s">
        <v>439</v>
      </c>
    </row>
    <row r="7" spans="1:7" ht="15.75" thickBot="1">
      <c r="A7" s="1646"/>
      <c r="B7" s="192" t="s">
        <v>350</v>
      </c>
      <c r="C7" s="192" t="s">
        <v>351</v>
      </c>
      <c r="D7" s="451" t="s">
        <v>440</v>
      </c>
      <c r="E7" s="193" t="s">
        <v>353</v>
      </c>
      <c r="F7" s="193" t="s">
        <v>354</v>
      </c>
      <c r="G7" s="452" t="s">
        <v>441</v>
      </c>
    </row>
    <row r="8" spans="1:7">
      <c r="A8" s="453" t="s">
        <v>207</v>
      </c>
      <c r="B8" s="458">
        <f>SUM(B9:B15)</f>
        <v>116020980.14</v>
      </c>
      <c r="C8" s="458">
        <f>SUM(C9:C15)</f>
        <v>3584942.93</v>
      </c>
      <c r="D8" s="458">
        <f>B8+C8</f>
        <v>119605923.07000001</v>
      </c>
      <c r="E8" s="458">
        <f>SUM(E9:E15)</f>
        <v>26649975.500000004</v>
      </c>
      <c r="F8" s="458">
        <f>SUM(F9:F15)</f>
        <v>22601458.340000004</v>
      </c>
      <c r="G8" s="459">
        <f>D8-E8</f>
        <v>92955947.570000008</v>
      </c>
    </row>
    <row r="9" spans="1:7">
      <c r="A9" s="454" t="s">
        <v>442</v>
      </c>
      <c r="B9" s="460">
        <v>54937297.18</v>
      </c>
      <c r="C9" s="460">
        <v>3584942.93</v>
      </c>
      <c r="D9" s="458">
        <f t="shared" ref="D9:D71" si="0">B9+C9</f>
        <v>58522240.109999999</v>
      </c>
      <c r="E9" s="460">
        <v>13459461.08</v>
      </c>
      <c r="F9" s="460">
        <v>13459461.08</v>
      </c>
      <c r="G9" s="459">
        <f t="shared" ref="G9:G72" si="1">D9-E9</f>
        <v>45062779.030000001</v>
      </c>
    </row>
    <row r="10" spans="1:7">
      <c r="A10" s="454" t="s">
        <v>443</v>
      </c>
      <c r="B10" s="460">
        <v>29278290.050000001</v>
      </c>
      <c r="C10" s="460"/>
      <c r="D10" s="458">
        <f t="shared" si="0"/>
        <v>29278290.050000001</v>
      </c>
      <c r="E10" s="460">
        <v>7347082.4800000004</v>
      </c>
      <c r="F10" s="460">
        <v>7347082.4800000004</v>
      </c>
      <c r="G10" s="459">
        <f t="shared" si="1"/>
        <v>21931207.57</v>
      </c>
    </row>
    <row r="11" spans="1:7">
      <c r="A11" s="454" t="s">
        <v>444</v>
      </c>
      <c r="B11" s="460">
        <v>11588069.48</v>
      </c>
      <c r="C11" s="460"/>
      <c r="D11" s="458">
        <f t="shared" si="0"/>
        <v>11588069.48</v>
      </c>
      <c r="E11" s="460">
        <v>950462.26</v>
      </c>
      <c r="F11" s="460">
        <v>950462.26</v>
      </c>
      <c r="G11" s="459">
        <f t="shared" si="1"/>
        <v>10637607.220000001</v>
      </c>
    </row>
    <row r="12" spans="1:7">
      <c r="A12" s="454" t="s">
        <v>445</v>
      </c>
      <c r="B12" s="460">
        <v>18312644.57</v>
      </c>
      <c r="C12" s="460"/>
      <c r="D12" s="458">
        <f t="shared" si="0"/>
        <v>18312644.57</v>
      </c>
      <c r="E12" s="460">
        <v>4623167.88</v>
      </c>
      <c r="F12" s="460">
        <v>574650.72</v>
      </c>
      <c r="G12" s="459">
        <f t="shared" si="1"/>
        <v>13689476.690000001</v>
      </c>
    </row>
    <row r="13" spans="1:7">
      <c r="A13" s="454" t="s">
        <v>446</v>
      </c>
      <c r="B13" s="460">
        <v>1665678.86</v>
      </c>
      <c r="C13" s="460"/>
      <c r="D13" s="458">
        <f t="shared" si="0"/>
        <v>1665678.86</v>
      </c>
      <c r="E13" s="460">
        <v>253801.8</v>
      </c>
      <c r="F13" s="460">
        <v>253801.8</v>
      </c>
      <c r="G13" s="459">
        <f t="shared" si="1"/>
        <v>1411877.06</v>
      </c>
    </row>
    <row r="14" spans="1:7">
      <c r="A14" s="454" t="s">
        <v>447</v>
      </c>
      <c r="B14" s="460">
        <v>0</v>
      </c>
      <c r="C14" s="460"/>
      <c r="D14" s="458">
        <f t="shared" si="0"/>
        <v>0</v>
      </c>
      <c r="E14" s="460">
        <v>0</v>
      </c>
      <c r="F14" s="460">
        <v>0</v>
      </c>
      <c r="G14" s="459">
        <f t="shared" si="1"/>
        <v>0</v>
      </c>
    </row>
    <row r="15" spans="1:7">
      <c r="A15" s="454" t="s">
        <v>448</v>
      </c>
      <c r="B15" s="460">
        <v>239000</v>
      </c>
      <c r="C15" s="460"/>
      <c r="D15" s="458">
        <f t="shared" si="0"/>
        <v>239000</v>
      </c>
      <c r="E15" s="460">
        <v>16000</v>
      </c>
      <c r="F15" s="460">
        <v>16000</v>
      </c>
      <c r="G15" s="459">
        <f t="shared" si="1"/>
        <v>223000</v>
      </c>
    </row>
    <row r="16" spans="1:7">
      <c r="A16" s="455" t="s">
        <v>208</v>
      </c>
      <c r="B16" s="458">
        <f>SUM(B17:B25)</f>
        <v>3900003.9100000006</v>
      </c>
      <c r="C16" s="458">
        <f>SUM(C17:C25)</f>
        <v>0</v>
      </c>
      <c r="D16" s="458">
        <f>B16+C16</f>
        <v>3900003.9100000006</v>
      </c>
      <c r="E16" s="458">
        <f>SUM(E17:E25)</f>
        <v>26279.94</v>
      </c>
      <c r="F16" s="458">
        <f>SUM(F17:F25)</f>
        <v>26279.94</v>
      </c>
      <c r="G16" s="459">
        <f t="shared" si="1"/>
        <v>3873723.9700000007</v>
      </c>
    </row>
    <row r="17" spans="1:7" ht="25.5">
      <c r="A17" s="454" t="s">
        <v>449</v>
      </c>
      <c r="B17" s="460">
        <v>1443429.24</v>
      </c>
      <c r="C17" s="460"/>
      <c r="D17" s="458">
        <f t="shared" si="0"/>
        <v>1443429.24</v>
      </c>
      <c r="E17" s="460">
        <v>356.1</v>
      </c>
      <c r="F17" s="460">
        <v>356.1</v>
      </c>
      <c r="G17" s="459">
        <f t="shared" si="1"/>
        <v>1443073.14</v>
      </c>
    </row>
    <row r="18" spans="1:7">
      <c r="A18" s="454" t="s">
        <v>450</v>
      </c>
      <c r="B18" s="460">
        <v>192679.78</v>
      </c>
      <c r="C18" s="460"/>
      <c r="D18" s="458">
        <f t="shared" si="0"/>
        <v>192679.78</v>
      </c>
      <c r="E18" s="460">
        <v>12424.09</v>
      </c>
      <c r="F18" s="460">
        <v>12424.09</v>
      </c>
      <c r="G18" s="459">
        <f t="shared" si="1"/>
        <v>180255.69</v>
      </c>
    </row>
    <row r="19" spans="1:7">
      <c r="A19" s="454" t="s">
        <v>451</v>
      </c>
      <c r="B19" s="460">
        <v>0</v>
      </c>
      <c r="C19" s="460"/>
      <c r="D19" s="458">
        <f t="shared" si="0"/>
        <v>0</v>
      </c>
      <c r="E19" s="460">
        <v>0</v>
      </c>
      <c r="F19" s="460">
        <v>0</v>
      </c>
      <c r="G19" s="459">
        <f t="shared" si="1"/>
        <v>0</v>
      </c>
    </row>
    <row r="20" spans="1:7">
      <c r="A20" s="454" t="s">
        <v>452</v>
      </c>
      <c r="B20" s="460">
        <v>521561.41</v>
      </c>
      <c r="C20" s="460"/>
      <c r="D20" s="458">
        <f t="shared" si="0"/>
        <v>521561.41</v>
      </c>
      <c r="E20" s="460">
        <v>6856.48</v>
      </c>
      <c r="F20" s="460">
        <v>6856.48</v>
      </c>
      <c r="G20" s="459">
        <f t="shared" si="1"/>
        <v>514704.93</v>
      </c>
    </row>
    <row r="21" spans="1:7">
      <c r="A21" s="454" t="s">
        <v>453</v>
      </c>
      <c r="B21" s="460">
        <v>0</v>
      </c>
      <c r="C21" s="460">
        <v>0</v>
      </c>
      <c r="D21" s="458">
        <f t="shared" si="0"/>
        <v>0</v>
      </c>
      <c r="E21" s="460">
        <v>0</v>
      </c>
      <c r="F21" s="460">
        <v>0</v>
      </c>
      <c r="G21" s="459">
        <f t="shared" si="1"/>
        <v>0</v>
      </c>
    </row>
    <row r="22" spans="1:7">
      <c r="A22" s="454" t="s">
        <v>454</v>
      </c>
      <c r="B22" s="460">
        <v>1140160.76</v>
      </c>
      <c r="C22" s="460"/>
      <c r="D22" s="458">
        <f t="shared" si="0"/>
        <v>1140160.76</v>
      </c>
      <c r="E22" s="460">
        <v>5914.2</v>
      </c>
      <c r="F22" s="460">
        <v>5914.2</v>
      </c>
      <c r="G22" s="459">
        <f t="shared" si="1"/>
        <v>1134246.56</v>
      </c>
    </row>
    <row r="23" spans="1:7">
      <c r="A23" s="454" t="s">
        <v>455</v>
      </c>
      <c r="B23" s="460">
        <v>137549.1</v>
      </c>
      <c r="C23" s="460"/>
      <c r="D23" s="458">
        <f t="shared" si="0"/>
        <v>137549.1</v>
      </c>
      <c r="E23" s="460">
        <v>0</v>
      </c>
      <c r="F23" s="460">
        <v>0</v>
      </c>
      <c r="G23" s="459">
        <f t="shared" si="1"/>
        <v>137549.1</v>
      </c>
    </row>
    <row r="24" spans="1:7">
      <c r="A24" s="454" t="s">
        <v>456</v>
      </c>
      <c r="B24" s="460">
        <v>0</v>
      </c>
      <c r="C24" s="460"/>
      <c r="D24" s="458">
        <f t="shared" si="0"/>
        <v>0</v>
      </c>
      <c r="E24" s="460">
        <v>0</v>
      </c>
      <c r="F24" s="460">
        <v>0</v>
      </c>
      <c r="G24" s="459">
        <f t="shared" si="1"/>
        <v>0</v>
      </c>
    </row>
    <row r="25" spans="1:7">
      <c r="A25" s="454" t="s">
        <v>457</v>
      </c>
      <c r="B25" s="460">
        <v>464623.62</v>
      </c>
      <c r="C25" s="460"/>
      <c r="D25" s="458">
        <f t="shared" si="0"/>
        <v>464623.62</v>
      </c>
      <c r="E25" s="460">
        <v>729.07</v>
      </c>
      <c r="F25" s="460">
        <v>729.07</v>
      </c>
      <c r="G25" s="459">
        <f t="shared" si="1"/>
        <v>463894.55</v>
      </c>
    </row>
    <row r="26" spans="1:7">
      <c r="A26" s="455" t="s">
        <v>209</v>
      </c>
      <c r="B26" s="458">
        <f>SUM(B27:B35)</f>
        <v>10186111.33</v>
      </c>
      <c r="C26" s="458">
        <f>SUM(C27:C35)</f>
        <v>0</v>
      </c>
      <c r="D26" s="458">
        <f>B26+C26</f>
        <v>10186111.33</v>
      </c>
      <c r="E26" s="458">
        <f>SUM(E27:E35)</f>
        <v>1216219.7</v>
      </c>
      <c r="F26" s="458">
        <f>SUM(F27:F35)</f>
        <v>1216219.7</v>
      </c>
      <c r="G26" s="459">
        <f t="shared" si="1"/>
        <v>8969891.6300000008</v>
      </c>
    </row>
    <row r="27" spans="1:7">
      <c r="A27" s="454" t="s">
        <v>458</v>
      </c>
      <c r="B27" s="460">
        <v>2225096.66</v>
      </c>
      <c r="C27" s="460"/>
      <c r="D27" s="458">
        <f t="shared" si="0"/>
        <v>2225096.66</v>
      </c>
      <c r="E27" s="460">
        <v>278029.15999999997</v>
      </c>
      <c r="F27" s="460">
        <v>278029.15999999997</v>
      </c>
      <c r="G27" s="459">
        <f t="shared" si="1"/>
        <v>1947067.5000000002</v>
      </c>
    </row>
    <row r="28" spans="1:7">
      <c r="A28" s="454" t="s">
        <v>459</v>
      </c>
      <c r="B28" s="460">
        <v>1161003.6200000001</v>
      </c>
      <c r="C28" s="460"/>
      <c r="D28" s="458">
        <f t="shared" si="0"/>
        <v>1161003.6200000001</v>
      </c>
      <c r="E28" s="460">
        <v>0</v>
      </c>
      <c r="F28" s="460">
        <v>0</v>
      </c>
      <c r="G28" s="459">
        <f t="shared" si="1"/>
        <v>1161003.6200000001</v>
      </c>
    </row>
    <row r="29" spans="1:7">
      <c r="A29" s="454" t="s">
        <v>460</v>
      </c>
      <c r="B29" s="460">
        <v>1137411.3799999999</v>
      </c>
      <c r="C29" s="460"/>
      <c r="D29" s="458">
        <f t="shared" si="0"/>
        <v>1137411.3799999999</v>
      </c>
      <c r="E29" s="460">
        <v>16090.8</v>
      </c>
      <c r="F29" s="460">
        <v>16090.8</v>
      </c>
      <c r="G29" s="459">
        <f t="shared" si="1"/>
        <v>1121320.5799999998</v>
      </c>
    </row>
    <row r="30" spans="1:7">
      <c r="A30" s="454" t="s">
        <v>461</v>
      </c>
      <c r="B30" s="460">
        <v>214843.27</v>
      </c>
      <c r="C30" s="460"/>
      <c r="D30" s="458">
        <f t="shared" si="0"/>
        <v>214843.27</v>
      </c>
      <c r="E30" s="460">
        <v>88910.34</v>
      </c>
      <c r="F30" s="460">
        <v>88910.34</v>
      </c>
      <c r="G30" s="459">
        <f t="shared" si="1"/>
        <v>125932.93</v>
      </c>
    </row>
    <row r="31" spans="1:7" ht="25.5">
      <c r="A31" s="454" t="s">
        <v>462</v>
      </c>
      <c r="B31" s="460">
        <v>1829814.48</v>
      </c>
      <c r="C31" s="460"/>
      <c r="D31" s="458">
        <f t="shared" si="0"/>
        <v>1829814.48</v>
      </c>
      <c r="E31" s="460">
        <v>31165.4</v>
      </c>
      <c r="F31" s="460">
        <v>31165.4</v>
      </c>
      <c r="G31" s="459">
        <f t="shared" si="1"/>
        <v>1798649.08</v>
      </c>
    </row>
    <row r="32" spans="1:7">
      <c r="A32" s="454" t="s">
        <v>463</v>
      </c>
      <c r="B32" s="460">
        <v>112112.07</v>
      </c>
      <c r="C32" s="460"/>
      <c r="D32" s="458">
        <f t="shared" si="0"/>
        <v>112112.07</v>
      </c>
      <c r="E32" s="460">
        <v>0</v>
      </c>
      <c r="F32" s="460">
        <v>0</v>
      </c>
      <c r="G32" s="459">
        <f t="shared" si="1"/>
        <v>112112.07</v>
      </c>
    </row>
    <row r="33" spans="1:7">
      <c r="A33" s="454" t="s">
        <v>464</v>
      </c>
      <c r="B33" s="460">
        <v>1112886.7</v>
      </c>
      <c r="C33" s="460"/>
      <c r="D33" s="458">
        <f t="shared" si="0"/>
        <v>1112886.7</v>
      </c>
      <c r="E33" s="460">
        <v>86600</v>
      </c>
      <c r="F33" s="460">
        <v>86600</v>
      </c>
      <c r="G33" s="459">
        <f t="shared" si="1"/>
        <v>1026286.7</v>
      </c>
    </row>
    <row r="34" spans="1:7" ht="15.75" thickBot="1">
      <c r="A34" s="456" t="s">
        <v>465</v>
      </c>
      <c r="B34" s="461">
        <v>833203.65</v>
      </c>
      <c r="C34" s="461"/>
      <c r="D34" s="462">
        <f t="shared" si="0"/>
        <v>833203.65</v>
      </c>
      <c r="E34" s="461">
        <v>18500</v>
      </c>
      <c r="F34" s="461">
        <v>18500</v>
      </c>
      <c r="G34" s="463">
        <f t="shared" si="1"/>
        <v>814703.65</v>
      </c>
    </row>
    <row r="35" spans="1:7">
      <c r="A35" s="454" t="s">
        <v>466</v>
      </c>
      <c r="B35" s="460">
        <v>1559739.5</v>
      </c>
      <c r="C35" s="460"/>
      <c r="D35" s="458">
        <f t="shared" si="0"/>
        <v>1559739.5</v>
      </c>
      <c r="E35" s="460">
        <v>696924</v>
      </c>
      <c r="F35" s="460">
        <v>696924</v>
      </c>
      <c r="G35" s="459">
        <f t="shared" si="1"/>
        <v>862815.5</v>
      </c>
    </row>
    <row r="36" spans="1:7">
      <c r="A36" s="455" t="s">
        <v>362</v>
      </c>
      <c r="B36" s="458">
        <f>SUM(B37:B45)</f>
        <v>0</v>
      </c>
      <c r="C36" s="458">
        <f>SUM(C37:C45)</f>
        <v>0</v>
      </c>
      <c r="D36" s="458">
        <f>B36+C36</f>
        <v>0</v>
      </c>
      <c r="E36" s="458">
        <f>SUM(E37:E45)</f>
        <v>0</v>
      </c>
      <c r="F36" s="458">
        <f>SUM(F37:F45)</f>
        <v>0</v>
      </c>
      <c r="G36" s="459">
        <f t="shared" si="1"/>
        <v>0</v>
      </c>
    </row>
    <row r="37" spans="1:7">
      <c r="A37" s="454" t="s">
        <v>210</v>
      </c>
      <c r="B37" s="460"/>
      <c r="C37" s="460"/>
      <c r="D37" s="458">
        <f t="shared" si="0"/>
        <v>0</v>
      </c>
      <c r="E37" s="460"/>
      <c r="F37" s="460"/>
      <c r="G37" s="459">
        <f t="shared" si="1"/>
        <v>0</v>
      </c>
    </row>
    <row r="38" spans="1:7">
      <c r="A38" s="454" t="s">
        <v>211</v>
      </c>
      <c r="B38" s="460"/>
      <c r="C38" s="460"/>
      <c r="D38" s="458">
        <f t="shared" si="0"/>
        <v>0</v>
      </c>
      <c r="E38" s="460"/>
      <c r="F38" s="460"/>
      <c r="G38" s="459">
        <f t="shared" si="1"/>
        <v>0</v>
      </c>
    </row>
    <row r="39" spans="1:7">
      <c r="A39" s="454" t="s">
        <v>212</v>
      </c>
      <c r="B39" s="460"/>
      <c r="C39" s="460"/>
      <c r="D39" s="458">
        <f t="shared" si="0"/>
        <v>0</v>
      </c>
      <c r="E39" s="460"/>
      <c r="F39" s="460"/>
      <c r="G39" s="459">
        <f t="shared" si="1"/>
        <v>0</v>
      </c>
    </row>
    <row r="40" spans="1:7">
      <c r="A40" s="454" t="s">
        <v>213</v>
      </c>
      <c r="B40" s="460"/>
      <c r="C40" s="460"/>
      <c r="D40" s="458">
        <f t="shared" si="0"/>
        <v>0</v>
      </c>
      <c r="E40" s="460"/>
      <c r="F40" s="460"/>
      <c r="G40" s="459">
        <f t="shared" si="1"/>
        <v>0</v>
      </c>
    </row>
    <row r="41" spans="1:7">
      <c r="A41" s="454" t="s">
        <v>214</v>
      </c>
      <c r="B41" s="460"/>
      <c r="C41" s="460"/>
      <c r="D41" s="458">
        <f t="shared" si="0"/>
        <v>0</v>
      </c>
      <c r="E41" s="460"/>
      <c r="F41" s="460"/>
      <c r="G41" s="459">
        <f t="shared" si="1"/>
        <v>0</v>
      </c>
    </row>
    <row r="42" spans="1:7">
      <c r="A42" s="454" t="s">
        <v>467</v>
      </c>
      <c r="B42" s="460"/>
      <c r="C42" s="460"/>
      <c r="D42" s="458">
        <f t="shared" si="0"/>
        <v>0</v>
      </c>
      <c r="E42" s="460"/>
      <c r="F42" s="460"/>
      <c r="G42" s="459">
        <f t="shared" si="1"/>
        <v>0</v>
      </c>
    </row>
    <row r="43" spans="1:7">
      <c r="A43" s="454" t="s">
        <v>216</v>
      </c>
      <c r="B43" s="460"/>
      <c r="C43" s="460"/>
      <c r="D43" s="458">
        <f t="shared" si="0"/>
        <v>0</v>
      </c>
      <c r="E43" s="460"/>
      <c r="F43" s="460"/>
      <c r="G43" s="459">
        <f t="shared" si="1"/>
        <v>0</v>
      </c>
    </row>
    <row r="44" spans="1:7">
      <c r="A44" s="454" t="s">
        <v>217</v>
      </c>
      <c r="B44" s="460"/>
      <c r="C44" s="460"/>
      <c r="D44" s="458">
        <f t="shared" si="0"/>
        <v>0</v>
      </c>
      <c r="E44" s="460"/>
      <c r="F44" s="460"/>
      <c r="G44" s="459">
        <f t="shared" si="1"/>
        <v>0</v>
      </c>
    </row>
    <row r="45" spans="1:7">
      <c r="A45" s="454" t="s">
        <v>218</v>
      </c>
      <c r="B45" s="460"/>
      <c r="C45" s="460"/>
      <c r="D45" s="458">
        <f t="shared" si="0"/>
        <v>0</v>
      </c>
      <c r="E45" s="460"/>
      <c r="F45" s="460"/>
      <c r="G45" s="459">
        <f t="shared" si="1"/>
        <v>0</v>
      </c>
    </row>
    <row r="46" spans="1:7">
      <c r="A46" s="455" t="s">
        <v>468</v>
      </c>
      <c r="B46" s="458">
        <f>SUM(B47:B55)</f>
        <v>0</v>
      </c>
      <c r="C46" s="458">
        <f>SUM(C47:C55)</f>
        <v>0</v>
      </c>
      <c r="D46" s="458">
        <f>B46+C46</f>
        <v>0</v>
      </c>
      <c r="E46" s="458">
        <f>SUM(E47:E55)</f>
        <v>0</v>
      </c>
      <c r="F46" s="458">
        <f>SUM(F47:F55)</f>
        <v>0</v>
      </c>
      <c r="G46" s="459">
        <f t="shared" si="1"/>
        <v>0</v>
      </c>
    </row>
    <row r="47" spans="1:7">
      <c r="A47" s="454" t="s">
        <v>469</v>
      </c>
      <c r="B47" s="460">
        <v>0</v>
      </c>
      <c r="C47" s="460"/>
      <c r="D47" s="458">
        <f t="shared" si="0"/>
        <v>0</v>
      </c>
      <c r="E47" s="460"/>
      <c r="F47" s="460"/>
      <c r="G47" s="459">
        <f>D47-E47</f>
        <v>0</v>
      </c>
    </row>
    <row r="48" spans="1:7">
      <c r="A48" s="454" t="s">
        <v>470</v>
      </c>
      <c r="B48" s="460"/>
      <c r="C48" s="460"/>
      <c r="D48" s="458">
        <f t="shared" si="0"/>
        <v>0</v>
      </c>
      <c r="E48" s="460"/>
      <c r="F48" s="460"/>
      <c r="G48" s="459">
        <f t="shared" si="1"/>
        <v>0</v>
      </c>
    </row>
    <row r="49" spans="1:7">
      <c r="A49" s="454" t="s">
        <v>471</v>
      </c>
      <c r="B49" s="460"/>
      <c r="C49" s="460"/>
      <c r="D49" s="458">
        <f t="shared" si="0"/>
        <v>0</v>
      </c>
      <c r="E49" s="460"/>
      <c r="F49" s="460"/>
      <c r="G49" s="459">
        <f t="shared" si="1"/>
        <v>0</v>
      </c>
    </row>
    <row r="50" spans="1:7">
      <c r="A50" s="454" t="s">
        <v>472</v>
      </c>
      <c r="B50" s="460"/>
      <c r="C50" s="460"/>
      <c r="D50" s="458">
        <f t="shared" si="0"/>
        <v>0</v>
      </c>
      <c r="E50" s="460"/>
      <c r="F50" s="460"/>
      <c r="G50" s="459">
        <f t="shared" si="1"/>
        <v>0</v>
      </c>
    </row>
    <row r="51" spans="1:7">
      <c r="A51" s="454" t="s">
        <v>473</v>
      </c>
      <c r="B51" s="460"/>
      <c r="C51" s="460"/>
      <c r="D51" s="458">
        <f t="shared" si="0"/>
        <v>0</v>
      </c>
      <c r="E51" s="460"/>
      <c r="F51" s="460"/>
      <c r="G51" s="459">
        <f t="shared" si="1"/>
        <v>0</v>
      </c>
    </row>
    <row r="52" spans="1:7">
      <c r="A52" s="454" t="s">
        <v>474</v>
      </c>
      <c r="B52" s="460"/>
      <c r="C52" s="460"/>
      <c r="D52" s="458">
        <f t="shared" si="0"/>
        <v>0</v>
      </c>
      <c r="E52" s="460"/>
      <c r="F52" s="460"/>
      <c r="G52" s="459">
        <f t="shared" si="1"/>
        <v>0</v>
      </c>
    </row>
    <row r="53" spans="1:7">
      <c r="A53" s="454" t="s">
        <v>475</v>
      </c>
      <c r="B53" s="460"/>
      <c r="C53" s="460"/>
      <c r="D53" s="458">
        <f t="shared" si="0"/>
        <v>0</v>
      </c>
      <c r="E53" s="460"/>
      <c r="F53" s="460"/>
      <c r="G53" s="459">
        <f t="shared" si="1"/>
        <v>0</v>
      </c>
    </row>
    <row r="54" spans="1:7">
      <c r="A54" s="454" t="s">
        <v>476</v>
      </c>
      <c r="B54" s="460"/>
      <c r="C54" s="460"/>
      <c r="D54" s="458">
        <f t="shared" si="0"/>
        <v>0</v>
      </c>
      <c r="E54" s="460"/>
      <c r="F54" s="460"/>
      <c r="G54" s="459">
        <f t="shared" si="1"/>
        <v>0</v>
      </c>
    </row>
    <row r="55" spans="1:7">
      <c r="A55" s="454" t="s">
        <v>54</v>
      </c>
      <c r="B55" s="460"/>
      <c r="C55" s="460"/>
      <c r="D55" s="458">
        <f t="shared" si="0"/>
        <v>0</v>
      </c>
      <c r="E55" s="460"/>
      <c r="F55" s="460"/>
      <c r="G55" s="459">
        <f t="shared" si="1"/>
        <v>0</v>
      </c>
    </row>
    <row r="56" spans="1:7">
      <c r="A56" s="455" t="s">
        <v>234</v>
      </c>
      <c r="B56" s="458">
        <f>SUM(B57:B59)</f>
        <v>0</v>
      </c>
      <c r="C56" s="458">
        <f>SUM(C57:C59)</f>
        <v>0</v>
      </c>
      <c r="D56" s="458">
        <f>B56+C56</f>
        <v>0</v>
      </c>
      <c r="E56" s="458">
        <f>SUM(E57:E59)</f>
        <v>0</v>
      </c>
      <c r="F56" s="458">
        <f>SUM(F57:F59)</f>
        <v>0</v>
      </c>
      <c r="G56" s="459">
        <f t="shared" si="1"/>
        <v>0</v>
      </c>
    </row>
    <row r="57" spans="1:7">
      <c r="A57" s="454" t="s">
        <v>477</v>
      </c>
      <c r="B57" s="460"/>
      <c r="C57" s="460"/>
      <c r="D57" s="458">
        <f t="shared" si="0"/>
        <v>0</v>
      </c>
      <c r="E57" s="460"/>
      <c r="F57" s="460"/>
      <c r="G57" s="459">
        <f t="shared" si="1"/>
        <v>0</v>
      </c>
    </row>
    <row r="58" spans="1:7">
      <c r="A58" s="454" t="s">
        <v>478</v>
      </c>
      <c r="B58" s="460"/>
      <c r="C58" s="460"/>
      <c r="D58" s="458">
        <f t="shared" si="0"/>
        <v>0</v>
      </c>
      <c r="E58" s="460"/>
      <c r="F58" s="460"/>
      <c r="G58" s="459">
        <f t="shared" si="1"/>
        <v>0</v>
      </c>
    </row>
    <row r="59" spans="1:7">
      <c r="A59" s="454" t="s">
        <v>479</v>
      </c>
      <c r="B59" s="460"/>
      <c r="C59" s="460"/>
      <c r="D59" s="458">
        <f t="shared" si="0"/>
        <v>0</v>
      </c>
      <c r="E59" s="460"/>
      <c r="F59" s="460"/>
      <c r="G59" s="459">
        <f t="shared" si="1"/>
        <v>0</v>
      </c>
    </row>
    <row r="60" spans="1:7">
      <c r="A60" s="455" t="s">
        <v>480</v>
      </c>
      <c r="B60" s="458">
        <f>SUM(B61:B67)</f>
        <v>0</v>
      </c>
      <c r="C60" s="458">
        <f>SUM(C61:C67)</f>
        <v>0</v>
      </c>
      <c r="D60" s="458">
        <f>B60+C60</f>
        <v>0</v>
      </c>
      <c r="E60" s="458">
        <f>SUM(E61:E67)</f>
        <v>0</v>
      </c>
      <c r="F60" s="458">
        <f>SUM(F61:F67)</f>
        <v>0</v>
      </c>
      <c r="G60" s="459">
        <f t="shared" si="1"/>
        <v>0</v>
      </c>
    </row>
    <row r="61" spans="1:7">
      <c r="A61" s="454" t="s">
        <v>481</v>
      </c>
      <c r="B61" s="460"/>
      <c r="C61" s="460"/>
      <c r="D61" s="458">
        <f t="shared" si="0"/>
        <v>0</v>
      </c>
      <c r="E61" s="460"/>
      <c r="F61" s="460"/>
      <c r="G61" s="459">
        <f t="shared" si="1"/>
        <v>0</v>
      </c>
    </row>
    <row r="62" spans="1:7" ht="15.75" thickBot="1">
      <c r="A62" s="456" t="s">
        <v>482</v>
      </c>
      <c r="B62" s="461"/>
      <c r="C62" s="461"/>
      <c r="D62" s="462">
        <f t="shared" si="0"/>
        <v>0</v>
      </c>
      <c r="E62" s="461"/>
      <c r="F62" s="461"/>
      <c r="G62" s="463">
        <f t="shared" si="1"/>
        <v>0</v>
      </c>
    </row>
    <row r="63" spans="1:7">
      <c r="A63" s="454" t="s">
        <v>483</v>
      </c>
      <c r="B63" s="460"/>
      <c r="C63" s="460"/>
      <c r="D63" s="458">
        <f t="shared" si="0"/>
        <v>0</v>
      </c>
      <c r="E63" s="460"/>
      <c r="F63" s="460"/>
      <c r="G63" s="459">
        <f t="shared" si="1"/>
        <v>0</v>
      </c>
    </row>
    <row r="64" spans="1:7">
      <c r="A64" s="454" t="s">
        <v>484</v>
      </c>
      <c r="B64" s="460"/>
      <c r="C64" s="460"/>
      <c r="D64" s="458">
        <f t="shared" si="0"/>
        <v>0</v>
      </c>
      <c r="E64" s="460"/>
      <c r="F64" s="460"/>
      <c r="G64" s="459">
        <f t="shared" si="1"/>
        <v>0</v>
      </c>
    </row>
    <row r="65" spans="1:7">
      <c r="A65" s="454" t="s">
        <v>485</v>
      </c>
      <c r="B65" s="460"/>
      <c r="C65" s="460"/>
      <c r="D65" s="458">
        <f t="shared" si="0"/>
        <v>0</v>
      </c>
      <c r="E65" s="460"/>
      <c r="F65" s="460"/>
      <c r="G65" s="459">
        <f t="shared" si="1"/>
        <v>0</v>
      </c>
    </row>
    <row r="66" spans="1:7">
      <c r="A66" s="454" t="s">
        <v>486</v>
      </c>
      <c r="B66" s="460"/>
      <c r="C66" s="460"/>
      <c r="D66" s="458">
        <f t="shared" si="0"/>
        <v>0</v>
      </c>
      <c r="E66" s="460"/>
      <c r="F66" s="460"/>
      <c r="G66" s="459">
        <f t="shared" si="1"/>
        <v>0</v>
      </c>
    </row>
    <row r="67" spans="1:7">
      <c r="A67" s="454" t="s">
        <v>487</v>
      </c>
      <c r="B67" s="460"/>
      <c r="C67" s="460"/>
      <c r="D67" s="458">
        <f t="shared" si="0"/>
        <v>0</v>
      </c>
      <c r="E67" s="460"/>
      <c r="F67" s="460"/>
      <c r="G67" s="459">
        <f t="shared" si="1"/>
        <v>0</v>
      </c>
    </row>
    <row r="68" spans="1:7">
      <c r="A68" s="455" t="s">
        <v>197</v>
      </c>
      <c r="B68" s="458">
        <f>SUM(B69:B71)</f>
        <v>0</v>
      </c>
      <c r="C68" s="458">
        <f>SUM(C69:C71)</f>
        <v>0</v>
      </c>
      <c r="D68" s="458">
        <f>B68+C68</f>
        <v>0</v>
      </c>
      <c r="E68" s="458">
        <f>SUM(E69:E71)</f>
        <v>0</v>
      </c>
      <c r="F68" s="458">
        <f>SUM(F69:F71)</f>
        <v>0</v>
      </c>
      <c r="G68" s="459">
        <f t="shared" si="1"/>
        <v>0</v>
      </c>
    </row>
    <row r="69" spans="1:7">
      <c r="A69" s="454" t="s">
        <v>220</v>
      </c>
      <c r="B69" s="460"/>
      <c r="C69" s="460"/>
      <c r="D69" s="458">
        <f t="shared" si="0"/>
        <v>0</v>
      </c>
      <c r="E69" s="460"/>
      <c r="F69" s="460"/>
      <c r="G69" s="459">
        <f t="shared" si="1"/>
        <v>0</v>
      </c>
    </row>
    <row r="70" spans="1:7">
      <c r="A70" s="454" t="s">
        <v>67</v>
      </c>
      <c r="B70" s="460"/>
      <c r="C70" s="460"/>
      <c r="D70" s="458">
        <f t="shared" si="0"/>
        <v>0</v>
      </c>
      <c r="E70" s="460"/>
      <c r="F70" s="460"/>
      <c r="G70" s="459">
        <f t="shared" si="1"/>
        <v>0</v>
      </c>
    </row>
    <row r="71" spans="1:7">
      <c r="A71" s="454" t="s">
        <v>221</v>
      </c>
      <c r="B71" s="460"/>
      <c r="C71" s="460"/>
      <c r="D71" s="458">
        <f t="shared" si="0"/>
        <v>0</v>
      </c>
      <c r="E71" s="460"/>
      <c r="F71" s="460"/>
      <c r="G71" s="459">
        <f t="shared" si="1"/>
        <v>0</v>
      </c>
    </row>
    <row r="72" spans="1:7">
      <c r="A72" s="455" t="s">
        <v>488</v>
      </c>
      <c r="B72" s="458">
        <f>SUM(B73:B79)</f>
        <v>0</v>
      </c>
      <c r="C72" s="458">
        <f>SUM(C73:C79)</f>
        <v>0</v>
      </c>
      <c r="D72" s="458">
        <f>B72+C72</f>
        <v>0</v>
      </c>
      <c r="E72" s="458">
        <f>SUM(E73:E79)</f>
        <v>0</v>
      </c>
      <c r="F72" s="458">
        <f>SUM(F73:F79)</f>
        <v>0</v>
      </c>
      <c r="G72" s="459">
        <f t="shared" si="1"/>
        <v>0</v>
      </c>
    </row>
    <row r="73" spans="1:7">
      <c r="A73" s="454" t="s">
        <v>489</v>
      </c>
      <c r="B73" s="460"/>
      <c r="C73" s="460"/>
      <c r="D73" s="458">
        <f t="shared" ref="D73:D79" si="2">B73+C73</f>
        <v>0</v>
      </c>
      <c r="E73" s="460"/>
      <c r="F73" s="460"/>
      <c r="G73" s="459">
        <f t="shared" ref="G73:G79" si="3">D73-E73</f>
        <v>0</v>
      </c>
    </row>
    <row r="74" spans="1:7">
      <c r="A74" s="454" t="s">
        <v>223</v>
      </c>
      <c r="B74" s="460"/>
      <c r="C74" s="460"/>
      <c r="D74" s="458">
        <f t="shared" si="2"/>
        <v>0</v>
      </c>
      <c r="E74" s="460"/>
      <c r="F74" s="460"/>
      <c r="G74" s="459">
        <f t="shared" si="3"/>
        <v>0</v>
      </c>
    </row>
    <row r="75" spans="1:7">
      <c r="A75" s="454" t="s">
        <v>224</v>
      </c>
      <c r="B75" s="460"/>
      <c r="C75" s="460"/>
      <c r="D75" s="458">
        <f t="shared" si="2"/>
        <v>0</v>
      </c>
      <c r="E75" s="460"/>
      <c r="F75" s="460"/>
      <c r="G75" s="459">
        <f t="shared" si="3"/>
        <v>0</v>
      </c>
    </row>
    <row r="76" spans="1:7">
      <c r="A76" s="454" t="s">
        <v>225</v>
      </c>
      <c r="B76" s="460"/>
      <c r="C76" s="460"/>
      <c r="D76" s="458">
        <f t="shared" si="2"/>
        <v>0</v>
      </c>
      <c r="E76" s="460"/>
      <c r="F76" s="460"/>
      <c r="G76" s="459">
        <f t="shared" si="3"/>
        <v>0</v>
      </c>
    </row>
    <row r="77" spans="1:7">
      <c r="A77" s="454" t="s">
        <v>226</v>
      </c>
      <c r="B77" s="460"/>
      <c r="C77" s="460"/>
      <c r="D77" s="458">
        <f t="shared" si="2"/>
        <v>0</v>
      </c>
      <c r="E77" s="460"/>
      <c r="F77" s="460"/>
      <c r="G77" s="459">
        <f t="shared" si="3"/>
        <v>0</v>
      </c>
    </row>
    <row r="78" spans="1:7">
      <c r="A78" s="454" t="s">
        <v>227</v>
      </c>
      <c r="B78" s="460"/>
      <c r="C78" s="460"/>
      <c r="D78" s="458">
        <f t="shared" si="2"/>
        <v>0</v>
      </c>
      <c r="E78" s="460"/>
      <c r="F78" s="460"/>
      <c r="G78" s="459">
        <f t="shared" si="3"/>
        <v>0</v>
      </c>
    </row>
    <row r="79" spans="1:7" ht="15.75" thickBot="1">
      <c r="A79" s="456" t="s">
        <v>490</v>
      </c>
      <c r="B79" s="461"/>
      <c r="C79" s="461"/>
      <c r="D79" s="462">
        <f t="shared" si="2"/>
        <v>0</v>
      </c>
      <c r="E79" s="461"/>
      <c r="F79" s="461"/>
      <c r="G79" s="463">
        <f t="shared" si="3"/>
        <v>0</v>
      </c>
    </row>
    <row r="80" spans="1:7" ht="15.75" thickBot="1">
      <c r="A80" s="457" t="s">
        <v>491</v>
      </c>
      <c r="B80" s="430">
        <f>B72+B68+B60+B56+B46+B36+B26+B16+B8</f>
        <v>130107095.38</v>
      </c>
      <c r="C80" s="430">
        <f>C72+C68+C60+C56+C46+C36+C26+C16+C8</f>
        <v>3584942.93</v>
      </c>
      <c r="D80" s="430">
        <f>B80+C80</f>
        <v>133692038.31</v>
      </c>
      <c r="E80" s="430">
        <f>E72+E68+E60+E56+E46+E36+E26+E16+E8</f>
        <v>27892475.140000004</v>
      </c>
      <c r="F80" s="430">
        <f>F72+F68+F60+F56+F46+F36+F26+F16+F8</f>
        <v>23843957.980000004</v>
      </c>
      <c r="G80" s="464">
        <f>D80-E80</f>
        <v>105799563.17</v>
      </c>
    </row>
    <row r="81" spans="1:7">
      <c r="A81" s="568"/>
      <c r="B81" s="569"/>
      <c r="C81" s="569"/>
      <c r="D81" s="569"/>
      <c r="E81" s="569"/>
      <c r="F81" s="569"/>
      <c r="G81" s="569"/>
    </row>
    <row r="82" spans="1:7">
      <c r="A82" s="568"/>
      <c r="B82" s="569"/>
      <c r="C82" s="569"/>
      <c r="D82" s="569"/>
      <c r="E82" s="569"/>
      <c r="F82" s="569"/>
      <c r="G82" s="569"/>
    </row>
    <row r="83" spans="1:7">
      <c r="A83" s="568"/>
      <c r="B83" s="569"/>
      <c r="C83" s="569"/>
      <c r="D83" s="569"/>
      <c r="E83" s="569"/>
      <c r="F83" s="569"/>
      <c r="G83" s="569"/>
    </row>
    <row r="84" spans="1:7">
      <c r="A84" s="568"/>
      <c r="B84" s="569"/>
      <c r="C84" s="569"/>
      <c r="D84" s="569"/>
      <c r="E84" s="569"/>
      <c r="F84" s="569"/>
      <c r="G84" s="569"/>
    </row>
    <row r="85" spans="1:7">
      <c r="A85" s="568"/>
      <c r="B85" s="569"/>
      <c r="C85" s="569"/>
      <c r="D85" s="569"/>
      <c r="E85" s="569"/>
      <c r="F85" s="569"/>
      <c r="G85" s="569"/>
    </row>
    <row r="86" spans="1:7">
      <c r="A86" s="568"/>
      <c r="B86" s="569"/>
      <c r="C86" s="569"/>
      <c r="D86" s="569"/>
      <c r="E86" s="569"/>
      <c r="F86" s="569"/>
      <c r="G86" s="569"/>
    </row>
    <row r="87" spans="1:7" ht="16.5">
      <c r="A87" s="109"/>
      <c r="B87" s="109"/>
      <c r="C87" s="109"/>
      <c r="D87" s="109"/>
      <c r="E87" s="109"/>
      <c r="F87" s="109"/>
      <c r="G87" s="109"/>
    </row>
    <row r="88" spans="1:7" ht="16.5">
      <c r="A88" s="109"/>
      <c r="B88" s="109"/>
      <c r="C88" s="109"/>
      <c r="D88" s="109"/>
      <c r="E88" s="109"/>
      <c r="F88" s="109"/>
      <c r="G88" s="109"/>
    </row>
    <row r="89" spans="1:7" ht="16.5">
      <c r="A89" s="109"/>
      <c r="B89" s="109"/>
      <c r="C89" s="109"/>
      <c r="D89" s="109"/>
      <c r="E89" s="109"/>
      <c r="F89" s="109"/>
      <c r="G89" s="109"/>
    </row>
    <row r="90" spans="1:7" ht="16.5">
      <c r="A90" s="109"/>
      <c r="B90" s="109"/>
      <c r="C90" s="109"/>
      <c r="D90" s="109"/>
      <c r="E90" s="109"/>
      <c r="F90" s="109"/>
      <c r="G90" s="109"/>
    </row>
  </sheetData>
  <sheetProtection password="C115" sheet="1" scenarios="1" formatColumns="0" formatRows="0"/>
  <mergeCells count="6"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scale="67" orientation="portrait" horizontalDpi="1200" verticalDpi="1200" r:id="rId1"/>
  <rowBreaks count="1" manualBreakCount="1">
    <brk id="6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161"/>
  <sheetViews>
    <sheetView workbookViewId="0">
      <pane ySplit="9" topLeftCell="A16" activePane="bottomLeft" state="frozen"/>
      <selection pane="bottomLeft" activeCell="K130" sqref="K130"/>
    </sheetView>
  </sheetViews>
  <sheetFormatPr baseColWidth="10" defaultColWidth="11" defaultRowHeight="12.75"/>
  <cols>
    <col min="1" max="1" width="4" style="23" customWidth="1"/>
    <col min="2" max="2" width="11" style="23"/>
    <col min="3" max="3" width="46" style="23" customWidth="1"/>
    <col min="4" max="4" width="16" style="23" customWidth="1"/>
    <col min="5" max="5" width="19.140625" style="23" customWidth="1"/>
    <col min="6" max="6" width="13.5703125" style="23" customWidth="1"/>
    <col min="7" max="7" width="13.140625" style="23" customWidth="1"/>
    <col min="8" max="8" width="14.7109375" style="23" customWidth="1"/>
    <col min="9" max="9" width="15.28515625" style="23" bestFit="1" customWidth="1"/>
    <col min="10" max="256" width="11" style="23"/>
    <col min="257" max="257" width="4" style="23" customWidth="1"/>
    <col min="258" max="258" width="11" style="23"/>
    <col min="259" max="259" width="46" style="23" customWidth="1"/>
    <col min="260" max="260" width="16" style="23" customWidth="1"/>
    <col min="261" max="261" width="19.140625" style="23" customWidth="1"/>
    <col min="262" max="262" width="13.5703125" style="23" customWidth="1"/>
    <col min="263" max="263" width="13.140625" style="23" customWidth="1"/>
    <col min="264" max="264" width="14.7109375" style="23" customWidth="1"/>
    <col min="265" max="265" width="15.28515625" style="23" bestFit="1" customWidth="1"/>
    <col min="266" max="512" width="11" style="23"/>
    <col min="513" max="513" width="4" style="23" customWidth="1"/>
    <col min="514" max="514" width="11" style="23"/>
    <col min="515" max="515" width="46" style="23" customWidth="1"/>
    <col min="516" max="516" width="16" style="23" customWidth="1"/>
    <col min="517" max="517" width="19.140625" style="23" customWidth="1"/>
    <col min="518" max="518" width="13.5703125" style="23" customWidth="1"/>
    <col min="519" max="519" width="13.140625" style="23" customWidth="1"/>
    <col min="520" max="520" width="14.7109375" style="23" customWidth="1"/>
    <col min="521" max="521" width="15.28515625" style="23" bestFit="1" customWidth="1"/>
    <col min="522" max="768" width="11" style="23"/>
    <col min="769" max="769" width="4" style="23" customWidth="1"/>
    <col min="770" max="770" width="11" style="23"/>
    <col min="771" max="771" width="46" style="23" customWidth="1"/>
    <col min="772" max="772" width="16" style="23" customWidth="1"/>
    <col min="773" max="773" width="19.140625" style="23" customWidth="1"/>
    <col min="774" max="774" width="13.5703125" style="23" customWidth="1"/>
    <col min="775" max="775" width="13.140625" style="23" customWidth="1"/>
    <col min="776" max="776" width="14.7109375" style="23" customWidth="1"/>
    <col min="777" max="777" width="15.28515625" style="23" bestFit="1" customWidth="1"/>
    <col min="778" max="1024" width="11" style="23"/>
    <col min="1025" max="1025" width="4" style="23" customWidth="1"/>
    <col min="1026" max="1026" width="11" style="23"/>
    <col min="1027" max="1027" width="46" style="23" customWidth="1"/>
    <col min="1028" max="1028" width="16" style="23" customWidth="1"/>
    <col min="1029" max="1029" width="19.140625" style="23" customWidth="1"/>
    <col min="1030" max="1030" width="13.5703125" style="23" customWidth="1"/>
    <col min="1031" max="1031" width="13.140625" style="23" customWidth="1"/>
    <col min="1032" max="1032" width="14.7109375" style="23" customWidth="1"/>
    <col min="1033" max="1033" width="15.28515625" style="23" bestFit="1" customWidth="1"/>
    <col min="1034" max="1280" width="11" style="23"/>
    <col min="1281" max="1281" width="4" style="23" customWidth="1"/>
    <col min="1282" max="1282" width="11" style="23"/>
    <col min="1283" max="1283" width="46" style="23" customWidth="1"/>
    <col min="1284" max="1284" width="16" style="23" customWidth="1"/>
    <col min="1285" max="1285" width="19.140625" style="23" customWidth="1"/>
    <col min="1286" max="1286" width="13.5703125" style="23" customWidth="1"/>
    <col min="1287" max="1287" width="13.140625" style="23" customWidth="1"/>
    <col min="1288" max="1288" width="14.7109375" style="23" customWidth="1"/>
    <col min="1289" max="1289" width="15.28515625" style="23" bestFit="1" customWidth="1"/>
    <col min="1290" max="1536" width="11" style="23"/>
    <col min="1537" max="1537" width="4" style="23" customWidth="1"/>
    <col min="1538" max="1538" width="11" style="23"/>
    <col min="1539" max="1539" width="46" style="23" customWidth="1"/>
    <col min="1540" max="1540" width="16" style="23" customWidth="1"/>
    <col min="1541" max="1541" width="19.140625" style="23" customWidth="1"/>
    <col min="1542" max="1542" width="13.5703125" style="23" customWidth="1"/>
    <col min="1543" max="1543" width="13.140625" style="23" customWidth="1"/>
    <col min="1544" max="1544" width="14.7109375" style="23" customWidth="1"/>
    <col min="1545" max="1545" width="15.28515625" style="23" bestFit="1" customWidth="1"/>
    <col min="1546" max="1792" width="11" style="23"/>
    <col min="1793" max="1793" width="4" style="23" customWidth="1"/>
    <col min="1794" max="1794" width="11" style="23"/>
    <col min="1795" max="1795" width="46" style="23" customWidth="1"/>
    <col min="1796" max="1796" width="16" style="23" customWidth="1"/>
    <col min="1797" max="1797" width="19.140625" style="23" customWidth="1"/>
    <col min="1798" max="1798" width="13.5703125" style="23" customWidth="1"/>
    <col min="1799" max="1799" width="13.140625" style="23" customWidth="1"/>
    <col min="1800" max="1800" width="14.7109375" style="23" customWidth="1"/>
    <col min="1801" max="1801" width="15.28515625" style="23" bestFit="1" customWidth="1"/>
    <col min="1802" max="2048" width="11" style="23"/>
    <col min="2049" max="2049" width="4" style="23" customWidth="1"/>
    <col min="2050" max="2050" width="11" style="23"/>
    <col min="2051" max="2051" width="46" style="23" customWidth="1"/>
    <col min="2052" max="2052" width="16" style="23" customWidth="1"/>
    <col min="2053" max="2053" width="19.140625" style="23" customWidth="1"/>
    <col min="2054" max="2054" width="13.5703125" style="23" customWidth="1"/>
    <col min="2055" max="2055" width="13.140625" style="23" customWidth="1"/>
    <col min="2056" max="2056" width="14.7109375" style="23" customWidth="1"/>
    <col min="2057" max="2057" width="15.28515625" style="23" bestFit="1" customWidth="1"/>
    <col min="2058" max="2304" width="11" style="23"/>
    <col min="2305" max="2305" width="4" style="23" customWidth="1"/>
    <col min="2306" max="2306" width="11" style="23"/>
    <col min="2307" max="2307" width="46" style="23" customWidth="1"/>
    <col min="2308" max="2308" width="16" style="23" customWidth="1"/>
    <col min="2309" max="2309" width="19.140625" style="23" customWidth="1"/>
    <col min="2310" max="2310" width="13.5703125" style="23" customWidth="1"/>
    <col min="2311" max="2311" width="13.140625" style="23" customWidth="1"/>
    <col min="2312" max="2312" width="14.7109375" style="23" customWidth="1"/>
    <col min="2313" max="2313" width="15.28515625" style="23" bestFit="1" customWidth="1"/>
    <col min="2314" max="2560" width="11" style="23"/>
    <col min="2561" max="2561" width="4" style="23" customWidth="1"/>
    <col min="2562" max="2562" width="11" style="23"/>
    <col min="2563" max="2563" width="46" style="23" customWidth="1"/>
    <col min="2564" max="2564" width="16" style="23" customWidth="1"/>
    <col min="2565" max="2565" width="19.140625" style="23" customWidth="1"/>
    <col min="2566" max="2566" width="13.5703125" style="23" customWidth="1"/>
    <col min="2567" max="2567" width="13.140625" style="23" customWidth="1"/>
    <col min="2568" max="2568" width="14.7109375" style="23" customWidth="1"/>
    <col min="2569" max="2569" width="15.28515625" style="23" bestFit="1" customWidth="1"/>
    <col min="2570" max="2816" width="11" style="23"/>
    <col min="2817" max="2817" width="4" style="23" customWidth="1"/>
    <col min="2818" max="2818" width="11" style="23"/>
    <col min="2819" max="2819" width="46" style="23" customWidth="1"/>
    <col min="2820" max="2820" width="16" style="23" customWidth="1"/>
    <col min="2821" max="2821" width="19.140625" style="23" customWidth="1"/>
    <col min="2822" max="2822" width="13.5703125" style="23" customWidth="1"/>
    <col min="2823" max="2823" width="13.140625" style="23" customWidth="1"/>
    <col min="2824" max="2824" width="14.7109375" style="23" customWidth="1"/>
    <col min="2825" max="2825" width="15.28515625" style="23" bestFit="1" customWidth="1"/>
    <col min="2826" max="3072" width="11" style="23"/>
    <col min="3073" max="3073" width="4" style="23" customWidth="1"/>
    <col min="3074" max="3074" width="11" style="23"/>
    <col min="3075" max="3075" width="46" style="23" customWidth="1"/>
    <col min="3076" max="3076" width="16" style="23" customWidth="1"/>
    <col min="3077" max="3077" width="19.140625" style="23" customWidth="1"/>
    <col min="3078" max="3078" width="13.5703125" style="23" customWidth="1"/>
    <col min="3079" max="3079" width="13.140625" style="23" customWidth="1"/>
    <col min="3080" max="3080" width="14.7109375" style="23" customWidth="1"/>
    <col min="3081" max="3081" width="15.28515625" style="23" bestFit="1" customWidth="1"/>
    <col min="3082" max="3328" width="11" style="23"/>
    <col min="3329" max="3329" width="4" style="23" customWidth="1"/>
    <col min="3330" max="3330" width="11" style="23"/>
    <col min="3331" max="3331" width="46" style="23" customWidth="1"/>
    <col min="3332" max="3332" width="16" style="23" customWidth="1"/>
    <col min="3333" max="3333" width="19.140625" style="23" customWidth="1"/>
    <col min="3334" max="3334" width="13.5703125" style="23" customWidth="1"/>
    <col min="3335" max="3335" width="13.140625" style="23" customWidth="1"/>
    <col min="3336" max="3336" width="14.7109375" style="23" customWidth="1"/>
    <col min="3337" max="3337" width="15.28515625" style="23" bestFit="1" customWidth="1"/>
    <col min="3338" max="3584" width="11" style="23"/>
    <col min="3585" max="3585" width="4" style="23" customWidth="1"/>
    <col min="3586" max="3586" width="11" style="23"/>
    <col min="3587" max="3587" width="46" style="23" customWidth="1"/>
    <col min="3588" max="3588" width="16" style="23" customWidth="1"/>
    <col min="3589" max="3589" width="19.140625" style="23" customWidth="1"/>
    <col min="3590" max="3590" width="13.5703125" style="23" customWidth="1"/>
    <col min="3591" max="3591" width="13.140625" style="23" customWidth="1"/>
    <col min="3592" max="3592" width="14.7109375" style="23" customWidth="1"/>
    <col min="3593" max="3593" width="15.28515625" style="23" bestFit="1" customWidth="1"/>
    <col min="3594" max="3840" width="11" style="23"/>
    <col min="3841" max="3841" width="4" style="23" customWidth="1"/>
    <col min="3842" max="3842" width="11" style="23"/>
    <col min="3843" max="3843" width="46" style="23" customWidth="1"/>
    <col min="3844" max="3844" width="16" style="23" customWidth="1"/>
    <col min="3845" max="3845" width="19.140625" style="23" customWidth="1"/>
    <col min="3846" max="3846" width="13.5703125" style="23" customWidth="1"/>
    <col min="3847" max="3847" width="13.140625" style="23" customWidth="1"/>
    <col min="3848" max="3848" width="14.7109375" style="23" customWidth="1"/>
    <col min="3849" max="3849" width="15.28515625" style="23" bestFit="1" customWidth="1"/>
    <col min="3850" max="4096" width="11" style="23"/>
    <col min="4097" max="4097" width="4" style="23" customWidth="1"/>
    <col min="4098" max="4098" width="11" style="23"/>
    <col min="4099" max="4099" width="46" style="23" customWidth="1"/>
    <col min="4100" max="4100" width="16" style="23" customWidth="1"/>
    <col min="4101" max="4101" width="19.140625" style="23" customWidth="1"/>
    <col min="4102" max="4102" width="13.5703125" style="23" customWidth="1"/>
    <col min="4103" max="4103" width="13.140625" style="23" customWidth="1"/>
    <col min="4104" max="4104" width="14.7109375" style="23" customWidth="1"/>
    <col min="4105" max="4105" width="15.28515625" style="23" bestFit="1" customWidth="1"/>
    <col min="4106" max="4352" width="11" style="23"/>
    <col min="4353" max="4353" width="4" style="23" customWidth="1"/>
    <col min="4354" max="4354" width="11" style="23"/>
    <col min="4355" max="4355" width="46" style="23" customWidth="1"/>
    <col min="4356" max="4356" width="16" style="23" customWidth="1"/>
    <col min="4357" max="4357" width="19.140625" style="23" customWidth="1"/>
    <col min="4358" max="4358" width="13.5703125" style="23" customWidth="1"/>
    <col min="4359" max="4359" width="13.140625" style="23" customWidth="1"/>
    <col min="4360" max="4360" width="14.7109375" style="23" customWidth="1"/>
    <col min="4361" max="4361" width="15.28515625" style="23" bestFit="1" customWidth="1"/>
    <col min="4362" max="4608" width="11" style="23"/>
    <col min="4609" max="4609" width="4" style="23" customWidth="1"/>
    <col min="4610" max="4610" width="11" style="23"/>
    <col min="4611" max="4611" width="46" style="23" customWidth="1"/>
    <col min="4612" max="4612" width="16" style="23" customWidth="1"/>
    <col min="4613" max="4613" width="19.140625" style="23" customWidth="1"/>
    <col min="4614" max="4614" width="13.5703125" style="23" customWidth="1"/>
    <col min="4615" max="4615" width="13.140625" style="23" customWidth="1"/>
    <col min="4616" max="4616" width="14.7109375" style="23" customWidth="1"/>
    <col min="4617" max="4617" width="15.28515625" style="23" bestFit="1" customWidth="1"/>
    <col min="4618" max="4864" width="11" style="23"/>
    <col min="4865" max="4865" width="4" style="23" customWidth="1"/>
    <col min="4866" max="4866" width="11" style="23"/>
    <col min="4867" max="4867" width="46" style="23" customWidth="1"/>
    <col min="4868" max="4868" width="16" style="23" customWidth="1"/>
    <col min="4869" max="4869" width="19.140625" style="23" customWidth="1"/>
    <col min="4870" max="4870" width="13.5703125" style="23" customWidth="1"/>
    <col min="4871" max="4871" width="13.140625" style="23" customWidth="1"/>
    <col min="4872" max="4872" width="14.7109375" style="23" customWidth="1"/>
    <col min="4873" max="4873" width="15.28515625" style="23" bestFit="1" customWidth="1"/>
    <col min="4874" max="5120" width="11" style="23"/>
    <col min="5121" max="5121" width="4" style="23" customWidth="1"/>
    <col min="5122" max="5122" width="11" style="23"/>
    <col min="5123" max="5123" width="46" style="23" customWidth="1"/>
    <col min="5124" max="5124" width="16" style="23" customWidth="1"/>
    <col min="5125" max="5125" width="19.140625" style="23" customWidth="1"/>
    <col min="5126" max="5126" width="13.5703125" style="23" customWidth="1"/>
    <col min="5127" max="5127" width="13.140625" style="23" customWidth="1"/>
    <col min="5128" max="5128" width="14.7109375" style="23" customWidth="1"/>
    <col min="5129" max="5129" width="15.28515625" style="23" bestFit="1" customWidth="1"/>
    <col min="5130" max="5376" width="11" style="23"/>
    <col min="5377" max="5377" width="4" style="23" customWidth="1"/>
    <col min="5378" max="5378" width="11" style="23"/>
    <col min="5379" max="5379" width="46" style="23" customWidth="1"/>
    <col min="5380" max="5380" width="16" style="23" customWidth="1"/>
    <col min="5381" max="5381" width="19.140625" style="23" customWidth="1"/>
    <col min="5382" max="5382" width="13.5703125" style="23" customWidth="1"/>
    <col min="5383" max="5383" width="13.140625" style="23" customWidth="1"/>
    <col min="5384" max="5384" width="14.7109375" style="23" customWidth="1"/>
    <col min="5385" max="5385" width="15.28515625" style="23" bestFit="1" customWidth="1"/>
    <col min="5386" max="5632" width="11" style="23"/>
    <col min="5633" max="5633" width="4" style="23" customWidth="1"/>
    <col min="5634" max="5634" width="11" style="23"/>
    <col min="5635" max="5635" width="46" style="23" customWidth="1"/>
    <col min="5636" max="5636" width="16" style="23" customWidth="1"/>
    <col min="5637" max="5637" width="19.140625" style="23" customWidth="1"/>
    <col min="5638" max="5638" width="13.5703125" style="23" customWidth="1"/>
    <col min="5639" max="5639" width="13.140625" style="23" customWidth="1"/>
    <col min="5640" max="5640" width="14.7109375" style="23" customWidth="1"/>
    <col min="5641" max="5641" width="15.28515625" style="23" bestFit="1" customWidth="1"/>
    <col min="5642" max="5888" width="11" style="23"/>
    <col min="5889" max="5889" width="4" style="23" customWidth="1"/>
    <col min="5890" max="5890" width="11" style="23"/>
    <col min="5891" max="5891" width="46" style="23" customWidth="1"/>
    <col min="5892" max="5892" width="16" style="23" customWidth="1"/>
    <col min="5893" max="5893" width="19.140625" style="23" customWidth="1"/>
    <col min="5894" max="5894" width="13.5703125" style="23" customWidth="1"/>
    <col min="5895" max="5895" width="13.140625" style="23" customWidth="1"/>
    <col min="5896" max="5896" width="14.7109375" style="23" customWidth="1"/>
    <col min="5897" max="5897" width="15.28515625" style="23" bestFit="1" customWidth="1"/>
    <col min="5898" max="6144" width="11" style="23"/>
    <col min="6145" max="6145" width="4" style="23" customWidth="1"/>
    <col min="6146" max="6146" width="11" style="23"/>
    <col min="6147" max="6147" width="46" style="23" customWidth="1"/>
    <col min="6148" max="6148" width="16" style="23" customWidth="1"/>
    <col min="6149" max="6149" width="19.140625" style="23" customWidth="1"/>
    <col min="6150" max="6150" width="13.5703125" style="23" customWidth="1"/>
    <col min="6151" max="6151" width="13.140625" style="23" customWidth="1"/>
    <col min="6152" max="6152" width="14.7109375" style="23" customWidth="1"/>
    <col min="6153" max="6153" width="15.28515625" style="23" bestFit="1" customWidth="1"/>
    <col min="6154" max="6400" width="11" style="23"/>
    <col min="6401" max="6401" width="4" style="23" customWidth="1"/>
    <col min="6402" max="6402" width="11" style="23"/>
    <col min="6403" max="6403" width="46" style="23" customWidth="1"/>
    <col min="6404" max="6404" width="16" style="23" customWidth="1"/>
    <col min="6405" max="6405" width="19.140625" style="23" customWidth="1"/>
    <col min="6406" max="6406" width="13.5703125" style="23" customWidth="1"/>
    <col min="6407" max="6407" width="13.140625" style="23" customWidth="1"/>
    <col min="6408" max="6408" width="14.7109375" style="23" customWidth="1"/>
    <col min="6409" max="6409" width="15.28515625" style="23" bestFit="1" customWidth="1"/>
    <col min="6410" max="6656" width="11" style="23"/>
    <col min="6657" max="6657" width="4" style="23" customWidth="1"/>
    <col min="6658" max="6658" width="11" style="23"/>
    <col min="6659" max="6659" width="46" style="23" customWidth="1"/>
    <col min="6660" max="6660" width="16" style="23" customWidth="1"/>
    <col min="6661" max="6661" width="19.140625" style="23" customWidth="1"/>
    <col min="6662" max="6662" width="13.5703125" style="23" customWidth="1"/>
    <col min="6663" max="6663" width="13.140625" style="23" customWidth="1"/>
    <col min="6664" max="6664" width="14.7109375" style="23" customWidth="1"/>
    <col min="6665" max="6665" width="15.28515625" style="23" bestFit="1" customWidth="1"/>
    <col min="6666" max="6912" width="11" style="23"/>
    <col min="6913" max="6913" width="4" style="23" customWidth="1"/>
    <col min="6914" max="6914" width="11" style="23"/>
    <col min="6915" max="6915" width="46" style="23" customWidth="1"/>
    <col min="6916" max="6916" width="16" style="23" customWidth="1"/>
    <col min="6917" max="6917" width="19.140625" style="23" customWidth="1"/>
    <col min="6918" max="6918" width="13.5703125" style="23" customWidth="1"/>
    <col min="6919" max="6919" width="13.140625" style="23" customWidth="1"/>
    <col min="6920" max="6920" width="14.7109375" style="23" customWidth="1"/>
    <col min="6921" max="6921" width="15.28515625" style="23" bestFit="1" customWidth="1"/>
    <col min="6922" max="7168" width="11" style="23"/>
    <col min="7169" max="7169" width="4" style="23" customWidth="1"/>
    <col min="7170" max="7170" width="11" style="23"/>
    <col min="7171" max="7171" width="46" style="23" customWidth="1"/>
    <col min="7172" max="7172" width="16" style="23" customWidth="1"/>
    <col min="7173" max="7173" width="19.140625" style="23" customWidth="1"/>
    <col min="7174" max="7174" width="13.5703125" style="23" customWidth="1"/>
    <col min="7175" max="7175" width="13.140625" style="23" customWidth="1"/>
    <col min="7176" max="7176" width="14.7109375" style="23" customWidth="1"/>
    <col min="7177" max="7177" width="15.28515625" style="23" bestFit="1" customWidth="1"/>
    <col min="7178" max="7424" width="11" style="23"/>
    <col min="7425" max="7425" width="4" style="23" customWidth="1"/>
    <col min="7426" max="7426" width="11" style="23"/>
    <col min="7427" max="7427" width="46" style="23" customWidth="1"/>
    <col min="7428" max="7428" width="16" style="23" customWidth="1"/>
    <col min="7429" max="7429" width="19.140625" style="23" customWidth="1"/>
    <col min="7430" max="7430" width="13.5703125" style="23" customWidth="1"/>
    <col min="7431" max="7431" width="13.140625" style="23" customWidth="1"/>
    <col min="7432" max="7432" width="14.7109375" style="23" customWidth="1"/>
    <col min="7433" max="7433" width="15.28515625" style="23" bestFit="1" customWidth="1"/>
    <col min="7434" max="7680" width="11" style="23"/>
    <col min="7681" max="7681" width="4" style="23" customWidth="1"/>
    <col min="7682" max="7682" width="11" style="23"/>
    <col min="7683" max="7683" width="46" style="23" customWidth="1"/>
    <col min="7684" max="7684" width="16" style="23" customWidth="1"/>
    <col min="7685" max="7685" width="19.140625" style="23" customWidth="1"/>
    <col min="7686" max="7686" width="13.5703125" style="23" customWidth="1"/>
    <col min="7687" max="7687" width="13.140625" style="23" customWidth="1"/>
    <col min="7688" max="7688" width="14.7109375" style="23" customWidth="1"/>
    <col min="7689" max="7689" width="15.28515625" style="23" bestFit="1" customWidth="1"/>
    <col min="7690" max="7936" width="11" style="23"/>
    <col min="7937" max="7937" width="4" style="23" customWidth="1"/>
    <col min="7938" max="7938" width="11" style="23"/>
    <col min="7939" max="7939" width="46" style="23" customWidth="1"/>
    <col min="7940" max="7940" width="16" style="23" customWidth="1"/>
    <col min="7941" max="7941" width="19.140625" style="23" customWidth="1"/>
    <col min="7942" max="7942" width="13.5703125" style="23" customWidth="1"/>
    <col min="7943" max="7943" width="13.140625" style="23" customWidth="1"/>
    <col min="7944" max="7944" width="14.7109375" style="23" customWidth="1"/>
    <col min="7945" max="7945" width="15.28515625" style="23" bestFit="1" customWidth="1"/>
    <col min="7946" max="8192" width="11" style="23"/>
    <col min="8193" max="8193" width="4" style="23" customWidth="1"/>
    <col min="8194" max="8194" width="11" style="23"/>
    <col min="8195" max="8195" width="46" style="23" customWidth="1"/>
    <col min="8196" max="8196" width="16" style="23" customWidth="1"/>
    <col min="8197" max="8197" width="19.140625" style="23" customWidth="1"/>
    <col min="8198" max="8198" width="13.5703125" style="23" customWidth="1"/>
    <col min="8199" max="8199" width="13.140625" style="23" customWidth="1"/>
    <col min="8200" max="8200" width="14.7109375" style="23" customWidth="1"/>
    <col min="8201" max="8201" width="15.28515625" style="23" bestFit="1" customWidth="1"/>
    <col min="8202" max="8448" width="11" style="23"/>
    <col min="8449" max="8449" width="4" style="23" customWidth="1"/>
    <col min="8450" max="8450" width="11" style="23"/>
    <col min="8451" max="8451" width="46" style="23" customWidth="1"/>
    <col min="8452" max="8452" width="16" style="23" customWidth="1"/>
    <col min="8453" max="8453" width="19.140625" style="23" customWidth="1"/>
    <col min="8454" max="8454" width="13.5703125" style="23" customWidth="1"/>
    <col min="8455" max="8455" width="13.140625" style="23" customWidth="1"/>
    <col min="8456" max="8456" width="14.7109375" style="23" customWidth="1"/>
    <col min="8457" max="8457" width="15.28515625" style="23" bestFit="1" customWidth="1"/>
    <col min="8458" max="8704" width="11" style="23"/>
    <col min="8705" max="8705" width="4" style="23" customWidth="1"/>
    <col min="8706" max="8706" width="11" style="23"/>
    <col min="8707" max="8707" width="46" style="23" customWidth="1"/>
    <col min="8708" max="8708" width="16" style="23" customWidth="1"/>
    <col min="8709" max="8709" width="19.140625" style="23" customWidth="1"/>
    <col min="8710" max="8710" width="13.5703125" style="23" customWidth="1"/>
    <col min="8711" max="8711" width="13.140625" style="23" customWidth="1"/>
    <col min="8712" max="8712" width="14.7109375" style="23" customWidth="1"/>
    <col min="8713" max="8713" width="15.28515625" style="23" bestFit="1" customWidth="1"/>
    <col min="8714" max="8960" width="11" style="23"/>
    <col min="8961" max="8961" width="4" style="23" customWidth="1"/>
    <col min="8962" max="8962" width="11" style="23"/>
    <col min="8963" max="8963" width="46" style="23" customWidth="1"/>
    <col min="8964" max="8964" width="16" style="23" customWidth="1"/>
    <col min="8965" max="8965" width="19.140625" style="23" customWidth="1"/>
    <col min="8966" max="8966" width="13.5703125" style="23" customWidth="1"/>
    <col min="8967" max="8967" width="13.140625" style="23" customWidth="1"/>
    <col min="8968" max="8968" width="14.7109375" style="23" customWidth="1"/>
    <col min="8969" max="8969" width="15.28515625" style="23" bestFit="1" customWidth="1"/>
    <col min="8970" max="9216" width="11" style="23"/>
    <col min="9217" max="9217" width="4" style="23" customWidth="1"/>
    <col min="9218" max="9218" width="11" style="23"/>
    <col min="9219" max="9219" width="46" style="23" customWidth="1"/>
    <col min="9220" max="9220" width="16" style="23" customWidth="1"/>
    <col min="9221" max="9221" width="19.140625" style="23" customWidth="1"/>
    <col min="9222" max="9222" width="13.5703125" style="23" customWidth="1"/>
    <col min="9223" max="9223" width="13.140625" style="23" customWidth="1"/>
    <col min="9224" max="9224" width="14.7109375" style="23" customWidth="1"/>
    <col min="9225" max="9225" width="15.28515625" style="23" bestFit="1" customWidth="1"/>
    <col min="9226" max="9472" width="11" style="23"/>
    <col min="9473" max="9473" width="4" style="23" customWidth="1"/>
    <col min="9474" max="9474" width="11" style="23"/>
    <col min="9475" max="9475" width="46" style="23" customWidth="1"/>
    <col min="9476" max="9476" width="16" style="23" customWidth="1"/>
    <col min="9477" max="9477" width="19.140625" style="23" customWidth="1"/>
    <col min="9478" max="9478" width="13.5703125" style="23" customWidth="1"/>
    <col min="9479" max="9479" width="13.140625" style="23" customWidth="1"/>
    <col min="9480" max="9480" width="14.7109375" style="23" customWidth="1"/>
    <col min="9481" max="9481" width="15.28515625" style="23" bestFit="1" customWidth="1"/>
    <col min="9482" max="9728" width="11" style="23"/>
    <col min="9729" max="9729" width="4" style="23" customWidth="1"/>
    <col min="9730" max="9730" width="11" style="23"/>
    <col min="9731" max="9731" width="46" style="23" customWidth="1"/>
    <col min="9732" max="9732" width="16" style="23" customWidth="1"/>
    <col min="9733" max="9733" width="19.140625" style="23" customWidth="1"/>
    <col min="9734" max="9734" width="13.5703125" style="23" customWidth="1"/>
    <col min="9735" max="9735" width="13.140625" style="23" customWidth="1"/>
    <col min="9736" max="9736" width="14.7109375" style="23" customWidth="1"/>
    <col min="9737" max="9737" width="15.28515625" style="23" bestFit="1" customWidth="1"/>
    <col min="9738" max="9984" width="11" style="23"/>
    <col min="9985" max="9985" width="4" style="23" customWidth="1"/>
    <col min="9986" max="9986" width="11" style="23"/>
    <col min="9987" max="9987" width="46" style="23" customWidth="1"/>
    <col min="9988" max="9988" width="16" style="23" customWidth="1"/>
    <col min="9989" max="9989" width="19.140625" style="23" customWidth="1"/>
    <col min="9990" max="9990" width="13.5703125" style="23" customWidth="1"/>
    <col min="9991" max="9991" width="13.140625" style="23" customWidth="1"/>
    <col min="9992" max="9992" width="14.7109375" style="23" customWidth="1"/>
    <col min="9993" max="9993" width="15.28515625" style="23" bestFit="1" customWidth="1"/>
    <col min="9994" max="10240" width="11" style="23"/>
    <col min="10241" max="10241" width="4" style="23" customWidth="1"/>
    <col min="10242" max="10242" width="11" style="23"/>
    <col min="10243" max="10243" width="46" style="23" customWidth="1"/>
    <col min="10244" max="10244" width="16" style="23" customWidth="1"/>
    <col min="10245" max="10245" width="19.140625" style="23" customWidth="1"/>
    <col min="10246" max="10246" width="13.5703125" style="23" customWidth="1"/>
    <col min="10247" max="10247" width="13.140625" style="23" customWidth="1"/>
    <col min="10248" max="10248" width="14.7109375" style="23" customWidth="1"/>
    <col min="10249" max="10249" width="15.28515625" style="23" bestFit="1" customWidth="1"/>
    <col min="10250" max="10496" width="11" style="23"/>
    <col min="10497" max="10497" width="4" style="23" customWidth="1"/>
    <col min="10498" max="10498" width="11" style="23"/>
    <col min="10499" max="10499" width="46" style="23" customWidth="1"/>
    <col min="10500" max="10500" width="16" style="23" customWidth="1"/>
    <col min="10501" max="10501" width="19.140625" style="23" customWidth="1"/>
    <col min="10502" max="10502" width="13.5703125" style="23" customWidth="1"/>
    <col min="10503" max="10503" width="13.140625" style="23" customWidth="1"/>
    <col min="10504" max="10504" width="14.7109375" style="23" customWidth="1"/>
    <col min="10505" max="10505" width="15.28515625" style="23" bestFit="1" customWidth="1"/>
    <col min="10506" max="10752" width="11" style="23"/>
    <col min="10753" max="10753" width="4" style="23" customWidth="1"/>
    <col min="10754" max="10754" width="11" style="23"/>
    <col min="10755" max="10755" width="46" style="23" customWidth="1"/>
    <col min="10756" max="10756" width="16" style="23" customWidth="1"/>
    <col min="10757" max="10757" width="19.140625" style="23" customWidth="1"/>
    <col min="10758" max="10758" width="13.5703125" style="23" customWidth="1"/>
    <col min="10759" max="10759" width="13.140625" style="23" customWidth="1"/>
    <col min="10760" max="10760" width="14.7109375" style="23" customWidth="1"/>
    <col min="10761" max="10761" width="15.28515625" style="23" bestFit="1" customWidth="1"/>
    <col min="10762" max="11008" width="11" style="23"/>
    <col min="11009" max="11009" width="4" style="23" customWidth="1"/>
    <col min="11010" max="11010" width="11" style="23"/>
    <col min="11011" max="11011" width="46" style="23" customWidth="1"/>
    <col min="11012" max="11012" width="16" style="23" customWidth="1"/>
    <col min="11013" max="11013" width="19.140625" style="23" customWidth="1"/>
    <col min="11014" max="11014" width="13.5703125" style="23" customWidth="1"/>
    <col min="11015" max="11015" width="13.140625" style="23" customWidth="1"/>
    <col min="11016" max="11016" width="14.7109375" style="23" customWidth="1"/>
    <col min="11017" max="11017" width="15.28515625" style="23" bestFit="1" customWidth="1"/>
    <col min="11018" max="11264" width="11" style="23"/>
    <col min="11265" max="11265" width="4" style="23" customWidth="1"/>
    <col min="11266" max="11266" width="11" style="23"/>
    <col min="11267" max="11267" width="46" style="23" customWidth="1"/>
    <col min="11268" max="11268" width="16" style="23" customWidth="1"/>
    <col min="11269" max="11269" width="19.140625" style="23" customWidth="1"/>
    <col min="11270" max="11270" width="13.5703125" style="23" customWidth="1"/>
    <col min="11271" max="11271" width="13.140625" style="23" customWidth="1"/>
    <col min="11272" max="11272" width="14.7109375" style="23" customWidth="1"/>
    <col min="11273" max="11273" width="15.28515625" style="23" bestFit="1" customWidth="1"/>
    <col min="11274" max="11520" width="11" style="23"/>
    <col min="11521" max="11521" width="4" style="23" customWidth="1"/>
    <col min="11522" max="11522" width="11" style="23"/>
    <col min="11523" max="11523" width="46" style="23" customWidth="1"/>
    <col min="11524" max="11524" width="16" style="23" customWidth="1"/>
    <col min="11525" max="11525" width="19.140625" style="23" customWidth="1"/>
    <col min="11526" max="11526" width="13.5703125" style="23" customWidth="1"/>
    <col min="11527" max="11527" width="13.140625" style="23" customWidth="1"/>
    <col min="11528" max="11528" width="14.7109375" style="23" customWidth="1"/>
    <col min="11529" max="11529" width="15.28515625" style="23" bestFit="1" customWidth="1"/>
    <col min="11530" max="11776" width="11" style="23"/>
    <col min="11777" max="11777" width="4" style="23" customWidth="1"/>
    <col min="11778" max="11778" width="11" style="23"/>
    <col min="11779" max="11779" width="46" style="23" customWidth="1"/>
    <col min="11780" max="11780" width="16" style="23" customWidth="1"/>
    <col min="11781" max="11781" width="19.140625" style="23" customWidth="1"/>
    <col min="11782" max="11782" width="13.5703125" style="23" customWidth="1"/>
    <col min="11783" max="11783" width="13.140625" style="23" customWidth="1"/>
    <col min="11784" max="11784" width="14.7109375" style="23" customWidth="1"/>
    <col min="11785" max="11785" width="15.28515625" style="23" bestFit="1" customWidth="1"/>
    <col min="11786" max="12032" width="11" style="23"/>
    <col min="12033" max="12033" width="4" style="23" customWidth="1"/>
    <col min="12034" max="12034" width="11" style="23"/>
    <col min="12035" max="12035" width="46" style="23" customWidth="1"/>
    <col min="12036" max="12036" width="16" style="23" customWidth="1"/>
    <col min="12037" max="12037" width="19.140625" style="23" customWidth="1"/>
    <col min="12038" max="12038" width="13.5703125" style="23" customWidth="1"/>
    <col min="12039" max="12039" width="13.140625" style="23" customWidth="1"/>
    <col min="12040" max="12040" width="14.7109375" style="23" customWidth="1"/>
    <col min="12041" max="12041" width="15.28515625" style="23" bestFit="1" customWidth="1"/>
    <col min="12042" max="12288" width="11" style="23"/>
    <col min="12289" max="12289" width="4" style="23" customWidth="1"/>
    <col min="12290" max="12290" width="11" style="23"/>
    <col min="12291" max="12291" width="46" style="23" customWidth="1"/>
    <col min="12292" max="12292" width="16" style="23" customWidth="1"/>
    <col min="12293" max="12293" width="19.140625" style="23" customWidth="1"/>
    <col min="12294" max="12294" width="13.5703125" style="23" customWidth="1"/>
    <col min="12295" max="12295" width="13.140625" style="23" customWidth="1"/>
    <col min="12296" max="12296" width="14.7109375" style="23" customWidth="1"/>
    <col min="12297" max="12297" width="15.28515625" style="23" bestFit="1" customWidth="1"/>
    <col min="12298" max="12544" width="11" style="23"/>
    <col min="12545" max="12545" width="4" style="23" customWidth="1"/>
    <col min="12546" max="12546" width="11" style="23"/>
    <col min="12547" max="12547" width="46" style="23" customWidth="1"/>
    <col min="12548" max="12548" width="16" style="23" customWidth="1"/>
    <col min="12549" max="12549" width="19.140625" style="23" customWidth="1"/>
    <col min="12550" max="12550" width="13.5703125" style="23" customWidth="1"/>
    <col min="12551" max="12551" width="13.140625" style="23" customWidth="1"/>
    <col min="12552" max="12552" width="14.7109375" style="23" customWidth="1"/>
    <col min="12553" max="12553" width="15.28515625" style="23" bestFit="1" customWidth="1"/>
    <col min="12554" max="12800" width="11" style="23"/>
    <col min="12801" max="12801" width="4" style="23" customWidth="1"/>
    <col min="12802" max="12802" width="11" style="23"/>
    <col min="12803" max="12803" width="46" style="23" customWidth="1"/>
    <col min="12804" max="12804" width="16" style="23" customWidth="1"/>
    <col min="12805" max="12805" width="19.140625" style="23" customWidth="1"/>
    <col min="12806" max="12806" width="13.5703125" style="23" customWidth="1"/>
    <col min="12807" max="12807" width="13.140625" style="23" customWidth="1"/>
    <col min="12808" max="12808" width="14.7109375" style="23" customWidth="1"/>
    <col min="12809" max="12809" width="15.28515625" style="23" bestFit="1" customWidth="1"/>
    <col min="12810" max="13056" width="11" style="23"/>
    <col min="13057" max="13057" width="4" style="23" customWidth="1"/>
    <col min="13058" max="13058" width="11" style="23"/>
    <col min="13059" max="13059" width="46" style="23" customWidth="1"/>
    <col min="13060" max="13060" width="16" style="23" customWidth="1"/>
    <col min="13061" max="13061" width="19.140625" style="23" customWidth="1"/>
    <col min="13062" max="13062" width="13.5703125" style="23" customWidth="1"/>
    <col min="13063" max="13063" width="13.140625" style="23" customWidth="1"/>
    <col min="13064" max="13064" width="14.7109375" style="23" customWidth="1"/>
    <col min="13065" max="13065" width="15.28515625" style="23" bestFit="1" customWidth="1"/>
    <col min="13066" max="13312" width="11" style="23"/>
    <col min="13313" max="13313" width="4" style="23" customWidth="1"/>
    <col min="13314" max="13314" width="11" style="23"/>
    <col min="13315" max="13315" width="46" style="23" customWidth="1"/>
    <col min="13316" max="13316" width="16" style="23" customWidth="1"/>
    <col min="13317" max="13317" width="19.140625" style="23" customWidth="1"/>
    <col min="13318" max="13318" width="13.5703125" style="23" customWidth="1"/>
    <col min="13319" max="13319" width="13.140625" style="23" customWidth="1"/>
    <col min="13320" max="13320" width="14.7109375" style="23" customWidth="1"/>
    <col min="13321" max="13321" width="15.28515625" style="23" bestFit="1" customWidth="1"/>
    <col min="13322" max="13568" width="11" style="23"/>
    <col min="13569" max="13569" width="4" style="23" customWidth="1"/>
    <col min="13570" max="13570" width="11" style="23"/>
    <col min="13571" max="13571" width="46" style="23" customWidth="1"/>
    <col min="13572" max="13572" width="16" style="23" customWidth="1"/>
    <col min="13573" max="13573" width="19.140625" style="23" customWidth="1"/>
    <col min="13574" max="13574" width="13.5703125" style="23" customWidth="1"/>
    <col min="13575" max="13575" width="13.140625" style="23" customWidth="1"/>
    <col min="13576" max="13576" width="14.7109375" style="23" customWidth="1"/>
    <col min="13577" max="13577" width="15.28515625" style="23" bestFit="1" customWidth="1"/>
    <col min="13578" max="13824" width="11" style="23"/>
    <col min="13825" max="13825" width="4" style="23" customWidth="1"/>
    <col min="13826" max="13826" width="11" style="23"/>
    <col min="13827" max="13827" width="46" style="23" customWidth="1"/>
    <col min="13828" max="13828" width="16" style="23" customWidth="1"/>
    <col min="13829" max="13829" width="19.140625" style="23" customWidth="1"/>
    <col min="13830" max="13830" width="13.5703125" style="23" customWidth="1"/>
    <col min="13831" max="13831" width="13.140625" style="23" customWidth="1"/>
    <col min="13832" max="13832" width="14.7109375" style="23" customWidth="1"/>
    <col min="13833" max="13833" width="15.28515625" style="23" bestFit="1" customWidth="1"/>
    <col min="13834" max="14080" width="11" style="23"/>
    <col min="14081" max="14081" width="4" style="23" customWidth="1"/>
    <col min="14082" max="14082" width="11" style="23"/>
    <col min="14083" max="14083" width="46" style="23" customWidth="1"/>
    <col min="14084" max="14084" width="16" style="23" customWidth="1"/>
    <col min="14085" max="14085" width="19.140625" style="23" customWidth="1"/>
    <col min="14086" max="14086" width="13.5703125" style="23" customWidth="1"/>
    <col min="14087" max="14087" width="13.140625" style="23" customWidth="1"/>
    <col min="14088" max="14088" width="14.7109375" style="23" customWidth="1"/>
    <col min="14089" max="14089" width="15.28515625" style="23" bestFit="1" customWidth="1"/>
    <col min="14090" max="14336" width="11" style="23"/>
    <col min="14337" max="14337" width="4" style="23" customWidth="1"/>
    <col min="14338" max="14338" width="11" style="23"/>
    <col min="14339" max="14339" width="46" style="23" customWidth="1"/>
    <col min="14340" max="14340" width="16" style="23" customWidth="1"/>
    <col min="14341" max="14341" width="19.140625" style="23" customWidth="1"/>
    <col min="14342" max="14342" width="13.5703125" style="23" customWidth="1"/>
    <col min="14343" max="14343" width="13.140625" style="23" customWidth="1"/>
    <col min="14344" max="14344" width="14.7109375" style="23" customWidth="1"/>
    <col min="14345" max="14345" width="15.28515625" style="23" bestFit="1" customWidth="1"/>
    <col min="14346" max="14592" width="11" style="23"/>
    <col min="14593" max="14593" width="4" style="23" customWidth="1"/>
    <col min="14594" max="14594" width="11" style="23"/>
    <col min="14595" max="14595" width="46" style="23" customWidth="1"/>
    <col min="14596" max="14596" width="16" style="23" customWidth="1"/>
    <col min="14597" max="14597" width="19.140625" style="23" customWidth="1"/>
    <col min="14598" max="14598" width="13.5703125" style="23" customWidth="1"/>
    <col min="14599" max="14599" width="13.140625" style="23" customWidth="1"/>
    <col min="14600" max="14600" width="14.7109375" style="23" customWidth="1"/>
    <col min="14601" max="14601" width="15.28515625" style="23" bestFit="1" customWidth="1"/>
    <col min="14602" max="14848" width="11" style="23"/>
    <col min="14849" max="14849" width="4" style="23" customWidth="1"/>
    <col min="14850" max="14850" width="11" style="23"/>
    <col min="14851" max="14851" width="46" style="23" customWidth="1"/>
    <col min="14852" max="14852" width="16" style="23" customWidth="1"/>
    <col min="14853" max="14853" width="19.140625" style="23" customWidth="1"/>
    <col min="14854" max="14854" width="13.5703125" style="23" customWidth="1"/>
    <col min="14855" max="14855" width="13.140625" style="23" customWidth="1"/>
    <col min="14856" max="14856" width="14.7109375" style="23" customWidth="1"/>
    <col min="14857" max="14857" width="15.28515625" style="23" bestFit="1" customWidth="1"/>
    <col min="14858" max="15104" width="11" style="23"/>
    <col min="15105" max="15105" width="4" style="23" customWidth="1"/>
    <col min="15106" max="15106" width="11" style="23"/>
    <col min="15107" max="15107" width="46" style="23" customWidth="1"/>
    <col min="15108" max="15108" width="16" style="23" customWidth="1"/>
    <col min="15109" max="15109" width="19.140625" style="23" customWidth="1"/>
    <col min="15110" max="15110" width="13.5703125" style="23" customWidth="1"/>
    <col min="15111" max="15111" width="13.140625" style="23" customWidth="1"/>
    <col min="15112" max="15112" width="14.7109375" style="23" customWidth="1"/>
    <col min="15113" max="15113" width="15.28515625" style="23" bestFit="1" customWidth="1"/>
    <col min="15114" max="15360" width="11" style="23"/>
    <col min="15361" max="15361" width="4" style="23" customWidth="1"/>
    <col min="15362" max="15362" width="11" style="23"/>
    <col min="15363" max="15363" width="46" style="23" customWidth="1"/>
    <col min="15364" max="15364" width="16" style="23" customWidth="1"/>
    <col min="15365" max="15365" width="19.140625" style="23" customWidth="1"/>
    <col min="15366" max="15366" width="13.5703125" style="23" customWidth="1"/>
    <col min="15367" max="15367" width="13.140625" style="23" customWidth="1"/>
    <col min="15368" max="15368" width="14.7109375" style="23" customWidth="1"/>
    <col min="15369" max="15369" width="15.28515625" style="23" bestFit="1" customWidth="1"/>
    <col min="15370" max="15616" width="11" style="23"/>
    <col min="15617" max="15617" width="4" style="23" customWidth="1"/>
    <col min="15618" max="15618" width="11" style="23"/>
    <col min="15619" max="15619" width="46" style="23" customWidth="1"/>
    <col min="15620" max="15620" width="16" style="23" customWidth="1"/>
    <col min="15621" max="15621" width="19.140625" style="23" customWidth="1"/>
    <col min="15622" max="15622" width="13.5703125" style="23" customWidth="1"/>
    <col min="15623" max="15623" width="13.140625" style="23" customWidth="1"/>
    <col min="15624" max="15624" width="14.7109375" style="23" customWidth="1"/>
    <col min="15625" max="15625" width="15.28515625" style="23" bestFit="1" customWidth="1"/>
    <col min="15626" max="15872" width="11" style="23"/>
    <col min="15873" max="15873" width="4" style="23" customWidth="1"/>
    <col min="15874" max="15874" width="11" style="23"/>
    <col min="15875" max="15875" width="46" style="23" customWidth="1"/>
    <col min="15876" max="15876" width="16" style="23" customWidth="1"/>
    <col min="15877" max="15877" width="19.140625" style="23" customWidth="1"/>
    <col min="15878" max="15878" width="13.5703125" style="23" customWidth="1"/>
    <col min="15879" max="15879" width="13.140625" style="23" customWidth="1"/>
    <col min="15880" max="15880" width="14.7109375" style="23" customWidth="1"/>
    <col min="15881" max="15881" width="15.28515625" style="23" bestFit="1" customWidth="1"/>
    <col min="15882" max="16128" width="11" style="23"/>
    <col min="16129" max="16129" width="4" style="23" customWidth="1"/>
    <col min="16130" max="16130" width="11" style="23"/>
    <col min="16131" max="16131" width="46" style="23" customWidth="1"/>
    <col min="16132" max="16132" width="16" style="23" customWidth="1"/>
    <col min="16133" max="16133" width="19.140625" style="23" customWidth="1"/>
    <col min="16134" max="16134" width="13.5703125" style="23" customWidth="1"/>
    <col min="16135" max="16135" width="13.140625" style="23" customWidth="1"/>
    <col min="16136" max="16136" width="14.7109375" style="23" customWidth="1"/>
    <col min="16137" max="16137" width="15.28515625" style="23" bestFit="1" customWidth="1"/>
    <col min="16138" max="16384" width="11" style="23"/>
  </cols>
  <sheetData>
    <row r="1" spans="2:9" ht="13.5" thickBot="1"/>
    <row r="2" spans="2:9">
      <c r="B2" s="1404" t="s">
        <v>1242</v>
      </c>
      <c r="C2" s="1405"/>
      <c r="D2" s="1405"/>
      <c r="E2" s="1405"/>
      <c r="F2" s="1405"/>
      <c r="G2" s="1405"/>
      <c r="H2" s="1405"/>
      <c r="I2" s="1650"/>
    </row>
    <row r="3" spans="2:9">
      <c r="B3" s="1631" t="s">
        <v>492</v>
      </c>
      <c r="C3" s="1632"/>
      <c r="D3" s="1632"/>
      <c r="E3" s="1632"/>
      <c r="F3" s="1632"/>
      <c r="G3" s="1632"/>
      <c r="H3" s="1632"/>
      <c r="I3" s="1651"/>
    </row>
    <row r="4" spans="2:9">
      <c r="B4" s="1631" t="s">
        <v>493</v>
      </c>
      <c r="C4" s="1632"/>
      <c r="D4" s="1632"/>
      <c r="E4" s="1632"/>
      <c r="F4" s="1632"/>
      <c r="G4" s="1632"/>
      <c r="H4" s="1632"/>
      <c r="I4" s="1651"/>
    </row>
    <row r="5" spans="2:9">
      <c r="B5" s="1631" t="s">
        <v>1321</v>
      </c>
      <c r="C5" s="1632"/>
      <c r="D5" s="1632"/>
      <c r="E5" s="1632"/>
      <c r="F5" s="1632"/>
      <c r="G5" s="1632"/>
      <c r="H5" s="1632"/>
      <c r="I5" s="1651"/>
    </row>
    <row r="6" spans="2:9" ht="13.5" thickBot="1">
      <c r="B6" s="1634" t="s">
        <v>83</v>
      </c>
      <c r="C6" s="1635"/>
      <c r="D6" s="1635"/>
      <c r="E6" s="1635"/>
      <c r="F6" s="1635"/>
      <c r="G6" s="1635"/>
      <c r="H6" s="1635"/>
      <c r="I6" s="1652"/>
    </row>
    <row r="7" spans="2:9" ht="15.75" customHeight="1">
      <c r="B7" s="1404" t="s">
        <v>84</v>
      </c>
      <c r="C7" s="1406"/>
      <c r="D7" s="1404" t="s">
        <v>494</v>
      </c>
      <c r="E7" s="1405"/>
      <c r="F7" s="1405"/>
      <c r="G7" s="1405"/>
      <c r="H7" s="1406"/>
      <c r="I7" s="1629" t="s">
        <v>495</v>
      </c>
    </row>
    <row r="8" spans="2:9" ht="15" customHeight="1" thickBot="1">
      <c r="B8" s="1631"/>
      <c r="C8" s="1633"/>
      <c r="D8" s="1634"/>
      <c r="E8" s="1635"/>
      <c r="F8" s="1635"/>
      <c r="G8" s="1635"/>
      <c r="H8" s="1636"/>
      <c r="I8" s="1640"/>
    </row>
    <row r="9" spans="2:9" ht="26.25" thickBot="1">
      <c r="B9" s="1634"/>
      <c r="C9" s="1636"/>
      <c r="D9" s="891" t="s">
        <v>496</v>
      </c>
      <c r="E9" s="779" t="s">
        <v>497</v>
      </c>
      <c r="F9" s="891" t="s">
        <v>498</v>
      </c>
      <c r="G9" s="891" t="s">
        <v>371</v>
      </c>
      <c r="H9" s="891" t="s">
        <v>499</v>
      </c>
      <c r="I9" s="1630"/>
    </row>
    <row r="10" spans="2:9">
      <c r="B10" s="892" t="s">
        <v>500</v>
      </c>
      <c r="C10" s="893"/>
      <c r="D10" s="894">
        <f t="shared" ref="D10:I10" si="0">D11+D19+D29+D39+D49+D59+D72+D76+D63</f>
        <v>10728556.92</v>
      </c>
      <c r="E10" s="894">
        <f t="shared" si="0"/>
        <v>0</v>
      </c>
      <c r="F10" s="894">
        <f t="shared" si="0"/>
        <v>10728556.92</v>
      </c>
      <c r="G10" s="894">
        <f t="shared" si="0"/>
        <v>1227660.3199999998</v>
      </c>
      <c r="H10" s="894">
        <f t="shared" si="0"/>
        <v>999376.97</v>
      </c>
      <c r="I10" s="894">
        <f t="shared" si="0"/>
        <v>9500896.6000000015</v>
      </c>
    </row>
    <row r="11" spans="2:9">
      <c r="B11" s="895" t="s">
        <v>501</v>
      </c>
      <c r="C11" s="896"/>
      <c r="D11" s="880">
        <f t="shared" ref="D11:I11" si="1">SUM(D12:D18)</f>
        <v>7128541.3399999999</v>
      </c>
      <c r="E11" s="880">
        <f t="shared" si="1"/>
        <v>0</v>
      </c>
      <c r="F11" s="880">
        <f t="shared" si="1"/>
        <v>7128541.3399999999</v>
      </c>
      <c r="G11" s="880">
        <f t="shared" si="1"/>
        <v>967665.1399999999</v>
      </c>
      <c r="H11" s="880">
        <f t="shared" si="1"/>
        <v>739381.79</v>
      </c>
      <c r="I11" s="880">
        <f t="shared" si="1"/>
        <v>6160876.2000000002</v>
      </c>
    </row>
    <row r="12" spans="2:9">
      <c r="B12" s="897" t="s">
        <v>502</v>
      </c>
      <c r="C12" s="13"/>
      <c r="D12" s="880">
        <v>27690.09</v>
      </c>
      <c r="E12" s="784">
        <v>0</v>
      </c>
      <c r="F12" s="784">
        <f>D12+E12</f>
        <v>27690.09</v>
      </c>
      <c r="G12" s="784">
        <v>-2448.65</v>
      </c>
      <c r="H12" s="784">
        <v>-2448.65</v>
      </c>
      <c r="I12" s="784">
        <f>F12-G12</f>
        <v>30138.74</v>
      </c>
    </row>
    <row r="13" spans="2:9">
      <c r="B13" s="897" t="s">
        <v>503</v>
      </c>
      <c r="C13" s="13"/>
      <c r="D13" s="880"/>
      <c r="E13" s="784"/>
      <c r="F13" s="784">
        <f t="shared" ref="F13:F18" si="2">D13+E13</f>
        <v>0</v>
      </c>
      <c r="G13" s="784"/>
      <c r="H13" s="784"/>
      <c r="I13" s="784">
        <f t="shared" ref="I13:I18" si="3">F13-G13</f>
        <v>0</v>
      </c>
    </row>
    <row r="14" spans="2:9">
      <c r="B14" s="897" t="s">
        <v>504</v>
      </c>
      <c r="C14" s="13"/>
      <c r="D14" s="880">
        <v>4106780.78</v>
      </c>
      <c r="E14" s="784">
        <v>0</v>
      </c>
      <c r="F14" s="784">
        <f t="shared" si="2"/>
        <v>4106780.78</v>
      </c>
      <c r="G14" s="784">
        <v>551890.64</v>
      </c>
      <c r="H14" s="784">
        <v>551890.64</v>
      </c>
      <c r="I14" s="784">
        <f t="shared" si="3"/>
        <v>3554890.1399999997</v>
      </c>
    </row>
    <row r="15" spans="2:9">
      <c r="B15" s="897" t="s">
        <v>505</v>
      </c>
      <c r="C15" s="13"/>
      <c r="D15" s="880">
        <v>1392465.62</v>
      </c>
      <c r="E15" s="784">
        <v>0</v>
      </c>
      <c r="F15" s="784">
        <f t="shared" si="2"/>
        <v>1392465.62</v>
      </c>
      <c r="G15" s="784">
        <v>228283.35</v>
      </c>
      <c r="H15" s="784">
        <v>0</v>
      </c>
      <c r="I15" s="784">
        <f t="shared" si="3"/>
        <v>1164182.27</v>
      </c>
    </row>
    <row r="16" spans="2:9">
      <c r="B16" s="897" t="s">
        <v>506</v>
      </c>
      <c r="C16" s="13"/>
      <c r="D16" s="880">
        <v>1362604.85</v>
      </c>
      <c r="E16" s="784">
        <v>0</v>
      </c>
      <c r="F16" s="784">
        <f t="shared" si="2"/>
        <v>1362604.85</v>
      </c>
      <c r="G16" s="784">
        <v>173939.8</v>
      </c>
      <c r="H16" s="784">
        <v>173939.8</v>
      </c>
      <c r="I16" s="784">
        <f t="shared" si="3"/>
        <v>1188665.05</v>
      </c>
    </row>
    <row r="17" spans="2:9">
      <c r="B17" s="897" t="s">
        <v>507</v>
      </c>
      <c r="C17" s="13"/>
      <c r="D17" s="880"/>
      <c r="E17" s="784"/>
      <c r="F17" s="784">
        <f t="shared" si="2"/>
        <v>0</v>
      </c>
      <c r="G17" s="784"/>
      <c r="H17" s="784"/>
      <c r="I17" s="784">
        <f t="shared" si="3"/>
        <v>0</v>
      </c>
    </row>
    <row r="18" spans="2:9">
      <c r="B18" s="897" t="s">
        <v>508</v>
      </c>
      <c r="C18" s="13"/>
      <c r="D18" s="880">
        <v>239000</v>
      </c>
      <c r="E18" s="784">
        <v>0</v>
      </c>
      <c r="F18" s="784">
        <f t="shared" si="2"/>
        <v>239000</v>
      </c>
      <c r="G18" s="784">
        <v>16000</v>
      </c>
      <c r="H18" s="784">
        <v>16000</v>
      </c>
      <c r="I18" s="784">
        <f t="shared" si="3"/>
        <v>223000</v>
      </c>
    </row>
    <row r="19" spans="2:9">
      <c r="B19" s="895" t="s">
        <v>509</v>
      </c>
      <c r="C19" s="896"/>
      <c r="D19" s="880">
        <f t="shared" ref="D19:I19" si="4">SUM(D20:D28)</f>
        <v>900003.8899999999</v>
      </c>
      <c r="E19" s="880">
        <f t="shared" si="4"/>
        <v>0</v>
      </c>
      <c r="F19" s="880">
        <f t="shared" si="4"/>
        <v>900003.8899999999</v>
      </c>
      <c r="G19" s="880">
        <f t="shared" si="4"/>
        <v>15894.32</v>
      </c>
      <c r="H19" s="880">
        <f t="shared" si="4"/>
        <v>15894.32</v>
      </c>
      <c r="I19" s="880">
        <f t="shared" si="4"/>
        <v>884109.57000000007</v>
      </c>
    </row>
    <row r="20" spans="2:9">
      <c r="B20" s="897" t="s">
        <v>510</v>
      </c>
      <c r="C20" s="13"/>
      <c r="D20" s="880">
        <v>7734.14</v>
      </c>
      <c r="E20" s="784">
        <v>0</v>
      </c>
      <c r="F20" s="880">
        <f t="shared" ref="F20:F28" si="5">D20+E20</f>
        <v>7734.14</v>
      </c>
      <c r="G20" s="784">
        <v>0</v>
      </c>
      <c r="H20" s="784">
        <v>0</v>
      </c>
      <c r="I20" s="784">
        <f>F20-G20</f>
        <v>7734.14</v>
      </c>
    </row>
    <row r="21" spans="2:9">
      <c r="B21" s="897" t="s">
        <v>511</v>
      </c>
      <c r="C21" s="13"/>
      <c r="D21" s="880">
        <v>162633.21</v>
      </c>
      <c r="E21" s="784">
        <v>0</v>
      </c>
      <c r="F21" s="880">
        <f t="shared" si="5"/>
        <v>162633.21</v>
      </c>
      <c r="G21" s="784">
        <v>11020.59</v>
      </c>
      <c r="H21" s="784">
        <v>11020.59</v>
      </c>
      <c r="I21" s="784">
        <f t="shared" ref="I21:I83" si="6">F21-G21</f>
        <v>151612.62</v>
      </c>
    </row>
    <row r="22" spans="2:9">
      <c r="B22" s="897" t="s">
        <v>512</v>
      </c>
      <c r="C22" s="13"/>
      <c r="D22" s="880"/>
      <c r="E22" s="784"/>
      <c r="F22" s="880">
        <f t="shared" si="5"/>
        <v>0</v>
      </c>
      <c r="G22" s="784"/>
      <c r="H22" s="784"/>
      <c r="I22" s="784">
        <f t="shared" si="6"/>
        <v>0</v>
      </c>
    </row>
    <row r="23" spans="2:9">
      <c r="B23" s="897" t="s">
        <v>513</v>
      </c>
      <c r="C23" s="13"/>
      <c r="D23" s="880">
        <v>330116.05</v>
      </c>
      <c r="E23" s="784">
        <v>0</v>
      </c>
      <c r="F23" s="880">
        <f t="shared" si="5"/>
        <v>330116.05</v>
      </c>
      <c r="G23" s="784">
        <v>4873.7299999999996</v>
      </c>
      <c r="H23" s="784">
        <v>4873.7299999999996</v>
      </c>
      <c r="I23" s="784">
        <f t="shared" si="6"/>
        <v>325242.32</v>
      </c>
    </row>
    <row r="24" spans="2:9">
      <c r="B24" s="897" t="s">
        <v>514</v>
      </c>
      <c r="C24" s="13"/>
      <c r="D24" s="880"/>
      <c r="E24" s="784"/>
      <c r="F24" s="880">
        <f t="shared" si="5"/>
        <v>0</v>
      </c>
      <c r="G24" s="784"/>
      <c r="H24" s="784"/>
      <c r="I24" s="784">
        <f t="shared" si="6"/>
        <v>0</v>
      </c>
    </row>
    <row r="25" spans="2:9">
      <c r="B25" s="897" t="s">
        <v>515</v>
      </c>
      <c r="C25" s="13"/>
      <c r="D25" s="880">
        <v>182157.46</v>
      </c>
      <c r="E25" s="784">
        <v>0</v>
      </c>
      <c r="F25" s="880">
        <f t="shared" si="5"/>
        <v>182157.46</v>
      </c>
      <c r="G25" s="784">
        <v>0</v>
      </c>
      <c r="H25" s="784">
        <v>0</v>
      </c>
      <c r="I25" s="784">
        <f t="shared" si="6"/>
        <v>182157.46</v>
      </c>
    </row>
    <row r="26" spans="2:9">
      <c r="B26" s="897" t="s">
        <v>516</v>
      </c>
      <c r="C26" s="13"/>
      <c r="D26" s="880">
        <v>33643.46</v>
      </c>
      <c r="E26" s="784">
        <v>0</v>
      </c>
      <c r="F26" s="880">
        <f t="shared" si="5"/>
        <v>33643.46</v>
      </c>
      <c r="G26" s="784">
        <v>0</v>
      </c>
      <c r="H26" s="784">
        <v>0</v>
      </c>
      <c r="I26" s="784">
        <f t="shared" si="6"/>
        <v>33643.46</v>
      </c>
    </row>
    <row r="27" spans="2:9">
      <c r="B27" s="897" t="s">
        <v>517</v>
      </c>
      <c r="C27" s="13"/>
      <c r="D27" s="880"/>
      <c r="E27" s="784"/>
      <c r="F27" s="880">
        <f t="shared" si="5"/>
        <v>0</v>
      </c>
      <c r="G27" s="784"/>
      <c r="H27" s="784"/>
      <c r="I27" s="784">
        <f t="shared" si="6"/>
        <v>0</v>
      </c>
    </row>
    <row r="28" spans="2:9">
      <c r="B28" s="897" t="s">
        <v>518</v>
      </c>
      <c r="C28" s="13"/>
      <c r="D28" s="880">
        <v>183719.57</v>
      </c>
      <c r="E28" s="784">
        <v>0</v>
      </c>
      <c r="F28" s="880">
        <f t="shared" si="5"/>
        <v>183719.57</v>
      </c>
      <c r="G28" s="784">
        <v>0</v>
      </c>
      <c r="H28" s="784">
        <v>0</v>
      </c>
      <c r="I28" s="784">
        <f t="shared" si="6"/>
        <v>183719.57</v>
      </c>
    </row>
    <row r="29" spans="2:9">
      <c r="B29" s="895" t="s">
        <v>519</v>
      </c>
      <c r="C29" s="896"/>
      <c r="D29" s="880">
        <f t="shared" ref="D29:I29" si="7">SUM(D30:D38)</f>
        <v>2700011.69</v>
      </c>
      <c r="E29" s="880">
        <f t="shared" si="7"/>
        <v>0</v>
      </c>
      <c r="F29" s="880">
        <f t="shared" si="7"/>
        <v>2700011.69</v>
      </c>
      <c r="G29" s="880">
        <f t="shared" si="7"/>
        <v>244100.86</v>
      </c>
      <c r="H29" s="880">
        <f t="shared" si="7"/>
        <v>244100.86</v>
      </c>
      <c r="I29" s="880">
        <f t="shared" si="7"/>
        <v>2455910.83</v>
      </c>
    </row>
    <row r="30" spans="2:9">
      <c r="B30" s="897" t="s">
        <v>520</v>
      </c>
      <c r="C30" s="13"/>
      <c r="D30" s="880">
        <v>81622.89</v>
      </c>
      <c r="E30" s="784">
        <v>0</v>
      </c>
      <c r="F30" s="880">
        <f t="shared" ref="F30:F38" si="8">D30+E30</f>
        <v>81622.89</v>
      </c>
      <c r="G30" s="784">
        <v>20263.72</v>
      </c>
      <c r="H30" s="784">
        <v>20263.72</v>
      </c>
      <c r="I30" s="784">
        <f t="shared" si="6"/>
        <v>61359.17</v>
      </c>
    </row>
    <row r="31" spans="2:9">
      <c r="B31" s="897" t="s">
        <v>521</v>
      </c>
      <c r="C31" s="13"/>
      <c r="D31" s="880">
        <v>99655.05</v>
      </c>
      <c r="E31" s="784">
        <v>0</v>
      </c>
      <c r="F31" s="880">
        <f t="shared" si="8"/>
        <v>99655.05</v>
      </c>
      <c r="G31" s="784">
        <v>0</v>
      </c>
      <c r="H31" s="784">
        <v>0</v>
      </c>
      <c r="I31" s="784">
        <f t="shared" si="6"/>
        <v>99655.05</v>
      </c>
    </row>
    <row r="32" spans="2:9">
      <c r="B32" s="897" t="s">
        <v>522</v>
      </c>
      <c r="C32" s="13"/>
      <c r="D32" s="880">
        <v>169738.02</v>
      </c>
      <c r="E32" s="784">
        <v>0</v>
      </c>
      <c r="F32" s="880">
        <f t="shared" si="8"/>
        <v>169738.02</v>
      </c>
      <c r="G32" s="784">
        <v>9826.7999999999993</v>
      </c>
      <c r="H32" s="784">
        <v>9826.7999999999993</v>
      </c>
      <c r="I32" s="784">
        <f t="shared" si="6"/>
        <v>159911.22</v>
      </c>
    </row>
    <row r="33" spans="2:9">
      <c r="B33" s="897" t="s">
        <v>523</v>
      </c>
      <c r="C33" s="13"/>
      <c r="D33" s="880">
        <v>121999.57</v>
      </c>
      <c r="E33" s="784">
        <v>20345.36</v>
      </c>
      <c r="F33" s="880">
        <f t="shared" si="8"/>
        <v>142344.93</v>
      </c>
      <c r="G33" s="784">
        <v>88910.34</v>
      </c>
      <c r="H33" s="784">
        <v>88910.34</v>
      </c>
      <c r="I33" s="784">
        <f t="shared" si="6"/>
        <v>53434.59</v>
      </c>
    </row>
    <row r="34" spans="2:9">
      <c r="B34" s="897" t="s">
        <v>524</v>
      </c>
      <c r="C34" s="13"/>
      <c r="D34" s="880">
        <v>447160.02</v>
      </c>
      <c r="E34" s="784">
        <v>0</v>
      </c>
      <c r="F34" s="880">
        <f t="shared" si="8"/>
        <v>447160.02</v>
      </c>
      <c r="G34" s="784">
        <v>0</v>
      </c>
      <c r="H34" s="784">
        <v>0</v>
      </c>
      <c r="I34" s="784">
        <f t="shared" si="6"/>
        <v>447160.02</v>
      </c>
    </row>
    <row r="35" spans="2:9">
      <c r="B35" s="897" t="s">
        <v>525</v>
      </c>
      <c r="C35" s="13"/>
      <c r="D35" s="880">
        <v>112112.07</v>
      </c>
      <c r="E35" s="784">
        <v>0</v>
      </c>
      <c r="F35" s="880">
        <f t="shared" si="8"/>
        <v>112112.07</v>
      </c>
      <c r="G35" s="784">
        <v>0</v>
      </c>
      <c r="H35" s="784">
        <v>0</v>
      </c>
      <c r="I35" s="784">
        <f t="shared" si="6"/>
        <v>112112.07</v>
      </c>
    </row>
    <row r="36" spans="2:9">
      <c r="B36" s="897" t="s">
        <v>526</v>
      </c>
      <c r="C36" s="13"/>
      <c r="D36" s="880">
        <v>938964.46</v>
      </c>
      <c r="E36" s="784">
        <v>0</v>
      </c>
      <c r="F36" s="880">
        <f t="shared" si="8"/>
        <v>938964.46</v>
      </c>
      <c r="G36" s="784">
        <v>86600</v>
      </c>
      <c r="H36" s="784">
        <v>86600</v>
      </c>
      <c r="I36" s="784">
        <f t="shared" si="6"/>
        <v>852364.46</v>
      </c>
    </row>
    <row r="37" spans="2:9">
      <c r="B37" s="897" t="s">
        <v>527</v>
      </c>
      <c r="C37" s="13"/>
      <c r="D37" s="880">
        <v>656520.11</v>
      </c>
      <c r="E37" s="784">
        <v>-20345.36</v>
      </c>
      <c r="F37" s="880">
        <f t="shared" si="8"/>
        <v>636174.75</v>
      </c>
      <c r="G37" s="784">
        <v>18500</v>
      </c>
      <c r="H37" s="784">
        <v>18500</v>
      </c>
      <c r="I37" s="784">
        <f t="shared" si="6"/>
        <v>617674.75</v>
      </c>
    </row>
    <row r="38" spans="2:9">
      <c r="B38" s="897" t="s">
        <v>528</v>
      </c>
      <c r="C38" s="13"/>
      <c r="D38" s="880">
        <v>72239.5</v>
      </c>
      <c r="E38" s="784">
        <v>0</v>
      </c>
      <c r="F38" s="880">
        <f t="shared" si="8"/>
        <v>72239.5</v>
      </c>
      <c r="G38" s="784">
        <v>20000</v>
      </c>
      <c r="H38" s="784">
        <v>20000</v>
      </c>
      <c r="I38" s="784">
        <f t="shared" si="6"/>
        <v>52239.5</v>
      </c>
    </row>
    <row r="39" spans="2:9" ht="25.5" customHeight="1">
      <c r="B39" s="1648" t="s">
        <v>529</v>
      </c>
      <c r="C39" s="1649"/>
      <c r="D39" s="880">
        <f t="shared" ref="D39:I39" si="9">SUM(D40:D48)</f>
        <v>0</v>
      </c>
      <c r="E39" s="880">
        <f t="shared" si="9"/>
        <v>0</v>
      </c>
      <c r="F39" s="880">
        <f>SUM(F40:F48)</f>
        <v>0</v>
      </c>
      <c r="G39" s="880">
        <f t="shared" si="9"/>
        <v>0</v>
      </c>
      <c r="H39" s="880">
        <f t="shared" si="9"/>
        <v>0</v>
      </c>
      <c r="I39" s="880">
        <f t="shared" si="9"/>
        <v>0</v>
      </c>
    </row>
    <row r="40" spans="2:9">
      <c r="B40" s="897" t="s">
        <v>530</v>
      </c>
      <c r="C40" s="13"/>
      <c r="D40" s="880"/>
      <c r="E40" s="784"/>
      <c r="F40" s="880">
        <f>D40+E40</f>
        <v>0</v>
      </c>
      <c r="G40" s="784"/>
      <c r="H40" s="784"/>
      <c r="I40" s="784">
        <f t="shared" si="6"/>
        <v>0</v>
      </c>
    </row>
    <row r="41" spans="2:9">
      <c r="B41" s="897" t="s">
        <v>531</v>
      </c>
      <c r="C41" s="13"/>
      <c r="D41" s="880"/>
      <c r="E41" s="784"/>
      <c r="F41" s="880">
        <f t="shared" ref="F41:F83" si="10">D41+E41</f>
        <v>0</v>
      </c>
      <c r="G41" s="784"/>
      <c r="H41" s="784"/>
      <c r="I41" s="784">
        <f t="shared" si="6"/>
        <v>0</v>
      </c>
    </row>
    <row r="42" spans="2:9">
      <c r="B42" s="897" t="s">
        <v>532</v>
      </c>
      <c r="C42" s="13"/>
      <c r="D42" s="880"/>
      <c r="E42" s="784"/>
      <c r="F42" s="880">
        <f t="shared" si="10"/>
        <v>0</v>
      </c>
      <c r="G42" s="784"/>
      <c r="H42" s="784"/>
      <c r="I42" s="784">
        <f t="shared" si="6"/>
        <v>0</v>
      </c>
    </row>
    <row r="43" spans="2:9">
      <c r="B43" s="897" t="s">
        <v>533</v>
      </c>
      <c r="C43" s="13"/>
      <c r="D43" s="880"/>
      <c r="E43" s="784"/>
      <c r="F43" s="880">
        <f t="shared" si="10"/>
        <v>0</v>
      </c>
      <c r="G43" s="784"/>
      <c r="H43" s="784"/>
      <c r="I43" s="784">
        <f t="shared" si="6"/>
        <v>0</v>
      </c>
    </row>
    <row r="44" spans="2:9">
      <c r="B44" s="897" t="s">
        <v>534</v>
      </c>
      <c r="C44" s="13"/>
      <c r="D44" s="880"/>
      <c r="E44" s="784"/>
      <c r="F44" s="880">
        <f t="shared" si="10"/>
        <v>0</v>
      </c>
      <c r="G44" s="784"/>
      <c r="H44" s="784"/>
      <c r="I44" s="784">
        <f t="shared" si="6"/>
        <v>0</v>
      </c>
    </row>
    <row r="45" spans="2:9">
      <c r="B45" s="897" t="s">
        <v>535</v>
      </c>
      <c r="C45" s="13"/>
      <c r="D45" s="880"/>
      <c r="E45" s="784"/>
      <c r="F45" s="880">
        <f t="shared" si="10"/>
        <v>0</v>
      </c>
      <c r="G45" s="784"/>
      <c r="H45" s="784"/>
      <c r="I45" s="784">
        <f t="shared" si="6"/>
        <v>0</v>
      </c>
    </row>
    <row r="46" spans="2:9">
      <c r="B46" s="897" t="s">
        <v>536</v>
      </c>
      <c r="C46" s="13"/>
      <c r="D46" s="880"/>
      <c r="E46" s="784"/>
      <c r="F46" s="880">
        <f t="shared" si="10"/>
        <v>0</v>
      </c>
      <c r="G46" s="784"/>
      <c r="H46" s="784"/>
      <c r="I46" s="784">
        <f t="shared" si="6"/>
        <v>0</v>
      </c>
    </row>
    <row r="47" spans="2:9">
      <c r="B47" s="897" t="s">
        <v>537</v>
      </c>
      <c r="C47" s="13"/>
      <c r="D47" s="880"/>
      <c r="E47" s="784"/>
      <c r="F47" s="880">
        <f t="shared" si="10"/>
        <v>0</v>
      </c>
      <c r="G47" s="784"/>
      <c r="H47" s="784"/>
      <c r="I47" s="784">
        <f t="shared" si="6"/>
        <v>0</v>
      </c>
    </row>
    <row r="48" spans="2:9">
      <c r="B48" s="897" t="s">
        <v>538</v>
      </c>
      <c r="C48" s="13"/>
      <c r="D48" s="880"/>
      <c r="E48" s="784"/>
      <c r="F48" s="880">
        <f t="shared" si="10"/>
        <v>0</v>
      </c>
      <c r="G48" s="784"/>
      <c r="H48" s="784"/>
      <c r="I48" s="784">
        <f t="shared" si="6"/>
        <v>0</v>
      </c>
    </row>
    <row r="49" spans="2:9">
      <c r="B49" s="1648" t="s">
        <v>539</v>
      </c>
      <c r="C49" s="1649"/>
      <c r="D49" s="880">
        <f t="shared" ref="D49:I49" si="11">SUM(D50:D58)</f>
        <v>0</v>
      </c>
      <c r="E49" s="880">
        <f t="shared" si="11"/>
        <v>0</v>
      </c>
      <c r="F49" s="880">
        <f t="shared" si="11"/>
        <v>0</v>
      </c>
      <c r="G49" s="880">
        <f t="shared" si="11"/>
        <v>0</v>
      </c>
      <c r="H49" s="880">
        <f t="shared" si="11"/>
        <v>0</v>
      </c>
      <c r="I49" s="880">
        <f t="shared" si="11"/>
        <v>0</v>
      </c>
    </row>
    <row r="50" spans="2:9">
      <c r="B50" s="897" t="s">
        <v>540</v>
      </c>
      <c r="C50" s="13"/>
      <c r="D50" s="880"/>
      <c r="E50" s="784"/>
      <c r="F50" s="880">
        <f t="shared" si="10"/>
        <v>0</v>
      </c>
      <c r="G50" s="784"/>
      <c r="H50" s="784"/>
      <c r="I50" s="784">
        <f t="shared" si="6"/>
        <v>0</v>
      </c>
    </row>
    <row r="51" spans="2:9">
      <c r="B51" s="897" t="s">
        <v>541</v>
      </c>
      <c r="C51" s="13"/>
      <c r="D51" s="880"/>
      <c r="E51" s="784"/>
      <c r="F51" s="880">
        <f t="shared" si="10"/>
        <v>0</v>
      </c>
      <c r="G51" s="784"/>
      <c r="H51" s="784"/>
      <c r="I51" s="784">
        <f t="shared" si="6"/>
        <v>0</v>
      </c>
    </row>
    <row r="52" spans="2:9">
      <c r="B52" s="897" t="s">
        <v>542</v>
      </c>
      <c r="C52" s="13"/>
      <c r="D52" s="880"/>
      <c r="E52" s="784"/>
      <c r="F52" s="880">
        <f t="shared" si="10"/>
        <v>0</v>
      </c>
      <c r="G52" s="784"/>
      <c r="H52" s="784"/>
      <c r="I52" s="784">
        <f t="shared" si="6"/>
        <v>0</v>
      </c>
    </row>
    <row r="53" spans="2:9">
      <c r="B53" s="897" t="s">
        <v>543</v>
      </c>
      <c r="C53" s="13"/>
      <c r="D53" s="880"/>
      <c r="E53" s="784"/>
      <c r="F53" s="880">
        <f t="shared" si="10"/>
        <v>0</v>
      </c>
      <c r="G53" s="784"/>
      <c r="H53" s="784"/>
      <c r="I53" s="784">
        <f t="shared" si="6"/>
        <v>0</v>
      </c>
    </row>
    <row r="54" spans="2:9">
      <c r="B54" s="897" t="s">
        <v>544</v>
      </c>
      <c r="C54" s="13"/>
      <c r="D54" s="880"/>
      <c r="E54" s="784"/>
      <c r="F54" s="880">
        <f t="shared" si="10"/>
        <v>0</v>
      </c>
      <c r="G54" s="784"/>
      <c r="H54" s="784"/>
      <c r="I54" s="784">
        <f t="shared" si="6"/>
        <v>0</v>
      </c>
    </row>
    <row r="55" spans="2:9">
      <c r="B55" s="897" t="s">
        <v>545</v>
      </c>
      <c r="C55" s="13"/>
      <c r="D55" s="880"/>
      <c r="E55" s="784"/>
      <c r="F55" s="880">
        <f t="shared" si="10"/>
        <v>0</v>
      </c>
      <c r="G55" s="784"/>
      <c r="H55" s="784"/>
      <c r="I55" s="784">
        <f t="shared" si="6"/>
        <v>0</v>
      </c>
    </row>
    <row r="56" spans="2:9">
      <c r="B56" s="897" t="s">
        <v>546</v>
      </c>
      <c r="C56" s="13"/>
      <c r="D56" s="880"/>
      <c r="E56" s="784"/>
      <c r="F56" s="880">
        <f t="shared" si="10"/>
        <v>0</v>
      </c>
      <c r="G56" s="784"/>
      <c r="H56" s="784"/>
      <c r="I56" s="784">
        <f t="shared" si="6"/>
        <v>0</v>
      </c>
    </row>
    <row r="57" spans="2:9">
      <c r="B57" s="897" t="s">
        <v>547</v>
      </c>
      <c r="C57" s="13"/>
      <c r="D57" s="880"/>
      <c r="E57" s="784"/>
      <c r="F57" s="880">
        <f t="shared" si="10"/>
        <v>0</v>
      </c>
      <c r="G57" s="784"/>
      <c r="H57" s="784"/>
      <c r="I57" s="784">
        <f t="shared" si="6"/>
        <v>0</v>
      </c>
    </row>
    <row r="58" spans="2:9">
      <c r="B58" s="897" t="s">
        <v>548</v>
      </c>
      <c r="C58" s="13"/>
      <c r="D58" s="880"/>
      <c r="E58" s="784"/>
      <c r="F58" s="880">
        <f t="shared" si="10"/>
        <v>0</v>
      </c>
      <c r="G58" s="784"/>
      <c r="H58" s="784"/>
      <c r="I58" s="784">
        <f t="shared" si="6"/>
        <v>0</v>
      </c>
    </row>
    <row r="59" spans="2:9">
      <c r="B59" s="895" t="s">
        <v>549</v>
      </c>
      <c r="C59" s="896"/>
      <c r="D59" s="880">
        <f>SUM(D60:D62)</f>
        <v>0</v>
      </c>
      <c r="E59" s="880">
        <f>SUM(E60:E62)</f>
        <v>0</v>
      </c>
      <c r="F59" s="880">
        <f>SUM(F60:F62)</f>
        <v>0</v>
      </c>
      <c r="G59" s="880">
        <f>SUM(G60:G62)</f>
        <v>0</v>
      </c>
      <c r="H59" s="880">
        <f>SUM(H60:H62)</f>
        <v>0</v>
      </c>
      <c r="I59" s="784">
        <f t="shared" si="6"/>
        <v>0</v>
      </c>
    </row>
    <row r="60" spans="2:9">
      <c r="B60" s="897" t="s">
        <v>550</v>
      </c>
      <c r="C60" s="13"/>
      <c r="D60" s="880"/>
      <c r="E60" s="784"/>
      <c r="F60" s="880">
        <f t="shared" si="10"/>
        <v>0</v>
      </c>
      <c r="G60" s="784"/>
      <c r="H60" s="784"/>
      <c r="I60" s="784">
        <f t="shared" si="6"/>
        <v>0</v>
      </c>
    </row>
    <row r="61" spans="2:9">
      <c r="B61" s="897" t="s">
        <v>551</v>
      </c>
      <c r="C61" s="13"/>
      <c r="D61" s="880"/>
      <c r="E61" s="784"/>
      <c r="F61" s="880">
        <f t="shared" si="10"/>
        <v>0</v>
      </c>
      <c r="G61" s="784"/>
      <c r="H61" s="784"/>
      <c r="I61" s="784">
        <f t="shared" si="6"/>
        <v>0</v>
      </c>
    </row>
    <row r="62" spans="2:9">
      <c r="B62" s="897" t="s">
        <v>552</v>
      </c>
      <c r="C62" s="13"/>
      <c r="D62" s="880"/>
      <c r="E62" s="784"/>
      <c r="F62" s="880">
        <f t="shared" si="10"/>
        <v>0</v>
      </c>
      <c r="G62" s="784"/>
      <c r="H62" s="784"/>
      <c r="I62" s="784">
        <f t="shared" si="6"/>
        <v>0</v>
      </c>
    </row>
    <row r="63" spans="2:9">
      <c r="B63" s="1648" t="s">
        <v>553</v>
      </c>
      <c r="C63" s="1649"/>
      <c r="D63" s="880">
        <f>SUM(D64:D71)</f>
        <v>0</v>
      </c>
      <c r="E63" s="880">
        <f>SUM(E64:E71)</f>
        <v>0</v>
      </c>
      <c r="F63" s="880">
        <f>F64+F65+F66+F67+F68+F70+F71</f>
        <v>0</v>
      </c>
      <c r="G63" s="880">
        <f>SUM(G64:G71)</f>
        <v>0</v>
      </c>
      <c r="H63" s="880">
        <f>SUM(H64:H71)</f>
        <v>0</v>
      </c>
      <c r="I63" s="784">
        <f t="shared" si="6"/>
        <v>0</v>
      </c>
    </row>
    <row r="64" spans="2:9">
      <c r="B64" s="897" t="s">
        <v>554</v>
      </c>
      <c r="C64" s="13"/>
      <c r="D64" s="880"/>
      <c r="E64" s="784"/>
      <c r="F64" s="880">
        <f t="shared" si="10"/>
        <v>0</v>
      </c>
      <c r="G64" s="784"/>
      <c r="H64" s="784"/>
      <c r="I64" s="784">
        <f t="shared" si="6"/>
        <v>0</v>
      </c>
    </row>
    <row r="65" spans="2:9">
      <c r="B65" s="897" t="s">
        <v>555</v>
      </c>
      <c r="C65" s="13"/>
      <c r="D65" s="880"/>
      <c r="E65" s="784"/>
      <c r="F65" s="880">
        <f t="shared" si="10"/>
        <v>0</v>
      </c>
      <c r="G65" s="784"/>
      <c r="H65" s="784"/>
      <c r="I65" s="784">
        <f t="shared" si="6"/>
        <v>0</v>
      </c>
    </row>
    <row r="66" spans="2:9">
      <c r="B66" s="897" t="s">
        <v>556</v>
      </c>
      <c r="C66" s="13"/>
      <c r="D66" s="880"/>
      <c r="E66" s="784"/>
      <c r="F66" s="880">
        <f t="shared" si="10"/>
        <v>0</v>
      </c>
      <c r="G66" s="784"/>
      <c r="H66" s="784"/>
      <c r="I66" s="784">
        <f t="shared" si="6"/>
        <v>0</v>
      </c>
    </row>
    <row r="67" spans="2:9">
      <c r="B67" s="897" t="s">
        <v>557</v>
      </c>
      <c r="C67" s="13"/>
      <c r="D67" s="880"/>
      <c r="E67" s="784"/>
      <c r="F67" s="880">
        <f t="shared" si="10"/>
        <v>0</v>
      </c>
      <c r="G67" s="784"/>
      <c r="H67" s="784"/>
      <c r="I67" s="784">
        <f t="shared" si="6"/>
        <v>0</v>
      </c>
    </row>
    <row r="68" spans="2:9">
      <c r="B68" s="897" t="s">
        <v>558</v>
      </c>
      <c r="C68" s="13"/>
      <c r="D68" s="880"/>
      <c r="E68" s="784"/>
      <c r="F68" s="880">
        <f t="shared" si="10"/>
        <v>0</v>
      </c>
      <c r="G68" s="784"/>
      <c r="H68" s="784"/>
      <c r="I68" s="784">
        <f t="shared" si="6"/>
        <v>0</v>
      </c>
    </row>
    <row r="69" spans="2:9">
      <c r="B69" s="897" t="s">
        <v>559</v>
      </c>
      <c r="C69" s="13"/>
      <c r="D69" s="880"/>
      <c r="E69" s="784"/>
      <c r="F69" s="880">
        <f t="shared" si="10"/>
        <v>0</v>
      </c>
      <c r="G69" s="784"/>
      <c r="H69" s="784"/>
      <c r="I69" s="784">
        <f t="shared" si="6"/>
        <v>0</v>
      </c>
    </row>
    <row r="70" spans="2:9">
      <c r="B70" s="897" t="s">
        <v>560</v>
      </c>
      <c r="C70" s="13"/>
      <c r="D70" s="880"/>
      <c r="E70" s="784"/>
      <c r="F70" s="880">
        <f t="shared" si="10"/>
        <v>0</v>
      </c>
      <c r="G70" s="784"/>
      <c r="H70" s="784"/>
      <c r="I70" s="784">
        <f t="shared" si="6"/>
        <v>0</v>
      </c>
    </row>
    <row r="71" spans="2:9">
      <c r="B71" s="897" t="s">
        <v>561</v>
      </c>
      <c r="C71" s="13"/>
      <c r="D71" s="880"/>
      <c r="E71" s="784"/>
      <c r="F71" s="880">
        <f t="shared" si="10"/>
        <v>0</v>
      </c>
      <c r="G71" s="784"/>
      <c r="H71" s="784"/>
      <c r="I71" s="784">
        <f t="shared" si="6"/>
        <v>0</v>
      </c>
    </row>
    <row r="72" spans="2:9">
      <c r="B72" s="895" t="s">
        <v>562</v>
      </c>
      <c r="C72" s="896"/>
      <c r="D72" s="880">
        <f>SUM(D73:D75)</f>
        <v>0</v>
      </c>
      <c r="E72" s="880">
        <f>SUM(E73:E75)</f>
        <v>0</v>
      </c>
      <c r="F72" s="880">
        <f>SUM(F73:F75)</f>
        <v>0</v>
      </c>
      <c r="G72" s="880">
        <f>SUM(G73:G75)</f>
        <v>0</v>
      </c>
      <c r="H72" s="880">
        <f>SUM(H73:H75)</f>
        <v>0</v>
      </c>
      <c r="I72" s="784">
        <f t="shared" si="6"/>
        <v>0</v>
      </c>
    </row>
    <row r="73" spans="2:9">
      <c r="B73" s="897" t="s">
        <v>563</v>
      </c>
      <c r="C73" s="13"/>
      <c r="D73" s="880"/>
      <c r="E73" s="784"/>
      <c r="F73" s="880">
        <f t="shared" si="10"/>
        <v>0</v>
      </c>
      <c r="G73" s="784"/>
      <c r="H73" s="784"/>
      <c r="I73" s="784">
        <f t="shared" si="6"/>
        <v>0</v>
      </c>
    </row>
    <row r="74" spans="2:9">
      <c r="B74" s="897" t="s">
        <v>564</v>
      </c>
      <c r="C74" s="13"/>
      <c r="D74" s="880"/>
      <c r="E74" s="784"/>
      <c r="F74" s="880">
        <f t="shared" si="10"/>
        <v>0</v>
      </c>
      <c r="G74" s="784"/>
      <c r="H74" s="784"/>
      <c r="I74" s="784">
        <f t="shared" si="6"/>
        <v>0</v>
      </c>
    </row>
    <row r="75" spans="2:9">
      <c r="B75" s="897" t="s">
        <v>565</v>
      </c>
      <c r="C75" s="13"/>
      <c r="D75" s="880"/>
      <c r="E75" s="784"/>
      <c r="F75" s="880">
        <f t="shared" si="10"/>
        <v>0</v>
      </c>
      <c r="G75" s="784"/>
      <c r="H75" s="784"/>
      <c r="I75" s="784">
        <f t="shared" si="6"/>
        <v>0</v>
      </c>
    </row>
    <row r="76" spans="2:9">
      <c r="B76" s="895" t="s">
        <v>566</v>
      </c>
      <c r="C76" s="896"/>
      <c r="D76" s="880">
        <f>SUM(D77:D83)</f>
        <v>0</v>
      </c>
      <c r="E76" s="880">
        <f>SUM(E77:E83)</f>
        <v>0</v>
      </c>
      <c r="F76" s="880">
        <f>SUM(F77:F83)</f>
        <v>0</v>
      </c>
      <c r="G76" s="880">
        <f>SUM(G77:G83)</f>
        <v>0</v>
      </c>
      <c r="H76" s="880">
        <f>SUM(H77:H83)</f>
        <v>0</v>
      </c>
      <c r="I76" s="784">
        <f t="shared" si="6"/>
        <v>0</v>
      </c>
    </row>
    <row r="77" spans="2:9">
      <c r="B77" s="897" t="s">
        <v>567</v>
      </c>
      <c r="C77" s="13"/>
      <c r="D77" s="880"/>
      <c r="E77" s="784"/>
      <c r="F77" s="880">
        <f t="shared" si="10"/>
        <v>0</v>
      </c>
      <c r="G77" s="784"/>
      <c r="H77" s="784"/>
      <c r="I77" s="784">
        <f t="shared" si="6"/>
        <v>0</v>
      </c>
    </row>
    <row r="78" spans="2:9">
      <c r="B78" s="897" t="s">
        <v>568</v>
      </c>
      <c r="C78" s="13"/>
      <c r="D78" s="880"/>
      <c r="E78" s="784"/>
      <c r="F78" s="880">
        <f t="shared" si="10"/>
        <v>0</v>
      </c>
      <c r="G78" s="784"/>
      <c r="H78" s="784"/>
      <c r="I78" s="784">
        <f t="shared" si="6"/>
        <v>0</v>
      </c>
    </row>
    <row r="79" spans="2:9">
      <c r="B79" s="897" t="s">
        <v>569</v>
      </c>
      <c r="C79" s="13"/>
      <c r="D79" s="880"/>
      <c r="E79" s="784"/>
      <c r="F79" s="880">
        <f t="shared" si="10"/>
        <v>0</v>
      </c>
      <c r="G79" s="784"/>
      <c r="H79" s="784"/>
      <c r="I79" s="784">
        <f t="shared" si="6"/>
        <v>0</v>
      </c>
    </row>
    <row r="80" spans="2:9">
      <c r="B80" s="897" t="s">
        <v>570</v>
      </c>
      <c r="C80" s="13"/>
      <c r="D80" s="880"/>
      <c r="E80" s="784"/>
      <c r="F80" s="880">
        <f t="shared" si="10"/>
        <v>0</v>
      </c>
      <c r="G80" s="784"/>
      <c r="H80" s="784"/>
      <c r="I80" s="784">
        <f t="shared" si="6"/>
        <v>0</v>
      </c>
    </row>
    <row r="81" spans="2:9">
      <c r="B81" s="897" t="s">
        <v>571</v>
      </c>
      <c r="C81" s="13"/>
      <c r="D81" s="880"/>
      <c r="E81" s="784"/>
      <c r="F81" s="880">
        <f t="shared" si="10"/>
        <v>0</v>
      </c>
      <c r="G81" s="784"/>
      <c r="H81" s="784"/>
      <c r="I81" s="784">
        <f t="shared" si="6"/>
        <v>0</v>
      </c>
    </row>
    <row r="82" spans="2:9">
      <c r="B82" s="897" t="s">
        <v>572</v>
      </c>
      <c r="C82" s="13"/>
      <c r="D82" s="880"/>
      <c r="E82" s="784"/>
      <c r="F82" s="880">
        <f t="shared" si="10"/>
        <v>0</v>
      </c>
      <c r="G82" s="784"/>
      <c r="H82" s="784"/>
      <c r="I82" s="784">
        <f t="shared" si="6"/>
        <v>0</v>
      </c>
    </row>
    <row r="83" spans="2:9">
      <c r="B83" s="897" t="s">
        <v>573</v>
      </c>
      <c r="C83" s="13"/>
      <c r="D83" s="880"/>
      <c r="E83" s="784"/>
      <c r="F83" s="880">
        <f t="shared" si="10"/>
        <v>0</v>
      </c>
      <c r="G83" s="784"/>
      <c r="H83" s="784"/>
      <c r="I83" s="784">
        <f t="shared" si="6"/>
        <v>0</v>
      </c>
    </row>
    <row r="84" spans="2:9">
      <c r="B84" s="898"/>
      <c r="C84" s="899"/>
      <c r="D84" s="900"/>
      <c r="E84" s="885"/>
      <c r="F84" s="885"/>
      <c r="G84" s="885"/>
      <c r="H84" s="885"/>
      <c r="I84" s="885"/>
    </row>
    <row r="85" spans="2:9">
      <c r="B85" s="901" t="s">
        <v>574</v>
      </c>
      <c r="C85" s="902"/>
      <c r="D85" s="903">
        <f t="shared" ref="D85:I85" si="12">D86+D104+D94+D114+D124+D134+D138+D147+D151</f>
        <v>119378538.46000001</v>
      </c>
      <c r="E85" s="903">
        <f>E86+E104+E94+E114+E124+E134+E138+E147+E151</f>
        <v>3584942.93</v>
      </c>
      <c r="F85" s="903">
        <f t="shared" si="12"/>
        <v>122963481.39000002</v>
      </c>
      <c r="G85" s="903">
        <f>G86+G104+G94+G114+G124+G134+G138+G147+G151</f>
        <v>26664814.820000004</v>
      </c>
      <c r="H85" s="903">
        <f>H86+H104+H94+H114+H124+H134+H138+H147+H151</f>
        <v>22844581.010000002</v>
      </c>
      <c r="I85" s="903">
        <f t="shared" si="12"/>
        <v>96298666.570000023</v>
      </c>
    </row>
    <row r="86" spans="2:9">
      <c r="B86" s="895" t="s">
        <v>501</v>
      </c>
      <c r="C86" s="896"/>
      <c r="D86" s="880">
        <f>SUM(D87:D93)</f>
        <v>108892438.80000001</v>
      </c>
      <c r="E86" s="880">
        <f>SUM(E87:E93)</f>
        <v>3584942.93</v>
      </c>
      <c r="F86" s="880">
        <f>SUM(F87:F93)</f>
        <v>112477381.73000002</v>
      </c>
      <c r="G86" s="880">
        <f>SUM(G87:G93)</f>
        <v>25682310.360000003</v>
      </c>
      <c r="H86" s="880">
        <f>SUM(H87:H93)</f>
        <v>21862076.550000001</v>
      </c>
      <c r="I86" s="784">
        <f t="shared" ref="I86:I149" si="13">F86-G86</f>
        <v>86795071.37000002</v>
      </c>
    </row>
    <row r="87" spans="2:9">
      <c r="B87" s="897" t="s">
        <v>502</v>
      </c>
      <c r="C87" s="13"/>
      <c r="D87" s="880">
        <v>54909607.090000004</v>
      </c>
      <c r="E87" s="784">
        <v>3584942.93</v>
      </c>
      <c r="F87" s="880">
        <f t="shared" ref="F87:F103" si="14">D87+E87</f>
        <v>58494550.020000003</v>
      </c>
      <c r="G87" s="784">
        <v>13461909.73</v>
      </c>
      <c r="H87" s="784">
        <v>13461909.73</v>
      </c>
      <c r="I87" s="784">
        <f t="shared" si="13"/>
        <v>45032640.290000007</v>
      </c>
    </row>
    <row r="88" spans="2:9">
      <c r="B88" s="897" t="s">
        <v>503</v>
      </c>
      <c r="C88" s="13"/>
      <c r="D88" s="880">
        <v>29278290.050000001</v>
      </c>
      <c r="E88" s="784">
        <v>0</v>
      </c>
      <c r="F88" s="880">
        <f t="shared" si="14"/>
        <v>29278290.050000001</v>
      </c>
      <c r="G88" s="784">
        <v>7347082.4800000004</v>
      </c>
      <c r="H88" s="784">
        <v>7347082.4800000004</v>
      </c>
      <c r="I88" s="784">
        <f t="shared" si="13"/>
        <v>21931207.57</v>
      </c>
    </row>
    <row r="89" spans="2:9">
      <c r="B89" s="897" t="s">
        <v>504</v>
      </c>
      <c r="C89" s="13"/>
      <c r="D89" s="880">
        <v>7481288.7000000002</v>
      </c>
      <c r="E89" s="784">
        <v>0</v>
      </c>
      <c r="F89" s="880">
        <f t="shared" si="14"/>
        <v>7481288.7000000002</v>
      </c>
      <c r="G89" s="784">
        <v>398571.62</v>
      </c>
      <c r="H89" s="784">
        <v>398571.62</v>
      </c>
      <c r="I89" s="784">
        <f t="shared" si="13"/>
        <v>7082717.0800000001</v>
      </c>
    </row>
    <row r="90" spans="2:9">
      <c r="B90" s="897" t="s">
        <v>505</v>
      </c>
      <c r="C90" s="13"/>
      <c r="D90" s="880">
        <v>16920178.949999999</v>
      </c>
      <c r="E90" s="784">
        <v>0</v>
      </c>
      <c r="F90" s="880">
        <f t="shared" si="14"/>
        <v>16920178.949999999</v>
      </c>
      <c r="G90" s="784">
        <v>4394884.53</v>
      </c>
      <c r="H90" s="784">
        <v>574650.72</v>
      </c>
      <c r="I90" s="784">
        <f t="shared" si="13"/>
        <v>12525294.419999998</v>
      </c>
    </row>
    <row r="91" spans="2:9">
      <c r="B91" s="897" t="s">
        <v>506</v>
      </c>
      <c r="C91" s="13"/>
      <c r="D91" s="880">
        <v>303074.01</v>
      </c>
      <c r="E91" s="784">
        <v>0</v>
      </c>
      <c r="F91" s="880">
        <f t="shared" si="14"/>
        <v>303074.01</v>
      </c>
      <c r="G91" s="784">
        <v>79862</v>
      </c>
      <c r="H91" s="784">
        <v>79862</v>
      </c>
      <c r="I91" s="784">
        <f t="shared" si="13"/>
        <v>223212.01</v>
      </c>
    </row>
    <row r="92" spans="2:9">
      <c r="B92" s="897" t="s">
        <v>507</v>
      </c>
      <c r="C92" s="13"/>
      <c r="D92" s="880"/>
      <c r="E92" s="784"/>
      <c r="F92" s="880">
        <f t="shared" si="14"/>
        <v>0</v>
      </c>
      <c r="G92" s="784"/>
      <c r="H92" s="784"/>
      <c r="I92" s="784">
        <f t="shared" si="13"/>
        <v>0</v>
      </c>
    </row>
    <row r="93" spans="2:9">
      <c r="B93" s="897" t="s">
        <v>508</v>
      </c>
      <c r="C93" s="13"/>
      <c r="D93" s="880"/>
      <c r="E93" s="784"/>
      <c r="F93" s="880">
        <f t="shared" si="14"/>
        <v>0</v>
      </c>
      <c r="G93" s="784"/>
      <c r="H93" s="784"/>
      <c r="I93" s="784">
        <f t="shared" si="13"/>
        <v>0</v>
      </c>
    </row>
    <row r="94" spans="2:9">
      <c r="B94" s="895" t="s">
        <v>509</v>
      </c>
      <c r="C94" s="896"/>
      <c r="D94" s="880">
        <f>SUM(D95:D103)</f>
        <v>3000000.02</v>
      </c>
      <c r="E94" s="880">
        <f>SUM(E95:E103)</f>
        <v>0</v>
      </c>
      <c r="F94" s="880">
        <f>SUM(F95:F103)</f>
        <v>3000000.02</v>
      </c>
      <c r="G94" s="880">
        <f>SUM(G95:G103)</f>
        <v>10385.619999999999</v>
      </c>
      <c r="H94" s="880">
        <f>SUM(H95:H103)</f>
        <v>10385.619999999999</v>
      </c>
      <c r="I94" s="784">
        <f t="shared" si="13"/>
        <v>2989614.4</v>
      </c>
    </row>
    <row r="95" spans="2:9">
      <c r="B95" s="897" t="s">
        <v>510</v>
      </c>
      <c r="C95" s="13"/>
      <c r="D95" s="880">
        <v>1435695.1</v>
      </c>
      <c r="E95" s="784">
        <v>0</v>
      </c>
      <c r="F95" s="880">
        <f t="shared" si="14"/>
        <v>1435695.1</v>
      </c>
      <c r="G95" s="784">
        <v>356.1</v>
      </c>
      <c r="H95" s="784">
        <v>356.1</v>
      </c>
      <c r="I95" s="784">
        <f t="shared" si="13"/>
        <v>1435339</v>
      </c>
    </row>
    <row r="96" spans="2:9">
      <c r="B96" s="897" t="s">
        <v>511</v>
      </c>
      <c r="C96" s="13"/>
      <c r="D96" s="880">
        <v>30046.57</v>
      </c>
      <c r="E96" s="784">
        <v>0</v>
      </c>
      <c r="F96" s="880">
        <f t="shared" si="14"/>
        <v>30046.57</v>
      </c>
      <c r="G96" s="784">
        <v>1403.5</v>
      </c>
      <c r="H96" s="784">
        <v>1403.5</v>
      </c>
      <c r="I96" s="784">
        <f t="shared" si="13"/>
        <v>28643.07</v>
      </c>
    </row>
    <row r="97" spans="2:9">
      <c r="B97" s="897" t="s">
        <v>512</v>
      </c>
      <c r="C97" s="13"/>
      <c r="D97" s="880"/>
      <c r="E97" s="784"/>
      <c r="F97" s="880">
        <f t="shared" si="14"/>
        <v>0</v>
      </c>
      <c r="G97" s="784"/>
      <c r="H97" s="784"/>
      <c r="I97" s="784">
        <f t="shared" si="13"/>
        <v>0</v>
      </c>
    </row>
    <row r="98" spans="2:9">
      <c r="B98" s="897" t="s">
        <v>513</v>
      </c>
      <c r="C98" s="13"/>
      <c r="D98" s="880">
        <v>191445.36</v>
      </c>
      <c r="E98" s="784">
        <v>0</v>
      </c>
      <c r="F98" s="880">
        <f t="shared" si="14"/>
        <v>191445.36</v>
      </c>
      <c r="G98" s="784">
        <v>1982.75</v>
      </c>
      <c r="H98" s="784">
        <v>1982.75</v>
      </c>
      <c r="I98" s="784">
        <f t="shared" si="13"/>
        <v>189462.61</v>
      </c>
    </row>
    <row r="99" spans="2:9">
      <c r="B99" s="897" t="s">
        <v>514</v>
      </c>
      <c r="C99" s="13"/>
      <c r="D99" s="880"/>
      <c r="E99" s="784"/>
      <c r="F99" s="880">
        <f t="shared" si="14"/>
        <v>0</v>
      </c>
      <c r="G99" s="784"/>
      <c r="H99" s="784"/>
      <c r="I99" s="784">
        <f t="shared" si="13"/>
        <v>0</v>
      </c>
    </row>
    <row r="100" spans="2:9">
      <c r="B100" s="897" t="s">
        <v>515</v>
      </c>
      <c r="C100" s="13"/>
      <c r="D100" s="880">
        <v>958003.3</v>
      </c>
      <c r="E100" s="784">
        <v>0</v>
      </c>
      <c r="F100" s="880">
        <f t="shared" si="14"/>
        <v>958003.3</v>
      </c>
      <c r="G100" s="784">
        <v>5914.2</v>
      </c>
      <c r="H100" s="784">
        <v>5914.2</v>
      </c>
      <c r="I100" s="784">
        <f t="shared" si="13"/>
        <v>952089.10000000009</v>
      </c>
    </row>
    <row r="101" spans="2:9">
      <c r="B101" s="897" t="s">
        <v>516</v>
      </c>
      <c r="C101" s="13"/>
      <c r="D101" s="880">
        <v>103905.64</v>
      </c>
      <c r="E101" s="784">
        <v>0</v>
      </c>
      <c r="F101" s="880">
        <f t="shared" si="14"/>
        <v>103905.64</v>
      </c>
      <c r="G101" s="784">
        <v>0</v>
      </c>
      <c r="H101" s="784">
        <v>0</v>
      </c>
      <c r="I101" s="784">
        <f t="shared" si="13"/>
        <v>103905.64</v>
      </c>
    </row>
    <row r="102" spans="2:9">
      <c r="B102" s="897" t="s">
        <v>517</v>
      </c>
      <c r="C102" s="13"/>
      <c r="D102" s="880"/>
      <c r="E102" s="784"/>
      <c r="F102" s="880">
        <f t="shared" si="14"/>
        <v>0</v>
      </c>
      <c r="G102" s="784"/>
      <c r="H102" s="784"/>
      <c r="I102" s="784">
        <f t="shared" si="13"/>
        <v>0</v>
      </c>
    </row>
    <row r="103" spans="2:9">
      <c r="B103" s="897" t="s">
        <v>518</v>
      </c>
      <c r="C103" s="13"/>
      <c r="D103" s="880">
        <v>280904.05</v>
      </c>
      <c r="E103" s="784">
        <v>0</v>
      </c>
      <c r="F103" s="880">
        <f t="shared" si="14"/>
        <v>280904.05</v>
      </c>
      <c r="G103" s="784">
        <v>729.07</v>
      </c>
      <c r="H103" s="784">
        <v>729.07</v>
      </c>
      <c r="I103" s="784">
        <f t="shared" si="13"/>
        <v>280174.98</v>
      </c>
    </row>
    <row r="104" spans="2:9">
      <c r="B104" s="895" t="s">
        <v>519</v>
      </c>
      <c r="C104" s="896"/>
      <c r="D104" s="880">
        <f>SUM(D105:D113)</f>
        <v>7486099.6399999997</v>
      </c>
      <c r="E104" s="880">
        <f>SUM(E105:E113)</f>
        <v>0</v>
      </c>
      <c r="F104" s="880">
        <f>SUM(F105:F113)</f>
        <v>7486099.6399999997</v>
      </c>
      <c r="G104" s="880">
        <f>SUM(G105:G113)</f>
        <v>972118.84000000008</v>
      </c>
      <c r="H104" s="880">
        <f>SUM(H105:H113)</f>
        <v>972118.84000000008</v>
      </c>
      <c r="I104" s="784">
        <f t="shared" si="13"/>
        <v>6513980.7999999998</v>
      </c>
    </row>
    <row r="105" spans="2:9">
      <c r="B105" s="897" t="s">
        <v>520</v>
      </c>
      <c r="C105" s="13"/>
      <c r="D105" s="880">
        <v>2143473.77</v>
      </c>
      <c r="E105" s="784">
        <v>0</v>
      </c>
      <c r="F105" s="784">
        <f>D105+E105</f>
        <v>2143473.77</v>
      </c>
      <c r="G105" s="784">
        <v>257765.44</v>
      </c>
      <c r="H105" s="784">
        <v>257765.44</v>
      </c>
      <c r="I105" s="784">
        <f t="shared" si="13"/>
        <v>1885708.33</v>
      </c>
    </row>
    <row r="106" spans="2:9">
      <c r="B106" s="897" t="s">
        <v>521</v>
      </c>
      <c r="C106" s="13"/>
      <c r="D106" s="880">
        <v>1061348.57</v>
      </c>
      <c r="E106" s="784">
        <v>0</v>
      </c>
      <c r="F106" s="784">
        <f t="shared" ref="F106:F113" si="15">D106+E106</f>
        <v>1061348.57</v>
      </c>
      <c r="G106" s="784">
        <v>0</v>
      </c>
      <c r="H106" s="784">
        <v>0</v>
      </c>
      <c r="I106" s="784">
        <f t="shared" si="13"/>
        <v>1061348.57</v>
      </c>
    </row>
    <row r="107" spans="2:9">
      <c r="B107" s="897" t="s">
        <v>522</v>
      </c>
      <c r="C107" s="13"/>
      <c r="D107" s="880">
        <v>967673.36</v>
      </c>
      <c r="E107" s="784">
        <v>0</v>
      </c>
      <c r="F107" s="784">
        <f t="shared" si="15"/>
        <v>967673.36</v>
      </c>
      <c r="G107" s="784">
        <v>6264</v>
      </c>
      <c r="H107" s="784">
        <v>6264</v>
      </c>
      <c r="I107" s="784">
        <f t="shared" si="13"/>
        <v>961409.36</v>
      </c>
    </row>
    <row r="108" spans="2:9">
      <c r="B108" s="897" t="s">
        <v>523</v>
      </c>
      <c r="C108" s="13"/>
      <c r="D108" s="880">
        <v>92843.7</v>
      </c>
      <c r="E108" s="784">
        <v>0</v>
      </c>
      <c r="F108" s="784">
        <f t="shared" si="15"/>
        <v>92843.7</v>
      </c>
      <c r="G108" s="784">
        <v>0</v>
      </c>
      <c r="H108" s="784">
        <v>0</v>
      </c>
      <c r="I108" s="784">
        <f t="shared" si="13"/>
        <v>92843.7</v>
      </c>
    </row>
    <row r="109" spans="2:9">
      <c r="B109" s="897" t="s">
        <v>524</v>
      </c>
      <c r="C109" s="13"/>
      <c r="D109" s="880">
        <v>1382654.46</v>
      </c>
      <c r="E109" s="784">
        <v>0</v>
      </c>
      <c r="F109" s="784">
        <f t="shared" si="15"/>
        <v>1382654.46</v>
      </c>
      <c r="G109" s="784">
        <v>31165.4</v>
      </c>
      <c r="H109" s="784">
        <v>31165.4</v>
      </c>
      <c r="I109" s="784">
        <f t="shared" si="13"/>
        <v>1351489.06</v>
      </c>
    </row>
    <row r="110" spans="2:9">
      <c r="B110" s="897" t="s">
        <v>525</v>
      </c>
      <c r="C110" s="13"/>
      <c r="D110" s="880"/>
      <c r="E110" s="784"/>
      <c r="F110" s="784">
        <f t="shared" si="15"/>
        <v>0</v>
      </c>
      <c r="G110" s="784"/>
      <c r="H110" s="784"/>
      <c r="I110" s="784">
        <f t="shared" si="13"/>
        <v>0</v>
      </c>
    </row>
    <row r="111" spans="2:9">
      <c r="B111" s="897" t="s">
        <v>526</v>
      </c>
      <c r="C111" s="13"/>
      <c r="D111" s="880">
        <v>173922.24</v>
      </c>
      <c r="E111" s="784">
        <v>0</v>
      </c>
      <c r="F111" s="784">
        <f t="shared" si="15"/>
        <v>173922.24</v>
      </c>
      <c r="G111" s="784">
        <v>0</v>
      </c>
      <c r="H111" s="784">
        <v>0</v>
      </c>
      <c r="I111" s="784">
        <f t="shared" si="13"/>
        <v>173922.24</v>
      </c>
    </row>
    <row r="112" spans="2:9">
      <c r="B112" s="897" t="s">
        <v>527</v>
      </c>
      <c r="C112" s="13"/>
      <c r="D112" s="880">
        <v>176683.54</v>
      </c>
      <c r="E112" s="784">
        <v>0</v>
      </c>
      <c r="F112" s="784">
        <f t="shared" si="15"/>
        <v>176683.54</v>
      </c>
      <c r="G112" s="784">
        <v>0</v>
      </c>
      <c r="H112" s="784">
        <v>0</v>
      </c>
      <c r="I112" s="784">
        <f t="shared" si="13"/>
        <v>176683.54</v>
      </c>
    </row>
    <row r="113" spans="2:9">
      <c r="B113" s="897" t="s">
        <v>528</v>
      </c>
      <c r="C113" s="13"/>
      <c r="D113" s="880">
        <v>1487500</v>
      </c>
      <c r="E113" s="784">
        <v>0</v>
      </c>
      <c r="F113" s="784">
        <f t="shared" si="15"/>
        <v>1487500</v>
      </c>
      <c r="G113" s="784">
        <v>676924</v>
      </c>
      <c r="H113" s="784">
        <v>676924</v>
      </c>
      <c r="I113" s="784">
        <f t="shared" si="13"/>
        <v>810576</v>
      </c>
    </row>
    <row r="114" spans="2:9" ht="25.5" customHeight="1">
      <c r="B114" s="1648" t="s">
        <v>529</v>
      </c>
      <c r="C114" s="1649"/>
      <c r="D114" s="880">
        <f>SUM(D115:D123)</f>
        <v>0</v>
      </c>
      <c r="E114" s="880">
        <f>SUM(E115:E123)</f>
        <v>0</v>
      </c>
      <c r="F114" s="880">
        <f>SUM(F115:F123)</f>
        <v>0</v>
      </c>
      <c r="G114" s="880">
        <f>SUM(G115:G123)</f>
        <v>0</v>
      </c>
      <c r="H114" s="880">
        <f>SUM(H115:H123)</f>
        <v>0</v>
      </c>
      <c r="I114" s="784">
        <f t="shared" si="13"/>
        <v>0</v>
      </c>
    </row>
    <row r="115" spans="2:9">
      <c r="B115" s="897" t="s">
        <v>530</v>
      </c>
      <c r="C115" s="13"/>
      <c r="D115" s="880"/>
      <c r="E115" s="784"/>
      <c r="F115" s="784">
        <f>D115+E115</f>
        <v>0</v>
      </c>
      <c r="G115" s="784"/>
      <c r="H115" s="784"/>
      <c r="I115" s="784">
        <f t="shared" si="13"/>
        <v>0</v>
      </c>
    </row>
    <row r="116" spans="2:9">
      <c r="B116" s="897" t="s">
        <v>531</v>
      </c>
      <c r="C116" s="13"/>
      <c r="D116" s="880"/>
      <c r="E116" s="784"/>
      <c r="F116" s="784">
        <f t="shared" ref="F116:F123" si="16">D116+E116</f>
        <v>0</v>
      </c>
      <c r="G116" s="784"/>
      <c r="H116" s="784"/>
      <c r="I116" s="784">
        <f t="shared" si="13"/>
        <v>0</v>
      </c>
    </row>
    <row r="117" spans="2:9">
      <c r="B117" s="897" t="s">
        <v>532</v>
      </c>
      <c r="C117" s="13"/>
      <c r="D117" s="880"/>
      <c r="E117" s="784"/>
      <c r="F117" s="784">
        <f t="shared" si="16"/>
        <v>0</v>
      </c>
      <c r="G117" s="784"/>
      <c r="H117" s="784"/>
      <c r="I117" s="784">
        <f t="shared" si="13"/>
        <v>0</v>
      </c>
    </row>
    <row r="118" spans="2:9">
      <c r="B118" s="897" t="s">
        <v>533</v>
      </c>
      <c r="C118" s="13"/>
      <c r="D118" s="880"/>
      <c r="E118" s="784"/>
      <c r="F118" s="784">
        <f t="shared" si="16"/>
        <v>0</v>
      </c>
      <c r="G118" s="784"/>
      <c r="H118" s="784"/>
      <c r="I118" s="784">
        <f t="shared" si="13"/>
        <v>0</v>
      </c>
    </row>
    <row r="119" spans="2:9">
      <c r="B119" s="897" t="s">
        <v>534</v>
      </c>
      <c r="C119" s="13"/>
      <c r="D119" s="880"/>
      <c r="E119" s="784"/>
      <c r="F119" s="784">
        <f t="shared" si="16"/>
        <v>0</v>
      </c>
      <c r="G119" s="784"/>
      <c r="H119" s="784"/>
      <c r="I119" s="784">
        <f t="shared" si="13"/>
        <v>0</v>
      </c>
    </row>
    <row r="120" spans="2:9">
      <c r="B120" s="897" t="s">
        <v>535</v>
      </c>
      <c r="C120" s="13"/>
      <c r="D120" s="880"/>
      <c r="E120" s="784"/>
      <c r="F120" s="784">
        <f t="shared" si="16"/>
        <v>0</v>
      </c>
      <c r="G120" s="784"/>
      <c r="H120" s="784"/>
      <c r="I120" s="784">
        <f t="shared" si="13"/>
        <v>0</v>
      </c>
    </row>
    <row r="121" spans="2:9">
      <c r="B121" s="897" t="s">
        <v>536</v>
      </c>
      <c r="C121" s="13"/>
      <c r="D121" s="880"/>
      <c r="E121" s="784"/>
      <c r="F121" s="784">
        <f t="shared" si="16"/>
        <v>0</v>
      </c>
      <c r="G121" s="784"/>
      <c r="H121" s="784"/>
      <c r="I121" s="784">
        <f t="shared" si="13"/>
        <v>0</v>
      </c>
    </row>
    <row r="122" spans="2:9">
      <c r="B122" s="897" t="s">
        <v>537</v>
      </c>
      <c r="C122" s="13"/>
      <c r="D122" s="880"/>
      <c r="E122" s="784"/>
      <c r="F122" s="784">
        <f t="shared" si="16"/>
        <v>0</v>
      </c>
      <c r="G122" s="784"/>
      <c r="H122" s="784"/>
      <c r="I122" s="784">
        <f t="shared" si="13"/>
        <v>0</v>
      </c>
    </row>
    <row r="123" spans="2:9">
      <c r="B123" s="897" t="s">
        <v>538</v>
      </c>
      <c r="C123" s="13"/>
      <c r="D123" s="880"/>
      <c r="E123" s="784"/>
      <c r="F123" s="784">
        <f t="shared" si="16"/>
        <v>0</v>
      </c>
      <c r="G123" s="784"/>
      <c r="H123" s="784"/>
      <c r="I123" s="784">
        <f t="shared" si="13"/>
        <v>0</v>
      </c>
    </row>
    <row r="124" spans="2:9">
      <c r="B124" s="895" t="s">
        <v>539</v>
      </c>
      <c r="C124" s="896"/>
      <c r="D124" s="880">
        <f>SUM(D125:D133)</f>
        <v>0</v>
      </c>
      <c r="E124" s="880">
        <f>SUM(E125:E133)</f>
        <v>0</v>
      </c>
      <c r="F124" s="880">
        <f>SUM(F125:F133)</f>
        <v>0</v>
      </c>
      <c r="G124" s="880">
        <f>SUM(G125:G133)</f>
        <v>0</v>
      </c>
      <c r="H124" s="880">
        <f>SUM(H125:H133)</f>
        <v>0</v>
      </c>
      <c r="I124" s="784">
        <f t="shared" si="13"/>
        <v>0</v>
      </c>
    </row>
    <row r="125" spans="2:9">
      <c r="B125" s="897" t="s">
        <v>540</v>
      </c>
      <c r="C125" s="13"/>
      <c r="D125" s="880"/>
      <c r="E125" s="784"/>
      <c r="F125" s="784">
        <f>D125+E125</f>
        <v>0</v>
      </c>
      <c r="G125" s="784"/>
      <c r="H125" s="784"/>
      <c r="I125" s="784">
        <f t="shared" si="13"/>
        <v>0</v>
      </c>
    </row>
    <row r="126" spans="2:9">
      <c r="B126" s="897" t="s">
        <v>541</v>
      </c>
      <c r="C126" s="13"/>
      <c r="D126" s="880"/>
      <c r="E126" s="784"/>
      <c r="F126" s="784">
        <f t="shared" ref="F126:F133" si="17">D126+E126</f>
        <v>0</v>
      </c>
      <c r="G126" s="784"/>
      <c r="H126" s="784"/>
      <c r="I126" s="784">
        <f t="shared" si="13"/>
        <v>0</v>
      </c>
    </row>
    <row r="127" spans="2:9">
      <c r="B127" s="897" t="s">
        <v>542</v>
      </c>
      <c r="C127" s="13"/>
      <c r="D127" s="880"/>
      <c r="E127" s="784"/>
      <c r="F127" s="784">
        <f t="shared" si="17"/>
        <v>0</v>
      </c>
      <c r="G127" s="784"/>
      <c r="H127" s="784"/>
      <c r="I127" s="784">
        <f t="shared" si="13"/>
        <v>0</v>
      </c>
    </row>
    <row r="128" spans="2:9">
      <c r="B128" s="897" t="s">
        <v>543</v>
      </c>
      <c r="C128" s="13"/>
      <c r="D128" s="880"/>
      <c r="E128" s="784"/>
      <c r="F128" s="784">
        <f t="shared" si="17"/>
        <v>0</v>
      </c>
      <c r="G128" s="784"/>
      <c r="H128" s="784"/>
      <c r="I128" s="784">
        <f t="shared" si="13"/>
        <v>0</v>
      </c>
    </row>
    <row r="129" spans="2:9">
      <c r="B129" s="897" t="s">
        <v>544</v>
      </c>
      <c r="C129" s="13"/>
      <c r="D129" s="880"/>
      <c r="E129" s="784"/>
      <c r="F129" s="784">
        <f t="shared" si="17"/>
        <v>0</v>
      </c>
      <c r="G129" s="784"/>
      <c r="H129" s="784"/>
      <c r="I129" s="784">
        <f t="shared" si="13"/>
        <v>0</v>
      </c>
    </row>
    <row r="130" spans="2:9">
      <c r="B130" s="897" t="s">
        <v>545</v>
      </c>
      <c r="C130" s="13"/>
      <c r="D130" s="880"/>
      <c r="E130" s="784"/>
      <c r="F130" s="784">
        <f t="shared" si="17"/>
        <v>0</v>
      </c>
      <c r="G130" s="784"/>
      <c r="H130" s="784"/>
      <c r="I130" s="784">
        <f t="shared" si="13"/>
        <v>0</v>
      </c>
    </row>
    <row r="131" spans="2:9">
      <c r="B131" s="897" t="s">
        <v>546</v>
      </c>
      <c r="C131" s="13"/>
      <c r="D131" s="880"/>
      <c r="E131" s="784"/>
      <c r="F131" s="784">
        <f t="shared" si="17"/>
        <v>0</v>
      </c>
      <c r="G131" s="784"/>
      <c r="H131" s="784"/>
      <c r="I131" s="784">
        <f t="shared" si="13"/>
        <v>0</v>
      </c>
    </row>
    <row r="132" spans="2:9">
      <c r="B132" s="897" t="s">
        <v>547</v>
      </c>
      <c r="C132" s="13"/>
      <c r="D132" s="880"/>
      <c r="E132" s="784"/>
      <c r="F132" s="784">
        <f t="shared" si="17"/>
        <v>0</v>
      </c>
      <c r="G132" s="784"/>
      <c r="H132" s="784"/>
      <c r="I132" s="784">
        <f t="shared" si="13"/>
        <v>0</v>
      </c>
    </row>
    <row r="133" spans="2:9">
      <c r="B133" s="897" t="s">
        <v>548</v>
      </c>
      <c r="C133" s="13"/>
      <c r="D133" s="880"/>
      <c r="E133" s="784"/>
      <c r="F133" s="784">
        <f t="shared" si="17"/>
        <v>0</v>
      </c>
      <c r="G133" s="784"/>
      <c r="H133" s="784"/>
      <c r="I133" s="784">
        <f t="shared" si="13"/>
        <v>0</v>
      </c>
    </row>
    <row r="134" spans="2:9">
      <c r="B134" s="895" t="s">
        <v>549</v>
      </c>
      <c r="C134" s="896"/>
      <c r="D134" s="880">
        <f>SUM(D135:D137)</f>
        <v>0</v>
      </c>
      <c r="E134" s="880">
        <f>SUM(E135:E137)</f>
        <v>0</v>
      </c>
      <c r="F134" s="880">
        <f>SUM(F135:F137)</f>
        <v>0</v>
      </c>
      <c r="G134" s="880">
        <f>SUM(G135:G137)</f>
        <v>0</v>
      </c>
      <c r="H134" s="880">
        <f>SUM(H135:H137)</f>
        <v>0</v>
      </c>
      <c r="I134" s="784">
        <f t="shared" si="13"/>
        <v>0</v>
      </c>
    </row>
    <row r="135" spans="2:9">
      <c r="B135" s="897" t="s">
        <v>550</v>
      </c>
      <c r="C135" s="13"/>
      <c r="D135" s="880"/>
      <c r="E135" s="784"/>
      <c r="F135" s="784">
        <f>D135+E135</f>
        <v>0</v>
      </c>
      <c r="G135" s="784"/>
      <c r="H135" s="784"/>
      <c r="I135" s="784">
        <f t="shared" si="13"/>
        <v>0</v>
      </c>
    </row>
    <row r="136" spans="2:9">
      <c r="B136" s="897" t="s">
        <v>551</v>
      </c>
      <c r="C136" s="13"/>
      <c r="D136" s="880"/>
      <c r="E136" s="784"/>
      <c r="F136" s="784">
        <f>D136+E136</f>
        <v>0</v>
      </c>
      <c r="G136" s="784"/>
      <c r="H136" s="784"/>
      <c r="I136" s="784">
        <f t="shared" si="13"/>
        <v>0</v>
      </c>
    </row>
    <row r="137" spans="2:9">
      <c r="B137" s="897" t="s">
        <v>552</v>
      </c>
      <c r="C137" s="13"/>
      <c r="D137" s="880"/>
      <c r="E137" s="784"/>
      <c r="F137" s="784">
        <f>D137+E137</f>
        <v>0</v>
      </c>
      <c r="G137" s="784"/>
      <c r="H137" s="784"/>
      <c r="I137" s="784">
        <f t="shared" si="13"/>
        <v>0</v>
      </c>
    </row>
    <row r="138" spans="2:9">
      <c r="B138" s="895" t="s">
        <v>553</v>
      </c>
      <c r="C138" s="896"/>
      <c r="D138" s="880">
        <f>SUM(D139:D146)</f>
        <v>0</v>
      </c>
      <c r="E138" s="880">
        <f>SUM(E139:E146)</f>
        <v>0</v>
      </c>
      <c r="F138" s="880">
        <f>F139+F140+F141+F142+F143+F145+F146</f>
        <v>0</v>
      </c>
      <c r="G138" s="880">
        <f>SUM(G139:G146)</f>
        <v>0</v>
      </c>
      <c r="H138" s="880">
        <f>SUM(H139:H146)</f>
        <v>0</v>
      </c>
      <c r="I138" s="784">
        <f t="shared" si="13"/>
        <v>0</v>
      </c>
    </row>
    <row r="139" spans="2:9">
      <c r="B139" s="897" t="s">
        <v>554</v>
      </c>
      <c r="C139" s="13"/>
      <c r="D139" s="880"/>
      <c r="E139" s="784"/>
      <c r="F139" s="784">
        <f>D139+E139</f>
        <v>0</v>
      </c>
      <c r="G139" s="784"/>
      <c r="H139" s="784"/>
      <c r="I139" s="784">
        <f t="shared" si="13"/>
        <v>0</v>
      </c>
    </row>
    <row r="140" spans="2:9">
      <c r="B140" s="897" t="s">
        <v>555</v>
      </c>
      <c r="C140" s="13"/>
      <c r="D140" s="880"/>
      <c r="E140" s="784"/>
      <c r="F140" s="784">
        <f t="shared" ref="F140:F146" si="18">D140+E140</f>
        <v>0</v>
      </c>
      <c r="G140" s="784"/>
      <c r="H140" s="784"/>
      <c r="I140" s="784">
        <f t="shared" si="13"/>
        <v>0</v>
      </c>
    </row>
    <row r="141" spans="2:9">
      <c r="B141" s="897" t="s">
        <v>556</v>
      </c>
      <c r="C141" s="13"/>
      <c r="D141" s="880"/>
      <c r="E141" s="784"/>
      <c r="F141" s="784">
        <f t="shared" si="18"/>
        <v>0</v>
      </c>
      <c r="G141" s="784"/>
      <c r="H141" s="784"/>
      <c r="I141" s="784">
        <f t="shared" si="13"/>
        <v>0</v>
      </c>
    </row>
    <row r="142" spans="2:9">
      <c r="B142" s="897" t="s">
        <v>557</v>
      </c>
      <c r="C142" s="13"/>
      <c r="D142" s="880"/>
      <c r="E142" s="784"/>
      <c r="F142" s="784">
        <f t="shared" si="18"/>
        <v>0</v>
      </c>
      <c r="G142" s="784"/>
      <c r="H142" s="784"/>
      <c r="I142" s="784">
        <f t="shared" si="13"/>
        <v>0</v>
      </c>
    </row>
    <row r="143" spans="2:9">
      <c r="B143" s="897" t="s">
        <v>558</v>
      </c>
      <c r="C143" s="13"/>
      <c r="D143" s="880"/>
      <c r="E143" s="784"/>
      <c r="F143" s="784">
        <f t="shared" si="18"/>
        <v>0</v>
      </c>
      <c r="G143" s="784"/>
      <c r="H143" s="784"/>
      <c r="I143" s="784">
        <f t="shared" si="13"/>
        <v>0</v>
      </c>
    </row>
    <row r="144" spans="2:9">
      <c r="B144" s="897" t="s">
        <v>559</v>
      </c>
      <c r="C144" s="13"/>
      <c r="D144" s="880"/>
      <c r="E144" s="784"/>
      <c r="F144" s="784">
        <f t="shared" si="18"/>
        <v>0</v>
      </c>
      <c r="G144" s="784"/>
      <c r="H144" s="784"/>
      <c r="I144" s="784">
        <f t="shared" si="13"/>
        <v>0</v>
      </c>
    </row>
    <row r="145" spans="2:9">
      <c r="B145" s="897" t="s">
        <v>560</v>
      </c>
      <c r="C145" s="13"/>
      <c r="D145" s="880"/>
      <c r="E145" s="784"/>
      <c r="F145" s="784">
        <f t="shared" si="18"/>
        <v>0</v>
      </c>
      <c r="G145" s="784"/>
      <c r="H145" s="784"/>
      <c r="I145" s="784">
        <f t="shared" si="13"/>
        <v>0</v>
      </c>
    </row>
    <row r="146" spans="2:9">
      <c r="B146" s="897" t="s">
        <v>561</v>
      </c>
      <c r="C146" s="13"/>
      <c r="D146" s="880"/>
      <c r="E146" s="784"/>
      <c r="F146" s="784">
        <f t="shared" si="18"/>
        <v>0</v>
      </c>
      <c r="G146" s="784"/>
      <c r="H146" s="784"/>
      <c r="I146" s="784">
        <f t="shared" si="13"/>
        <v>0</v>
      </c>
    </row>
    <row r="147" spans="2:9">
      <c r="B147" s="895" t="s">
        <v>562</v>
      </c>
      <c r="C147" s="896"/>
      <c r="D147" s="880">
        <f>SUM(D148:D150)</f>
        <v>0</v>
      </c>
      <c r="E147" s="880">
        <f>SUM(E148:E150)</f>
        <v>0</v>
      </c>
      <c r="F147" s="880">
        <f>SUM(F148:F150)</f>
        <v>0</v>
      </c>
      <c r="G147" s="880">
        <f>SUM(G148:G150)</f>
        <v>0</v>
      </c>
      <c r="H147" s="880">
        <f>SUM(H148:H150)</f>
        <v>0</v>
      </c>
      <c r="I147" s="784">
        <f t="shared" si="13"/>
        <v>0</v>
      </c>
    </row>
    <row r="148" spans="2:9">
      <c r="B148" s="897" t="s">
        <v>563</v>
      </c>
      <c r="C148" s="13"/>
      <c r="D148" s="880"/>
      <c r="E148" s="784"/>
      <c r="F148" s="784">
        <f>D148+E148</f>
        <v>0</v>
      </c>
      <c r="G148" s="784"/>
      <c r="H148" s="784"/>
      <c r="I148" s="784">
        <f t="shared" si="13"/>
        <v>0</v>
      </c>
    </row>
    <row r="149" spans="2:9">
      <c r="B149" s="897" t="s">
        <v>564</v>
      </c>
      <c r="C149" s="13"/>
      <c r="D149" s="880"/>
      <c r="E149" s="784"/>
      <c r="F149" s="784">
        <f>D149+E149</f>
        <v>0</v>
      </c>
      <c r="G149" s="784"/>
      <c r="H149" s="784"/>
      <c r="I149" s="784">
        <f t="shared" si="13"/>
        <v>0</v>
      </c>
    </row>
    <row r="150" spans="2:9">
      <c r="B150" s="897" t="s">
        <v>565</v>
      </c>
      <c r="C150" s="13"/>
      <c r="D150" s="880"/>
      <c r="E150" s="784"/>
      <c r="F150" s="784">
        <f>D150+E150</f>
        <v>0</v>
      </c>
      <c r="G150" s="784"/>
      <c r="H150" s="784"/>
      <c r="I150" s="784">
        <f t="shared" ref="I150:I158" si="19">F150-G150</f>
        <v>0</v>
      </c>
    </row>
    <row r="151" spans="2:9">
      <c r="B151" s="895" t="s">
        <v>566</v>
      </c>
      <c r="C151" s="896"/>
      <c r="D151" s="880">
        <f>SUM(D152:D158)</f>
        <v>0</v>
      </c>
      <c r="E151" s="880">
        <f>SUM(E152:E158)</f>
        <v>0</v>
      </c>
      <c r="F151" s="880">
        <f>SUM(F152:F158)</f>
        <v>0</v>
      </c>
      <c r="G151" s="880">
        <f>SUM(G152:G158)</f>
        <v>0</v>
      </c>
      <c r="H151" s="880">
        <f>SUM(H152:H158)</f>
        <v>0</v>
      </c>
      <c r="I151" s="784">
        <f t="shared" si="19"/>
        <v>0</v>
      </c>
    </row>
    <row r="152" spans="2:9">
      <c r="B152" s="897" t="s">
        <v>567</v>
      </c>
      <c r="C152" s="13"/>
      <c r="D152" s="880"/>
      <c r="E152" s="784"/>
      <c r="F152" s="784">
        <f>D152+E152</f>
        <v>0</v>
      </c>
      <c r="G152" s="784"/>
      <c r="H152" s="784"/>
      <c r="I152" s="784">
        <f t="shared" si="19"/>
        <v>0</v>
      </c>
    </row>
    <row r="153" spans="2:9">
      <c r="B153" s="897" t="s">
        <v>568</v>
      </c>
      <c r="C153" s="13"/>
      <c r="D153" s="880"/>
      <c r="E153" s="784"/>
      <c r="F153" s="784">
        <f t="shared" ref="F153:F158" si="20">D153+E153</f>
        <v>0</v>
      </c>
      <c r="G153" s="784"/>
      <c r="H153" s="784"/>
      <c r="I153" s="784">
        <f t="shared" si="19"/>
        <v>0</v>
      </c>
    </row>
    <row r="154" spans="2:9">
      <c r="B154" s="897" t="s">
        <v>569</v>
      </c>
      <c r="C154" s="13"/>
      <c r="D154" s="880"/>
      <c r="E154" s="784"/>
      <c r="F154" s="784">
        <f t="shared" si="20"/>
        <v>0</v>
      </c>
      <c r="G154" s="784"/>
      <c r="H154" s="784"/>
      <c r="I154" s="784">
        <f t="shared" si="19"/>
        <v>0</v>
      </c>
    </row>
    <row r="155" spans="2:9">
      <c r="B155" s="897" t="s">
        <v>570</v>
      </c>
      <c r="C155" s="13"/>
      <c r="D155" s="880"/>
      <c r="E155" s="784"/>
      <c r="F155" s="784">
        <f t="shared" si="20"/>
        <v>0</v>
      </c>
      <c r="G155" s="784"/>
      <c r="H155" s="784"/>
      <c r="I155" s="784">
        <f t="shared" si="19"/>
        <v>0</v>
      </c>
    </row>
    <row r="156" spans="2:9">
      <c r="B156" s="897" t="s">
        <v>571</v>
      </c>
      <c r="C156" s="13"/>
      <c r="D156" s="880"/>
      <c r="E156" s="784"/>
      <c r="F156" s="784">
        <f t="shared" si="20"/>
        <v>0</v>
      </c>
      <c r="G156" s="784"/>
      <c r="H156" s="784"/>
      <c r="I156" s="784">
        <f t="shared" si="19"/>
        <v>0</v>
      </c>
    </row>
    <row r="157" spans="2:9">
      <c r="B157" s="897" t="s">
        <v>572</v>
      </c>
      <c r="C157" s="13"/>
      <c r="D157" s="880"/>
      <c r="E157" s="784"/>
      <c r="F157" s="784">
        <f t="shared" si="20"/>
        <v>0</v>
      </c>
      <c r="G157" s="784"/>
      <c r="H157" s="784"/>
      <c r="I157" s="784">
        <f t="shared" si="19"/>
        <v>0</v>
      </c>
    </row>
    <row r="158" spans="2:9">
      <c r="B158" s="897" t="s">
        <v>573</v>
      </c>
      <c r="C158" s="13"/>
      <c r="D158" s="880"/>
      <c r="E158" s="784"/>
      <c r="F158" s="784">
        <f t="shared" si="20"/>
        <v>0</v>
      </c>
      <c r="G158" s="784"/>
      <c r="H158" s="784"/>
      <c r="I158" s="784">
        <f t="shared" si="19"/>
        <v>0</v>
      </c>
    </row>
    <row r="159" spans="2:9">
      <c r="B159" s="895"/>
      <c r="C159" s="896"/>
      <c r="D159" s="880"/>
      <c r="E159" s="784"/>
      <c r="F159" s="784"/>
      <c r="G159" s="784"/>
      <c r="H159" s="784"/>
      <c r="I159" s="784"/>
    </row>
    <row r="160" spans="2:9">
      <c r="B160" s="904" t="s">
        <v>575</v>
      </c>
      <c r="C160" s="905"/>
      <c r="D160" s="894">
        <f t="shared" ref="D160:I160" si="21">D10+D85</f>
        <v>130107095.38000001</v>
      </c>
      <c r="E160" s="894">
        <f t="shared" si="21"/>
        <v>3584942.93</v>
      </c>
      <c r="F160" s="894">
        <f t="shared" si="21"/>
        <v>133692038.31000002</v>
      </c>
      <c r="G160" s="894">
        <f t="shared" si="21"/>
        <v>27892475.140000004</v>
      </c>
      <c r="H160" s="894">
        <f t="shared" si="21"/>
        <v>23843957.98</v>
      </c>
      <c r="I160" s="894">
        <f t="shared" si="21"/>
        <v>105799563.17000002</v>
      </c>
    </row>
    <row r="161" spans="2:9" ht="13.5" thickBot="1">
      <c r="B161" s="906"/>
      <c r="C161" s="907"/>
      <c r="D161" s="908"/>
      <c r="E161" s="889"/>
      <c r="F161" s="889"/>
      <c r="G161" s="889"/>
      <c r="H161" s="889"/>
      <c r="I161" s="889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9"/>
  <sheetViews>
    <sheetView view="pageBreakPreview" zoomScaleNormal="100" zoomScaleSheetLayoutView="100" workbookViewId="0">
      <selection activeCell="F9" sqref="F9"/>
    </sheetView>
  </sheetViews>
  <sheetFormatPr baseColWidth="10" defaultColWidth="11.28515625" defaultRowHeight="16.5"/>
  <cols>
    <col min="1" max="1" width="36.7109375" style="264" customWidth="1"/>
    <col min="2" max="2" width="13.7109375" style="264" customWidth="1"/>
    <col min="3" max="3" width="12" style="264" customWidth="1"/>
    <col min="4" max="4" width="13" style="264" customWidth="1"/>
    <col min="5" max="5" width="13.7109375" style="264" customWidth="1"/>
    <col min="6" max="6" width="15.7109375" style="264" customWidth="1"/>
    <col min="7" max="7" width="12.140625" style="264" customWidth="1"/>
    <col min="8" max="16384" width="11.28515625" style="264"/>
  </cols>
  <sheetData>
    <row r="1" spans="1:8">
      <c r="A1" s="1436" t="str">
        <f>'ETCA-I-01'!A1:G1</f>
        <v>Instituto de Capacitacion Para el Trabajo del Estado de Sonora</v>
      </c>
      <c r="B1" s="1436"/>
      <c r="C1" s="1436"/>
      <c r="D1" s="1436"/>
      <c r="E1" s="1436"/>
      <c r="F1" s="1436"/>
      <c r="G1" s="1436"/>
    </row>
    <row r="2" spans="1:8" s="265" customFormat="1" ht="15.75">
      <c r="A2" s="1436" t="s">
        <v>432</v>
      </c>
      <c r="B2" s="1436"/>
      <c r="C2" s="1436"/>
      <c r="D2" s="1436"/>
      <c r="E2" s="1436"/>
      <c r="F2" s="1436"/>
      <c r="G2" s="1436"/>
    </row>
    <row r="3" spans="1:8" s="265" customFormat="1" ht="15.75">
      <c r="A3" s="1436" t="s">
        <v>576</v>
      </c>
      <c r="B3" s="1436"/>
      <c r="C3" s="1436"/>
      <c r="D3" s="1436"/>
      <c r="E3" s="1436"/>
      <c r="F3" s="1436"/>
      <c r="G3" s="1436"/>
    </row>
    <row r="4" spans="1:8" s="265" customFormat="1">
      <c r="A4" s="1437" t="str">
        <f>'ETCA-I-03'!A3:D3</f>
        <v>Del 01 de Enero al 31 de Marzo de 2020</v>
      </c>
      <c r="B4" s="1437"/>
      <c r="C4" s="1437"/>
      <c r="D4" s="1437"/>
      <c r="E4" s="1437"/>
      <c r="F4" s="1437"/>
      <c r="G4" s="1437"/>
    </row>
    <row r="5" spans="1:8" s="266" customFormat="1" ht="17.25" thickBot="1">
      <c r="A5" s="1647" t="s">
        <v>934</v>
      </c>
      <c r="B5" s="1647"/>
      <c r="C5" s="1647"/>
      <c r="D5" s="1647"/>
      <c r="E5" s="1647"/>
      <c r="F5" s="152"/>
      <c r="G5" s="595"/>
    </row>
    <row r="6" spans="1:8" s="267" customFormat="1" ht="38.25">
      <c r="A6" s="1605" t="s">
        <v>241</v>
      </c>
      <c r="B6" s="188" t="s">
        <v>435</v>
      </c>
      <c r="C6" s="188" t="s">
        <v>369</v>
      </c>
      <c r="D6" s="188" t="s">
        <v>436</v>
      </c>
      <c r="E6" s="189" t="s">
        <v>437</v>
      </c>
      <c r="F6" s="189" t="s">
        <v>438</v>
      </c>
      <c r="G6" s="190" t="s">
        <v>439</v>
      </c>
    </row>
    <row r="7" spans="1:8" s="268" customFormat="1" ht="15.75" customHeight="1" thickBot="1">
      <c r="A7" s="1609"/>
      <c r="B7" s="192" t="s">
        <v>350</v>
      </c>
      <c r="C7" s="192" t="s">
        <v>351</v>
      </c>
      <c r="D7" s="192" t="s">
        <v>440</v>
      </c>
      <c r="E7" s="192" t="s">
        <v>353</v>
      </c>
      <c r="F7" s="192" t="s">
        <v>354</v>
      </c>
      <c r="G7" s="194" t="s">
        <v>441</v>
      </c>
    </row>
    <row r="8" spans="1:8" ht="21.75" customHeight="1">
      <c r="A8" s="273" t="s">
        <v>577</v>
      </c>
      <c r="B8" s="446">
        <v>130107095.38</v>
      </c>
      <c r="C8" s="446">
        <v>3584942.93</v>
      </c>
      <c r="D8" s="447">
        <f>C8+B8</f>
        <v>133692038.31</v>
      </c>
      <c r="E8" s="446">
        <v>27892475.140000001</v>
      </c>
      <c r="F8" s="446">
        <v>23843957.98</v>
      </c>
      <c r="G8" s="448">
        <f>D8-E8</f>
        <v>105799563.17</v>
      </c>
    </row>
    <row r="9" spans="1:8" ht="22.5" customHeight="1">
      <c r="A9" s="273" t="s">
        <v>578</v>
      </c>
      <c r="B9" s="446"/>
      <c r="C9" s="446"/>
      <c r="D9" s="447">
        <f>C9+B9</f>
        <v>0</v>
      </c>
      <c r="E9" s="446"/>
      <c r="F9" s="446"/>
      <c r="G9" s="448">
        <f>D9-E9</f>
        <v>0</v>
      </c>
    </row>
    <row r="10" spans="1:8" ht="22.5" customHeight="1">
      <c r="A10" s="273" t="s">
        <v>579</v>
      </c>
      <c r="B10" s="446"/>
      <c r="C10" s="446"/>
      <c r="D10" s="447">
        <f>C10+B10</f>
        <v>0</v>
      </c>
      <c r="E10" s="446"/>
      <c r="F10" s="446"/>
      <c r="G10" s="448">
        <f>D10-E10</f>
        <v>0</v>
      </c>
    </row>
    <row r="11" spans="1:8" ht="23.25" customHeight="1">
      <c r="A11" s="273" t="s">
        <v>214</v>
      </c>
      <c r="B11" s="446"/>
      <c r="C11" s="446"/>
      <c r="D11" s="447">
        <f>C11+B11</f>
        <v>0</v>
      </c>
      <c r="E11" s="446"/>
      <c r="F11" s="446"/>
      <c r="G11" s="448">
        <f>D11-E11</f>
        <v>0</v>
      </c>
    </row>
    <row r="12" spans="1:8" ht="22.5" customHeight="1">
      <c r="A12" s="273" t="s">
        <v>220</v>
      </c>
      <c r="B12" s="446"/>
      <c r="C12" s="446"/>
      <c r="D12" s="447">
        <f>C12+B12</f>
        <v>0</v>
      </c>
      <c r="E12" s="446"/>
      <c r="F12" s="446"/>
      <c r="G12" s="448">
        <f>D12-E12</f>
        <v>0</v>
      </c>
    </row>
    <row r="13" spans="1:8" ht="10.5" customHeight="1" thickBot="1">
      <c r="A13" s="274"/>
      <c r="B13" s="502"/>
      <c r="C13" s="502"/>
      <c r="D13" s="503"/>
      <c r="E13" s="502"/>
      <c r="F13" s="502"/>
      <c r="G13" s="504"/>
    </row>
    <row r="14" spans="1:8" ht="16.5" customHeight="1" thickBot="1">
      <c r="A14" s="597" t="s">
        <v>491</v>
      </c>
      <c r="B14" s="505">
        <f>SUM(B8:B13)</f>
        <v>130107095.38</v>
      </c>
      <c r="C14" s="505">
        <f>SUM(C8:C13)</f>
        <v>3584942.93</v>
      </c>
      <c r="D14" s="506">
        <f>C14+B14</f>
        <v>133692038.31</v>
      </c>
      <c r="E14" s="505">
        <f>SUM(E8:E13)</f>
        <v>27892475.140000001</v>
      </c>
      <c r="F14" s="505">
        <f>SUM(F8:F13)</f>
        <v>23843957.98</v>
      </c>
      <c r="G14" s="507">
        <f>D14-E14</f>
        <v>105799563.17</v>
      </c>
      <c r="H14" s="496" t="str">
        <f>IF((B14-'ETCA II-04'!B80)&gt;0.9,"ERROR!!!!! EL MONTO NO COINCIDE CON LO REPORTADO EN EL FORMATO ETCA-II-04 EN EL TOTAL APROBADO ANUAL DEL ANALÍTICO DE EGRESOS","")</f>
        <v/>
      </c>
    </row>
    <row r="15" spans="1:8" ht="16.5" customHeight="1">
      <c r="A15" s="478"/>
      <c r="B15" s="566"/>
      <c r="C15" s="566"/>
      <c r="D15" s="567"/>
      <c r="E15" s="566"/>
      <c r="F15" s="566"/>
      <c r="G15" s="566"/>
      <c r="H15" s="496" t="str">
        <f>IF((C14-'ETCA II-04'!C80)&gt;0.9,"ERROR!!!!! EL MONTO NO COINCIDE CON LO REPORTADO EN EL FORMATO ETCA-II-04 EN EL TOTAL DE AMPLIACIONES/REDUCCIONES ANUAL DEL ANALÍTICO DE EGRESOS","")</f>
        <v/>
      </c>
    </row>
    <row r="16" spans="1:8" ht="16.5" customHeight="1">
      <c r="A16" s="478"/>
      <c r="B16" s="566"/>
      <c r="C16" s="566"/>
      <c r="D16" s="567"/>
      <c r="E16" s="566"/>
      <c r="F16" s="566"/>
      <c r="G16" s="566"/>
      <c r="H16" s="496" t="str">
        <f>IF((D14-'ETCA II-04'!D80)&gt;0.9,"ERROR!!!!! EL MONTO NO COINCIDE CON LO REPORTADO EN EL FORMATO ETCA-II-04 EN EL TOTAL MODIFICADO ANUAL DEL ANALÍTICO DE EGRESOS","")</f>
        <v/>
      </c>
    </row>
    <row r="17" spans="1:8" ht="16.5" customHeight="1">
      <c r="A17" s="478"/>
      <c r="B17" s="566"/>
      <c r="C17" s="566"/>
      <c r="D17" s="567"/>
      <c r="E17" s="566"/>
      <c r="F17" s="566"/>
      <c r="G17" s="566"/>
      <c r="H17" s="496" t="str">
        <f>IF((E14-'ETCA II-04'!E80)&gt;0.9,"ERROR!!!!! EL MONTO NO COINCIDE CON LO REPORTADO EN EL FORMATO ETCA-II-04 EN EL TOTAL DEVENGADO ANUAL DEL ANALÍTICO DE EGRESOS","")</f>
        <v/>
      </c>
    </row>
    <row r="18" spans="1:8" ht="16.5" customHeight="1">
      <c r="A18" s="478"/>
      <c r="B18" s="566"/>
      <c r="C18" s="566"/>
      <c r="D18" s="567"/>
      <c r="E18" s="566"/>
      <c r="F18" s="566"/>
      <c r="G18" s="566"/>
      <c r="H18" s="496" t="str">
        <f>IF((F14-'ETCA II-04'!F80)&gt;0.9,"ERROR!!!!! EL MONTO NO COINCIDE CON LO REPORTADO EN EL FORMATO ETCA-II-04 EN EL TOTAL PAGADO ANUAL DEL ANALÍTICO DE EGRESOS","")</f>
        <v/>
      </c>
    </row>
    <row r="19" spans="1:8" ht="16.5" customHeight="1">
      <c r="A19" s="478"/>
      <c r="B19" s="566"/>
      <c r="C19" s="566"/>
      <c r="D19" s="567"/>
      <c r="E19" s="566"/>
      <c r="F19" s="566"/>
      <c r="G19" s="566"/>
      <c r="H19" s="496"/>
    </row>
    <row r="20" spans="1:8" ht="16.5" customHeight="1">
      <c r="A20" s="478"/>
      <c r="B20" s="566"/>
      <c r="C20" s="566"/>
      <c r="D20" s="567"/>
      <c r="E20" s="566"/>
      <c r="F20" s="566"/>
      <c r="G20" s="566"/>
      <c r="H20" s="496"/>
    </row>
    <row r="21" spans="1:8" ht="16.5" customHeight="1">
      <c r="A21" s="478"/>
      <c r="B21" s="566"/>
      <c r="C21" s="566"/>
      <c r="D21" s="567"/>
      <c r="E21" s="566"/>
      <c r="F21" s="566"/>
      <c r="G21" s="566"/>
      <c r="H21" s="496"/>
    </row>
    <row r="22" spans="1:8" ht="16.5" customHeight="1">
      <c r="A22" s="478"/>
      <c r="B22" s="566"/>
      <c r="C22" s="566"/>
      <c r="D22" s="567"/>
      <c r="E22" s="566"/>
      <c r="F22" s="566"/>
      <c r="G22" s="566"/>
      <c r="H22" s="496"/>
    </row>
    <row r="23" spans="1:8" ht="16.5" customHeight="1">
      <c r="A23" s="478"/>
      <c r="B23" s="566"/>
      <c r="C23" s="566"/>
      <c r="D23" s="567"/>
      <c r="E23" s="566"/>
      <c r="F23" s="566"/>
      <c r="G23" s="566"/>
      <c r="H23" s="496"/>
    </row>
    <row r="24" spans="1:8" ht="16.5" customHeight="1">
      <c r="A24" s="478"/>
      <c r="B24" s="566"/>
      <c r="C24" s="566"/>
      <c r="D24" s="567"/>
      <c r="E24" s="566"/>
      <c r="F24" s="566"/>
      <c r="G24" s="566"/>
      <c r="H24" s="496"/>
    </row>
    <row r="25" spans="1:8" ht="18.75" customHeight="1">
      <c r="H25" s="496" t="str">
        <f>IF(C14&lt;&gt;'ETCA II-04'!C80,"ERROR!!!!! EL MONTO NO COINCIDE CON LO REPORTADO EN EL FORMATO ETCA-II-11 EN EL TOTAL DE AMPLIACIONES/REDUCCIONES DEL ANALÍTICO DE EGRESOS","")</f>
        <v/>
      </c>
    </row>
    <row r="26" spans="1:8" s="270" customFormat="1" ht="15.75">
      <c r="A26" s="1654" t="s">
        <v>580</v>
      </c>
      <c r="B26" s="1654"/>
      <c r="C26" s="1654"/>
      <c r="D26" s="1654"/>
      <c r="E26" s="1654"/>
      <c r="F26" s="1654"/>
      <c r="G26" s="269"/>
      <c r="H26" s="496" t="str">
        <f>IF(D14&lt;&gt;'ETCA II-04'!D80,"ERROR!!!!! EL MONTO NO COINCIDE CON LO REPORTADO EN EL FORMATO ETCA-II-11 EN EL TOTAL MODIFICADO ANUAL DEL ANALÍTICO DE EGRESOS","")</f>
        <v/>
      </c>
    </row>
    <row r="27" spans="1:8" s="270" customFormat="1" ht="13.5">
      <c r="A27" s="271" t="s">
        <v>581</v>
      </c>
      <c r="B27" s="269"/>
      <c r="C27" s="269"/>
      <c r="D27" s="269"/>
      <c r="E27" s="269"/>
      <c r="F27" s="269"/>
      <c r="G27" s="269"/>
      <c r="H27" s="496" t="str">
        <f>IF(E14&lt;&gt;'ETCA II-04'!D80,"ERROR!!!!! EL MONTO NO COINCIDE CON LO REPORTADO EN EL FORMATO ETCA-II-11 EN EL TOTAL DEVENGADO ANUAL DEL ANALÍTICO DE EGRESOS","")</f>
        <v>ERROR!!!!! EL MONTO NO COINCIDE CON LO REPORTADO EN EL FORMATO ETCA-II-11 EN EL TOTAL DEVENGADO ANUAL DEL ANALÍTICO DE EGRESOS</v>
      </c>
    </row>
    <row r="28" spans="1:8" s="270" customFormat="1" ht="28.5" customHeight="1">
      <c r="A28" s="1653" t="s">
        <v>582</v>
      </c>
      <c r="B28" s="1653"/>
      <c r="C28" s="1653"/>
      <c r="D28" s="1653"/>
      <c r="E28" s="1653"/>
      <c r="F28" s="1653"/>
      <c r="G28" s="1653"/>
      <c r="H28" s="496" t="str">
        <f>IF(F14&lt;&gt;'ETCA II-04'!F80,"ERROR!!!!! EL MONTO NO COINCIDE CON LO REPORTADO EN EL FORMATO ETCA-II-11 EN EL TOTAL PAGADO ANUAL DEL ANALÍTICO DE EGRESOS","")</f>
        <v/>
      </c>
    </row>
    <row r="29" spans="1:8" s="270" customFormat="1" ht="13.5">
      <c r="A29" s="271" t="s">
        <v>583</v>
      </c>
      <c r="B29" s="269"/>
      <c r="C29" s="269"/>
      <c r="D29" s="269"/>
      <c r="E29" s="269"/>
      <c r="F29" s="269"/>
      <c r="G29" s="269"/>
      <c r="H29" s="496" t="str">
        <f>IF(G14&lt;&gt;'ETCA II-04'!G80,"ERROR!!!!! EL MONTO NO COINCIDE CON LO REPORTADO EN EL FORMATO ETCA-II-11 EN EL TOTAL DEL SUBEJERCICIO DEL ANALÍTICO DE EGRESOS","")</f>
        <v/>
      </c>
    </row>
    <row r="30" spans="1:8" s="270" customFormat="1" ht="25.5" customHeight="1">
      <c r="A30" s="1653" t="s">
        <v>584</v>
      </c>
      <c r="B30" s="1653"/>
      <c r="C30" s="1653"/>
      <c r="D30" s="1653"/>
      <c r="E30" s="1653"/>
      <c r="F30" s="1653"/>
      <c r="G30" s="1653"/>
    </row>
    <row r="31" spans="1:8" s="270" customFormat="1" ht="13.5">
      <c r="A31" s="1655" t="s">
        <v>585</v>
      </c>
      <c r="B31" s="1655"/>
      <c r="C31" s="1655"/>
      <c r="D31" s="1655"/>
      <c r="E31" s="269"/>
      <c r="F31" s="269"/>
      <c r="G31" s="269"/>
    </row>
    <row r="32" spans="1:8" s="270" customFormat="1" ht="13.5" customHeight="1">
      <c r="A32" s="1653" t="s">
        <v>586</v>
      </c>
      <c r="B32" s="1653"/>
      <c r="C32" s="1653"/>
      <c r="D32" s="1653"/>
      <c r="E32" s="1653"/>
      <c r="F32" s="1653"/>
      <c r="G32" s="1653"/>
    </row>
    <row r="33" spans="1:7" s="270" customFormat="1" ht="13.5">
      <c r="A33" s="271" t="s">
        <v>587</v>
      </c>
      <c r="B33" s="269"/>
      <c r="C33" s="269"/>
      <c r="D33" s="269"/>
      <c r="E33" s="269"/>
      <c r="F33" s="269"/>
      <c r="G33" s="269"/>
    </row>
    <row r="34" spans="1:7" s="270" customFormat="1" ht="13.5" customHeight="1">
      <c r="A34" s="1653" t="s">
        <v>588</v>
      </c>
      <c r="B34" s="1653"/>
      <c r="C34" s="1653"/>
      <c r="D34" s="1653"/>
      <c r="E34" s="1653"/>
      <c r="F34" s="1653"/>
      <c r="G34" s="1653"/>
    </row>
    <row r="35" spans="1:7" s="270" customFormat="1" ht="13.5">
      <c r="A35" s="272" t="s">
        <v>589</v>
      </c>
      <c r="B35" s="269"/>
      <c r="C35" s="269"/>
      <c r="D35" s="269"/>
      <c r="E35" s="269"/>
      <c r="F35" s="269"/>
      <c r="G35" s="269"/>
    </row>
    <row r="36" spans="1:7" s="270" customFormat="1" ht="13.5">
      <c r="A36" s="271" t="s">
        <v>590</v>
      </c>
      <c r="B36" s="269"/>
      <c r="C36" s="269"/>
      <c r="D36" s="269"/>
      <c r="E36" s="269"/>
      <c r="F36" s="269"/>
      <c r="G36" s="269"/>
    </row>
    <row r="37" spans="1:7" s="270" customFormat="1" ht="13.5" customHeight="1">
      <c r="A37" s="1653" t="s">
        <v>591</v>
      </c>
      <c r="B37" s="1653"/>
      <c r="C37" s="1653"/>
      <c r="D37" s="1653"/>
      <c r="E37" s="1653"/>
      <c r="F37" s="1653"/>
      <c r="G37" s="1653"/>
    </row>
    <row r="38" spans="1:7" s="270" customFormat="1" ht="13.5">
      <c r="A38" s="272" t="s">
        <v>589</v>
      </c>
      <c r="B38" s="269"/>
      <c r="C38" s="269"/>
      <c r="D38" s="269"/>
      <c r="E38" s="269"/>
      <c r="F38" s="269"/>
      <c r="G38" s="269"/>
    </row>
    <row r="39" spans="1:7" ht="8.25" customHeight="1"/>
  </sheetData>
  <sheetProtection formatColumns="0" formatRows="0" insertHyperlinks="0"/>
  <mergeCells count="13">
    <mergeCell ref="A34:G34"/>
    <mergeCell ref="A37:G37"/>
    <mergeCell ref="A26:F26"/>
    <mergeCell ref="A28:G28"/>
    <mergeCell ref="A30:G30"/>
    <mergeCell ref="A31:D31"/>
    <mergeCell ref="A32:G32"/>
    <mergeCell ref="A6:A7"/>
    <mergeCell ref="A1:G1"/>
    <mergeCell ref="A2:G2"/>
    <mergeCell ref="A3:G3"/>
    <mergeCell ref="A4:G4"/>
    <mergeCell ref="A5:E5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A1:H59"/>
  <sheetViews>
    <sheetView tabSelected="1" view="pageBreakPreview" topLeftCell="A10" zoomScaleNormal="100" zoomScaleSheetLayoutView="100" workbookViewId="0">
      <selection activeCell="E22" sqref="E22"/>
    </sheetView>
  </sheetViews>
  <sheetFormatPr baseColWidth="10" defaultColWidth="11.28515625" defaultRowHeight="16.5"/>
  <cols>
    <col min="1" max="1" width="51.140625" style="39" customWidth="1"/>
    <col min="2" max="2" width="16" style="39" customWidth="1"/>
    <col min="3" max="3" width="15.7109375" style="39" customWidth="1"/>
    <col min="4" max="4" width="38.7109375" style="39" customWidth="1"/>
    <col min="5" max="5" width="10.28515625" style="39" customWidth="1"/>
    <col min="6" max="6" width="15.28515625" style="39" bestFit="1" customWidth="1"/>
    <col min="7" max="7" width="15.7109375" style="39" customWidth="1"/>
    <col min="8" max="8" width="164.28515625" style="39" customWidth="1"/>
    <col min="9" max="16384" width="11.28515625" style="39"/>
  </cols>
  <sheetData>
    <row r="1" spans="1:7">
      <c r="A1" s="1402" t="s">
        <v>1320</v>
      </c>
      <c r="B1" s="1402"/>
      <c r="C1" s="1402"/>
      <c r="D1" s="1402"/>
      <c r="E1" s="1402"/>
      <c r="F1" s="1402"/>
      <c r="G1" s="1402"/>
    </row>
    <row r="2" spans="1:7">
      <c r="A2" s="1402" t="s">
        <v>22</v>
      </c>
      <c r="B2" s="1402"/>
      <c r="C2" s="1402"/>
      <c r="D2" s="1402"/>
      <c r="E2" s="1402"/>
      <c r="F2" s="1402"/>
      <c r="G2" s="1402"/>
    </row>
    <row r="3" spans="1:7" ht="17.25" thickBot="1">
      <c r="A3" s="1403" t="s">
        <v>1035</v>
      </c>
      <c r="B3" s="1403"/>
      <c r="C3" s="1403"/>
      <c r="D3" s="1403"/>
      <c r="E3" s="1403"/>
      <c r="F3" s="1403"/>
      <c r="G3" s="1403"/>
    </row>
    <row r="4" spans="1:7" ht="24" customHeight="1" thickBot="1">
      <c r="A4" s="85" t="s">
        <v>23</v>
      </c>
      <c r="B4" s="633">
        <v>2020</v>
      </c>
      <c r="C4" s="633">
        <v>2019</v>
      </c>
      <c r="D4" s="107" t="s">
        <v>24</v>
      </c>
      <c r="E4" s="107"/>
      <c r="F4" s="633">
        <v>2020</v>
      </c>
      <c r="G4" s="634">
        <v>2019</v>
      </c>
    </row>
    <row r="5" spans="1:7" ht="17.25" thickTop="1">
      <c r="A5" s="42"/>
      <c r="B5" s="43"/>
      <c r="C5" s="43"/>
      <c r="D5" s="43"/>
      <c r="E5" s="43"/>
      <c r="F5" s="43"/>
      <c r="G5" s="44"/>
    </row>
    <row r="6" spans="1:7">
      <c r="A6" s="45" t="s">
        <v>25</v>
      </c>
      <c r="B6" s="46"/>
      <c r="C6" s="46"/>
      <c r="D6" s="48" t="s">
        <v>26</v>
      </c>
      <c r="E6" s="48"/>
      <c r="F6" s="46"/>
      <c r="G6" s="49"/>
    </row>
    <row r="7" spans="1:7">
      <c r="A7" s="50" t="s">
        <v>27</v>
      </c>
      <c r="B7" s="51">
        <v>5570581.0800000001</v>
      </c>
      <c r="C7" s="51">
        <v>18823801.66</v>
      </c>
      <c r="D7" s="1401" t="s">
        <v>28</v>
      </c>
      <c r="E7" s="1401"/>
      <c r="F7" s="51">
        <v>7269642.5199999996</v>
      </c>
      <c r="G7" s="51">
        <v>13305775.42</v>
      </c>
    </row>
    <row r="8" spans="1:7">
      <c r="A8" s="50" t="s">
        <v>29</v>
      </c>
      <c r="B8" s="51">
        <v>107280.68</v>
      </c>
      <c r="C8" s="51">
        <v>77979.56</v>
      </c>
      <c r="D8" s="1401" t="s">
        <v>30</v>
      </c>
      <c r="E8" s="1401"/>
      <c r="F8" s="51">
        <v>0</v>
      </c>
      <c r="G8" s="51">
        <v>0</v>
      </c>
    </row>
    <row r="9" spans="1:7">
      <c r="A9" s="50" t="s">
        <v>31</v>
      </c>
      <c r="B9" s="51">
        <v>3480039.53</v>
      </c>
      <c r="C9" s="51">
        <v>3494069.01</v>
      </c>
      <c r="D9" s="1401" t="s">
        <v>32</v>
      </c>
      <c r="E9" s="1401"/>
      <c r="F9" s="51">
        <v>0</v>
      </c>
      <c r="G9" s="51">
        <v>0</v>
      </c>
    </row>
    <row r="10" spans="1:7">
      <c r="A10" s="50" t="s">
        <v>33</v>
      </c>
      <c r="B10" s="51">
        <v>0</v>
      </c>
      <c r="C10" s="51">
        <v>0</v>
      </c>
      <c r="D10" s="1401" t="s">
        <v>34</v>
      </c>
      <c r="E10" s="1401"/>
      <c r="F10" s="51">
        <v>0</v>
      </c>
      <c r="G10" s="51">
        <v>0</v>
      </c>
    </row>
    <row r="11" spans="1:7">
      <c r="A11" s="50" t="s">
        <v>35</v>
      </c>
      <c r="B11" s="51">
        <v>0</v>
      </c>
      <c r="C11" s="51">
        <v>0</v>
      </c>
      <c r="D11" s="1401" t="s">
        <v>36</v>
      </c>
      <c r="E11" s="1401"/>
      <c r="F11" s="51">
        <v>0</v>
      </c>
      <c r="G11" s="51">
        <v>0</v>
      </c>
    </row>
    <row r="12" spans="1:7" ht="33" customHeight="1">
      <c r="A12" s="509" t="s">
        <v>37</v>
      </c>
      <c r="B12" s="51">
        <v>0</v>
      </c>
      <c r="C12" s="51">
        <v>0</v>
      </c>
      <c r="D12" s="1401" t="s">
        <v>38</v>
      </c>
      <c r="E12" s="1401"/>
      <c r="F12" s="51">
        <v>0</v>
      </c>
      <c r="G12" s="51">
        <v>0</v>
      </c>
    </row>
    <row r="13" spans="1:7">
      <c r="A13" s="50" t="s">
        <v>39</v>
      </c>
      <c r="B13" s="51">
        <v>0</v>
      </c>
      <c r="C13" s="51">
        <v>0</v>
      </c>
      <c r="D13" s="1401" t="s">
        <v>40</v>
      </c>
      <c r="E13" s="1401"/>
      <c r="F13" s="51">
        <v>0</v>
      </c>
      <c r="G13" s="51">
        <v>0</v>
      </c>
    </row>
    <row r="14" spans="1:7">
      <c r="A14" s="55"/>
      <c r="B14" s="51"/>
      <c r="C14" s="51"/>
      <c r="D14" s="1401" t="s">
        <v>41</v>
      </c>
      <c r="E14" s="1401"/>
      <c r="F14" s="51">
        <v>0</v>
      </c>
      <c r="G14" s="51">
        <v>0</v>
      </c>
    </row>
    <row r="15" spans="1:7">
      <c r="A15" s="55"/>
      <c r="B15" s="56"/>
      <c r="C15" s="56"/>
      <c r="D15" s="47"/>
      <c r="E15" s="47"/>
      <c r="F15" s="51"/>
      <c r="G15" s="53"/>
    </row>
    <row r="16" spans="1:7">
      <c r="A16" s="88" t="s">
        <v>42</v>
      </c>
      <c r="B16" s="37">
        <f>SUM(B7:B15)</f>
        <v>9157901.2899999991</v>
      </c>
      <c r="C16" s="37">
        <f>SUM(C7:C15)</f>
        <v>22395850.229999997</v>
      </c>
      <c r="D16" s="89" t="s">
        <v>43</v>
      </c>
      <c r="E16" s="89"/>
      <c r="F16" s="37">
        <f>SUM(F7:F15)</f>
        <v>7269642.5199999996</v>
      </c>
      <c r="G16" s="78">
        <f>SUM(G7:G15)</f>
        <v>13305775.42</v>
      </c>
    </row>
    <row r="17" spans="1:7">
      <c r="A17" s="55"/>
      <c r="B17" s="57"/>
      <c r="C17" s="57"/>
      <c r="D17" s="58"/>
      <c r="E17" s="58"/>
      <c r="F17" s="57"/>
      <c r="G17" s="59"/>
    </row>
    <row r="18" spans="1:7">
      <c r="A18" s="45" t="s">
        <v>44</v>
      </c>
      <c r="B18" s="51"/>
      <c r="C18" s="51"/>
      <c r="D18" s="48" t="s">
        <v>45</v>
      </c>
      <c r="E18" s="48"/>
      <c r="F18" s="60"/>
      <c r="G18" s="61"/>
    </row>
    <row r="19" spans="1:7">
      <c r="A19" s="50" t="s">
        <v>46</v>
      </c>
      <c r="B19" s="51">
        <v>0</v>
      </c>
      <c r="C19" s="51">
        <v>0</v>
      </c>
      <c r="D19" s="52" t="s">
        <v>47</v>
      </c>
      <c r="E19" s="52"/>
      <c r="F19" s="51">
        <v>0</v>
      </c>
      <c r="G19" s="51">
        <v>0</v>
      </c>
    </row>
    <row r="20" spans="1:7">
      <c r="A20" s="54" t="s">
        <v>48</v>
      </c>
      <c r="B20" s="51">
        <v>0</v>
      </c>
      <c r="C20" s="51">
        <v>0</v>
      </c>
      <c r="D20" s="596" t="s">
        <v>49</v>
      </c>
      <c r="E20" s="596"/>
      <c r="F20" s="51">
        <v>0</v>
      </c>
      <c r="G20" s="51">
        <v>0</v>
      </c>
    </row>
    <row r="21" spans="1:7" ht="16.5" customHeight="1">
      <c r="A21" s="508" t="s">
        <v>50</v>
      </c>
      <c r="B21" s="51">
        <v>35435882.890000001</v>
      </c>
      <c r="C21" s="51">
        <v>35435882.890000001</v>
      </c>
      <c r="D21" s="52" t="s">
        <v>51</v>
      </c>
      <c r="E21" s="52"/>
      <c r="F21" s="51">
        <v>0</v>
      </c>
      <c r="G21" s="51">
        <v>0</v>
      </c>
    </row>
    <row r="22" spans="1:7" ht="16.5" customHeight="1">
      <c r="A22" s="50" t="s">
        <v>52</v>
      </c>
      <c r="B22" s="51">
        <v>66250541.479999997</v>
      </c>
      <c r="C22" s="51">
        <v>66250541.479999997</v>
      </c>
      <c r="D22" s="52" t="s">
        <v>53</v>
      </c>
      <c r="E22" s="52"/>
      <c r="F22" s="51">
        <v>0</v>
      </c>
      <c r="G22" s="51">
        <v>0</v>
      </c>
    </row>
    <row r="23" spans="1:7" ht="33" customHeight="1">
      <c r="A23" s="510" t="s">
        <v>54</v>
      </c>
      <c r="B23" s="51">
        <v>752357.01</v>
      </c>
      <c r="C23" s="51">
        <v>752357.01</v>
      </c>
      <c r="D23" s="1401" t="s">
        <v>55</v>
      </c>
      <c r="E23" s="1401"/>
      <c r="F23" s="51">
        <v>0</v>
      </c>
      <c r="G23" s="51">
        <v>0</v>
      </c>
    </row>
    <row r="24" spans="1:7">
      <c r="A24" s="54" t="s">
        <v>56</v>
      </c>
      <c r="B24" s="51">
        <v>-21611847.239999998</v>
      </c>
      <c r="C24" s="51">
        <v>-20193484.530000001</v>
      </c>
      <c r="D24" s="52" t="s">
        <v>57</v>
      </c>
      <c r="E24" s="52"/>
      <c r="F24" s="51">
        <v>39373.93</v>
      </c>
      <c r="G24" s="51">
        <v>39373.93</v>
      </c>
    </row>
    <row r="25" spans="1:7">
      <c r="A25" s="50" t="s">
        <v>58</v>
      </c>
      <c r="B25" s="51">
        <v>326790.13</v>
      </c>
      <c r="C25" s="51">
        <v>315588.84000000003</v>
      </c>
      <c r="D25" s="52"/>
      <c r="E25" s="52"/>
      <c r="F25" s="51"/>
      <c r="G25" s="53"/>
    </row>
    <row r="26" spans="1:7">
      <c r="A26" s="54" t="s">
        <v>59</v>
      </c>
      <c r="B26" s="51">
        <v>0</v>
      </c>
      <c r="C26" s="51">
        <v>0</v>
      </c>
      <c r="D26" s="62"/>
      <c r="E26" s="62"/>
      <c r="F26" s="51"/>
      <c r="G26" s="53"/>
    </row>
    <row r="27" spans="1:7">
      <c r="A27" s="50" t="s">
        <v>60</v>
      </c>
      <c r="B27" s="51">
        <v>0</v>
      </c>
      <c r="C27" s="51">
        <v>0</v>
      </c>
      <c r="D27" s="62"/>
      <c r="E27" s="62"/>
      <c r="F27" s="60"/>
      <c r="G27" s="61"/>
    </row>
    <row r="28" spans="1:7">
      <c r="A28" s="63"/>
      <c r="B28" s="51"/>
      <c r="C28" s="51"/>
      <c r="D28" s="62"/>
      <c r="E28" s="62"/>
      <c r="F28" s="60"/>
      <c r="G28" s="61"/>
    </row>
    <row r="29" spans="1:7">
      <c r="A29" s="88" t="s">
        <v>61</v>
      </c>
      <c r="B29" s="37">
        <f>SUM(B19:B27)</f>
        <v>81153724.270000011</v>
      </c>
      <c r="C29" s="37">
        <f>SUM(C19:C27)</f>
        <v>82560885.690000013</v>
      </c>
      <c r="D29" s="90" t="s">
        <v>62</v>
      </c>
      <c r="E29" s="90"/>
      <c r="F29" s="37">
        <f>SUM(F19:F27)</f>
        <v>39373.93</v>
      </c>
      <c r="G29" s="78">
        <f>SUM(G19:G27)</f>
        <v>39373.93</v>
      </c>
    </row>
    <row r="30" spans="1:7">
      <c r="A30" s="63"/>
      <c r="B30" s="51"/>
      <c r="C30" s="51"/>
      <c r="D30" s="62"/>
      <c r="E30" s="62"/>
      <c r="F30" s="56"/>
      <c r="G30" s="64"/>
    </row>
    <row r="31" spans="1:7">
      <c r="A31" s="88" t="s">
        <v>63</v>
      </c>
      <c r="B31" s="37">
        <f>B29+B16</f>
        <v>90311625.560000002</v>
      </c>
      <c r="C31" s="37">
        <f>C29+C16</f>
        <v>104956735.92000002</v>
      </c>
      <c r="D31" s="90" t="s">
        <v>64</v>
      </c>
      <c r="E31" s="90"/>
      <c r="F31" s="37">
        <f>F29+F16</f>
        <v>7309016.4499999993</v>
      </c>
      <c r="G31" s="78">
        <f>G29+G16</f>
        <v>13345149.35</v>
      </c>
    </row>
    <row r="32" spans="1:7">
      <c r="A32" s="55"/>
      <c r="B32" s="65"/>
      <c r="C32" s="65"/>
      <c r="D32" s="62"/>
      <c r="E32" s="62"/>
      <c r="F32" s="60"/>
      <c r="G32" s="61"/>
    </row>
    <row r="33" spans="1:7">
      <c r="A33" s="55"/>
      <c r="B33" s="51"/>
      <c r="C33" s="51"/>
      <c r="D33" s="66" t="s">
        <v>65</v>
      </c>
      <c r="E33" s="66"/>
      <c r="F33" s="56"/>
      <c r="G33" s="64"/>
    </row>
    <row r="34" spans="1:7">
      <c r="A34" s="55"/>
      <c r="B34" s="56"/>
      <c r="C34" s="56"/>
      <c r="D34" s="90" t="s">
        <v>66</v>
      </c>
      <c r="E34" s="90"/>
      <c r="F34" s="79">
        <f>SUM(F35:F37)</f>
        <v>59031086.509999998</v>
      </c>
      <c r="G34" s="80">
        <f>SUM(G35:G37)</f>
        <v>59031086.509999998</v>
      </c>
    </row>
    <row r="35" spans="1:7">
      <c r="A35" s="55"/>
      <c r="B35" s="56"/>
      <c r="C35" s="56"/>
      <c r="D35" s="52" t="s">
        <v>67</v>
      </c>
      <c r="E35" s="52"/>
      <c r="F35" s="51">
        <v>793445.76</v>
      </c>
      <c r="G35" s="51">
        <v>793445.76</v>
      </c>
    </row>
    <row r="36" spans="1:7">
      <c r="A36" s="55"/>
      <c r="B36" s="56"/>
      <c r="C36" s="56"/>
      <c r="D36" s="52" t="s">
        <v>68</v>
      </c>
      <c r="E36" s="52"/>
      <c r="F36" s="51">
        <v>58237640.75</v>
      </c>
      <c r="G36" s="51">
        <v>58237640.75</v>
      </c>
    </row>
    <row r="37" spans="1:7" ht="33">
      <c r="A37" s="55"/>
      <c r="B37" s="56"/>
      <c r="C37" s="56"/>
      <c r="D37" s="52" t="s">
        <v>69</v>
      </c>
      <c r="E37" s="52"/>
      <c r="F37" s="51"/>
      <c r="G37" s="53">
        <v>0</v>
      </c>
    </row>
    <row r="38" spans="1:7">
      <c r="A38" s="63"/>
      <c r="B38" s="57"/>
      <c r="C38" s="57"/>
      <c r="D38" s="90" t="s">
        <v>70</v>
      </c>
      <c r="E38" s="90"/>
      <c r="F38" s="79">
        <f>SUM(F39:F43)</f>
        <v>23971522.599999998</v>
      </c>
      <c r="G38" s="80">
        <f>SUM(G39:G43)</f>
        <v>32580500.060000002</v>
      </c>
    </row>
    <row r="39" spans="1:7">
      <c r="A39" s="63"/>
      <c r="B39" s="57"/>
      <c r="C39" s="57"/>
      <c r="D39" s="52" t="s">
        <v>71</v>
      </c>
      <c r="E39" s="52"/>
      <c r="F39" s="51">
        <v>-8274299.46</v>
      </c>
      <c r="G39" s="51">
        <v>1533960.42</v>
      </c>
    </row>
    <row r="40" spans="1:7">
      <c r="A40" s="63"/>
      <c r="B40" s="57"/>
      <c r="C40" s="57"/>
      <c r="D40" s="52" t="s">
        <v>72</v>
      </c>
      <c r="E40" s="52"/>
      <c r="F40" s="51">
        <v>31869558.379999999</v>
      </c>
      <c r="G40" s="51">
        <v>30670275.960000001</v>
      </c>
    </row>
    <row r="41" spans="1:7">
      <c r="A41" s="55"/>
      <c r="B41" s="56"/>
      <c r="C41" s="56"/>
      <c r="D41" s="52" t="s">
        <v>73</v>
      </c>
      <c r="E41" s="52"/>
      <c r="F41" s="51">
        <v>0</v>
      </c>
      <c r="G41" s="51">
        <v>0</v>
      </c>
    </row>
    <row r="42" spans="1:7">
      <c r="A42" s="55"/>
      <c r="B42" s="56"/>
      <c r="C42" s="56"/>
      <c r="D42" s="52" t="s">
        <v>74</v>
      </c>
      <c r="E42" s="52"/>
      <c r="F42" s="51"/>
      <c r="G42" s="51"/>
    </row>
    <row r="43" spans="1:7" ht="33">
      <c r="A43" s="55"/>
      <c r="B43" s="56"/>
      <c r="C43" s="56"/>
      <c r="D43" s="52" t="s">
        <v>75</v>
      </c>
      <c r="E43" s="52"/>
      <c r="F43" s="51">
        <v>376263.67999999999</v>
      </c>
      <c r="G43" s="51">
        <v>376263.67999999999</v>
      </c>
    </row>
    <row r="44" spans="1:7" ht="33">
      <c r="A44" s="55"/>
      <c r="B44" s="56"/>
      <c r="C44" s="56"/>
      <c r="D44" s="91" t="s">
        <v>76</v>
      </c>
      <c r="E44" s="91"/>
      <c r="F44" s="81">
        <f>SUM(F45:F46)</f>
        <v>0</v>
      </c>
      <c r="G44" s="82">
        <f>SUM(G45:G46)</f>
        <v>0</v>
      </c>
    </row>
    <row r="45" spans="1:7">
      <c r="A45" s="50"/>
      <c r="B45" s="56"/>
      <c r="C45" s="56"/>
      <c r="D45" s="52" t="s">
        <v>77</v>
      </c>
      <c r="E45" s="52"/>
      <c r="F45" s="51"/>
      <c r="G45" s="53">
        <v>0</v>
      </c>
    </row>
    <row r="46" spans="1:7" ht="33">
      <c r="A46" s="67"/>
      <c r="B46" s="68"/>
      <c r="C46" s="68"/>
      <c r="D46" s="52" t="s">
        <v>78</v>
      </c>
      <c r="E46" s="52"/>
      <c r="F46" s="51">
        <v>0</v>
      </c>
      <c r="G46" s="53"/>
    </row>
    <row r="47" spans="1:7">
      <c r="A47" s="55"/>
      <c r="B47" s="68"/>
      <c r="C47" s="68"/>
      <c r="D47" s="69"/>
      <c r="E47" s="69"/>
      <c r="F47" s="68"/>
      <c r="G47" s="70"/>
    </row>
    <row r="48" spans="1:7">
      <c r="A48" s="50"/>
      <c r="B48" s="68"/>
      <c r="C48" s="68"/>
      <c r="D48" s="90" t="s">
        <v>79</v>
      </c>
      <c r="E48" s="90"/>
      <c r="F48" s="83">
        <f>F44+F38+F34</f>
        <v>83002609.109999999</v>
      </c>
      <c r="G48" s="84">
        <f>G44+G38+G34</f>
        <v>91611586.569999993</v>
      </c>
    </row>
    <row r="49" spans="1:8">
      <c r="A49" s="67"/>
      <c r="B49" s="68"/>
      <c r="C49" s="68"/>
      <c r="D49" s="58"/>
      <c r="E49" s="58"/>
      <c r="F49" s="71"/>
      <c r="G49" s="72"/>
    </row>
    <row r="50" spans="1:8" ht="33">
      <c r="A50" s="55"/>
      <c r="D50" s="90" t="s">
        <v>80</v>
      </c>
      <c r="E50" s="90"/>
      <c r="F50" s="83">
        <f>F48+F31</f>
        <v>90311625.560000002</v>
      </c>
      <c r="G50" s="84">
        <f>G48+G31</f>
        <v>104956735.91999999</v>
      </c>
      <c r="H50" s="587" t="str">
        <f>IF($B$31=$F$50,"","VALOR INCORRECTO!! TOTAL DE ACTIVOS TIENE QUE SER IGUAL AL TOTAL DE LA SUMA DE PASIVO Y HACIENDA")</f>
        <v/>
      </c>
    </row>
    <row r="51" spans="1:8" ht="17.25" thickBot="1">
      <c r="A51" s="73"/>
      <c r="B51" s="74"/>
      <c r="C51" s="74"/>
      <c r="D51" s="75"/>
      <c r="E51" s="75"/>
      <c r="F51" s="76"/>
      <c r="G51" s="77"/>
      <c r="H51" s="587" t="str">
        <f>IF($C$31=$G$50,"","VALOR INCORRECTO!! TOTAL DE ACTIVOS TIENE QUE SER IGUAL AL TOTAL DE LA SUMA DE PASIVO Y HCIENDA")</f>
        <v/>
      </c>
    </row>
    <row r="52" spans="1:8">
      <c r="A52" s="39" t="s">
        <v>81</v>
      </c>
      <c r="B52" s="473"/>
      <c r="C52" s="473"/>
      <c r="D52" s="41"/>
      <c r="E52" s="41"/>
      <c r="F52" s="474"/>
      <c r="G52" s="474"/>
      <c r="H52" s="587"/>
    </row>
    <row r="53" spans="1:8">
      <c r="B53" s="473"/>
      <c r="C53" s="473"/>
      <c r="D53" s="41"/>
      <c r="E53" s="41"/>
      <c r="F53" s="474"/>
      <c r="G53" s="474"/>
      <c r="H53" s="587"/>
    </row>
    <row r="54" spans="1:8">
      <c r="A54" s="41"/>
      <c r="B54" s="473"/>
      <c r="C54" s="473"/>
      <c r="D54" s="41"/>
      <c r="E54" s="41"/>
      <c r="F54" s="474"/>
      <c r="G54" s="474"/>
      <c r="H54" s="587"/>
    </row>
    <row r="55" spans="1:8">
      <c r="A55" s="41"/>
      <c r="B55" s="473"/>
      <c r="C55" s="473"/>
      <c r="D55" s="41"/>
      <c r="E55" s="41"/>
      <c r="F55" s="474"/>
      <c r="G55" s="474"/>
      <c r="H55" s="587"/>
    </row>
    <row r="56" spans="1:8">
      <c r="A56" s="41"/>
      <c r="B56" s="473"/>
      <c r="C56" s="473"/>
      <c r="D56" s="41"/>
      <c r="E56" s="41"/>
      <c r="F56" s="474"/>
      <c r="G56" s="474"/>
      <c r="H56" s="587"/>
    </row>
    <row r="59" spans="1:8">
      <c r="B59" s="86"/>
      <c r="C59" s="87" t="s">
        <v>82</v>
      </c>
    </row>
  </sheetData>
  <sheetProtection password="C115" sheet="1" formatColumns="0" formatRows="0" insertHyperlinks="0"/>
  <mergeCells count="12">
    <mergeCell ref="D11:E11"/>
    <mergeCell ref="D12:E12"/>
    <mergeCell ref="D13:E13"/>
    <mergeCell ref="D14:E14"/>
    <mergeCell ref="D23:E23"/>
    <mergeCell ref="D7:E7"/>
    <mergeCell ref="D8:E8"/>
    <mergeCell ref="D9:E9"/>
    <mergeCell ref="D10:E10"/>
    <mergeCell ref="A1:G1"/>
    <mergeCell ref="A2:G2"/>
    <mergeCell ref="A3:G3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8"/>
  <sheetViews>
    <sheetView view="pageBreakPreview" topLeftCell="A25" zoomScale="115" zoomScaleNormal="100" zoomScaleSheetLayoutView="115" workbookViewId="0">
      <selection activeCell="F12" sqref="F12"/>
    </sheetView>
  </sheetViews>
  <sheetFormatPr baseColWidth="10" defaultColWidth="11.28515625" defaultRowHeight="16.5"/>
  <cols>
    <col min="1" max="1" width="39.85546875" style="264" customWidth="1"/>
    <col min="2" max="7" width="13.7109375" style="264" customWidth="1"/>
    <col min="8" max="16384" width="11.28515625" style="264"/>
  </cols>
  <sheetData>
    <row r="1" spans="1:7">
      <c r="A1" s="1436" t="str">
        <f>'ETCA-I-01'!A1:G1</f>
        <v>Instituto de Capacitacion Para el Trabajo del Estado de Sonora</v>
      </c>
      <c r="B1" s="1436"/>
      <c r="C1" s="1436"/>
      <c r="D1" s="1436"/>
      <c r="E1" s="1436"/>
      <c r="F1" s="1436"/>
      <c r="G1" s="1436"/>
    </row>
    <row r="2" spans="1:7" s="266" customFormat="1">
      <c r="A2" s="1436" t="s">
        <v>432</v>
      </c>
      <c r="B2" s="1436"/>
      <c r="C2" s="1436"/>
      <c r="D2" s="1436"/>
      <c r="E2" s="1436"/>
      <c r="F2" s="1436"/>
      <c r="G2" s="1436"/>
    </row>
    <row r="3" spans="1:7" s="266" customFormat="1">
      <c r="A3" s="1436" t="s">
        <v>592</v>
      </c>
      <c r="B3" s="1436"/>
      <c r="C3" s="1436"/>
      <c r="D3" s="1436"/>
      <c r="E3" s="1436"/>
      <c r="F3" s="1436"/>
      <c r="G3" s="1436"/>
    </row>
    <row r="4" spans="1:7" s="266" customFormat="1">
      <c r="A4" s="1437" t="str">
        <f>'ETCA-I-03'!A3:D3</f>
        <v>Del 01 de Enero al 31 de Marzo de 2020</v>
      </c>
      <c r="B4" s="1437"/>
      <c r="C4" s="1437"/>
      <c r="D4" s="1437"/>
      <c r="E4" s="1437"/>
      <c r="F4" s="1437"/>
      <c r="G4" s="1437"/>
    </row>
    <row r="5" spans="1:7" s="266" customFormat="1" ht="17.25" thickBot="1">
      <c r="A5" s="1647" t="s">
        <v>935</v>
      </c>
      <c r="B5" s="1647"/>
      <c r="C5" s="1647"/>
      <c r="D5" s="1647"/>
      <c r="E5" s="1647"/>
      <c r="F5" s="152"/>
      <c r="G5" s="595"/>
    </row>
    <row r="6" spans="1:7" s="277" customFormat="1" ht="38.25">
      <c r="A6" s="1656" t="s">
        <v>592</v>
      </c>
      <c r="B6" s="188" t="s">
        <v>435</v>
      </c>
      <c r="C6" s="188" t="s">
        <v>369</v>
      </c>
      <c r="D6" s="188" t="s">
        <v>436</v>
      </c>
      <c r="E6" s="189" t="s">
        <v>437</v>
      </c>
      <c r="F6" s="189" t="s">
        <v>438</v>
      </c>
      <c r="G6" s="190" t="s">
        <v>439</v>
      </c>
    </row>
    <row r="7" spans="1:7" s="280" customFormat="1" ht="17.25" thickBot="1">
      <c r="A7" s="1657"/>
      <c r="B7" s="278" t="s">
        <v>350</v>
      </c>
      <c r="C7" s="278" t="s">
        <v>351</v>
      </c>
      <c r="D7" s="278" t="s">
        <v>440</v>
      </c>
      <c r="E7" s="278" t="s">
        <v>353</v>
      </c>
      <c r="F7" s="278" t="s">
        <v>354</v>
      </c>
      <c r="G7" s="279" t="s">
        <v>441</v>
      </c>
    </row>
    <row r="8" spans="1:7" ht="21" customHeight="1">
      <c r="A8" s="281" t="s">
        <v>1217</v>
      </c>
      <c r="B8" s="446">
        <v>4467943.2699999996</v>
      </c>
      <c r="C8" s="446">
        <v>2145.65</v>
      </c>
      <c r="D8" s="446">
        <f>IF($A8="","",B8+C8)</f>
        <v>4470088.92</v>
      </c>
      <c r="E8" s="446">
        <v>1205062.0899999999</v>
      </c>
      <c r="F8" s="446">
        <v>988226.11</v>
      </c>
      <c r="G8" s="499">
        <f>IF($A8="","",D8-E8)</f>
        <v>3265026.83</v>
      </c>
    </row>
    <row r="9" spans="1:7" ht="21" customHeight="1">
      <c r="A9" s="281" t="s">
        <v>1218</v>
      </c>
      <c r="B9" s="446">
        <v>12038856.310000001</v>
      </c>
      <c r="C9" s="446">
        <v>3623742.0500000003</v>
      </c>
      <c r="D9" s="446">
        <f t="shared" ref="D9:D32" si="0">IF($A9="","",B9+C9)</f>
        <v>15662598.360000001</v>
      </c>
      <c r="E9" s="446">
        <v>2210077.61</v>
      </c>
      <c r="F9" s="446">
        <v>1960458.76</v>
      </c>
      <c r="G9" s="499">
        <f t="shared" ref="G9:G32" si="1">IF($A9="","",D9-E9)</f>
        <v>13452520.750000002</v>
      </c>
    </row>
    <row r="10" spans="1:7" ht="21" customHeight="1">
      <c r="A10" s="281" t="s">
        <v>1219</v>
      </c>
      <c r="B10" s="446">
        <v>3491125.95</v>
      </c>
      <c r="C10" s="446">
        <v>8126.8099999999995</v>
      </c>
      <c r="D10" s="446">
        <f t="shared" si="0"/>
        <v>3499252.7600000002</v>
      </c>
      <c r="E10" s="446">
        <v>673476.26</v>
      </c>
      <c r="F10" s="446">
        <v>544287.42000000004</v>
      </c>
      <c r="G10" s="499">
        <f t="shared" si="1"/>
        <v>2825776.5</v>
      </c>
    </row>
    <row r="11" spans="1:7" ht="21" customHeight="1">
      <c r="A11" s="281" t="s">
        <v>1220</v>
      </c>
      <c r="B11" s="446">
        <v>3626547.4899999998</v>
      </c>
      <c r="C11" s="446">
        <v>-65436.31</v>
      </c>
      <c r="D11" s="446">
        <f t="shared" si="0"/>
        <v>3561111.1799999997</v>
      </c>
      <c r="E11" s="446">
        <v>882707.24</v>
      </c>
      <c r="F11" s="446">
        <v>727744.6399999999</v>
      </c>
      <c r="G11" s="499">
        <f t="shared" si="1"/>
        <v>2678403.9399999995</v>
      </c>
    </row>
    <row r="12" spans="1:7" ht="21" customHeight="1">
      <c r="A12" s="281" t="s">
        <v>1221</v>
      </c>
      <c r="B12" s="446">
        <v>3889311.0999999996</v>
      </c>
      <c r="C12" s="446">
        <v>50874.95</v>
      </c>
      <c r="D12" s="446">
        <f t="shared" si="0"/>
        <v>3940186.05</v>
      </c>
      <c r="E12" s="446">
        <v>745319.78</v>
      </c>
      <c r="F12" s="446">
        <v>627629.54</v>
      </c>
      <c r="G12" s="499">
        <f t="shared" si="1"/>
        <v>3194866.2699999996</v>
      </c>
    </row>
    <row r="13" spans="1:7" ht="21" customHeight="1">
      <c r="A13" s="281" t="s">
        <v>1222</v>
      </c>
      <c r="B13" s="446">
        <v>1071508.07</v>
      </c>
      <c r="C13" s="446">
        <v>0</v>
      </c>
      <c r="D13" s="446">
        <f t="shared" si="0"/>
        <v>1071508.07</v>
      </c>
      <c r="E13" s="446">
        <v>262339.59000000003</v>
      </c>
      <c r="F13" s="446">
        <v>219112.56</v>
      </c>
      <c r="G13" s="499">
        <f t="shared" si="1"/>
        <v>809168.48</v>
      </c>
    </row>
    <row r="14" spans="1:7" ht="21" customHeight="1">
      <c r="A14" s="281" t="s">
        <v>1223</v>
      </c>
      <c r="B14" s="446">
        <v>1480982.3</v>
      </c>
      <c r="C14" s="446">
        <v>0</v>
      </c>
      <c r="D14" s="446">
        <f t="shared" si="0"/>
        <v>1480982.3</v>
      </c>
      <c r="E14" s="446">
        <v>319751.21000000002</v>
      </c>
      <c r="F14" s="446">
        <v>254746.62</v>
      </c>
      <c r="G14" s="499">
        <f t="shared" si="1"/>
        <v>1161231.0900000001</v>
      </c>
    </row>
    <row r="15" spans="1:7" ht="21" customHeight="1">
      <c r="A15" s="281" t="s">
        <v>1224</v>
      </c>
      <c r="B15" s="446">
        <v>25845.829999999998</v>
      </c>
      <c r="C15" s="446">
        <v>0</v>
      </c>
      <c r="D15" s="446">
        <f t="shared" si="0"/>
        <v>25845.829999999998</v>
      </c>
      <c r="E15" s="446">
        <v>1797</v>
      </c>
      <c r="F15" s="446">
        <v>1797</v>
      </c>
      <c r="G15" s="499">
        <f t="shared" si="1"/>
        <v>24048.829999999998</v>
      </c>
    </row>
    <row r="16" spans="1:7" ht="21" customHeight="1">
      <c r="A16" s="281" t="s">
        <v>1225</v>
      </c>
      <c r="B16" s="446">
        <v>25185452.609999999</v>
      </c>
      <c r="C16" s="446">
        <v>-65765.350000000006</v>
      </c>
      <c r="D16" s="446">
        <f t="shared" si="0"/>
        <v>25119687.259999998</v>
      </c>
      <c r="E16" s="446">
        <v>4981872.6400000006</v>
      </c>
      <c r="F16" s="446">
        <v>4201558.7300000004</v>
      </c>
      <c r="G16" s="499">
        <f t="shared" si="1"/>
        <v>20137814.619999997</v>
      </c>
    </row>
    <row r="17" spans="1:7" ht="21" customHeight="1">
      <c r="A17" s="281" t="s">
        <v>1226</v>
      </c>
      <c r="B17" s="446">
        <v>7534505.6699999999</v>
      </c>
      <c r="C17" s="446">
        <v>11332.98</v>
      </c>
      <c r="D17" s="446">
        <f t="shared" si="0"/>
        <v>7545838.6500000004</v>
      </c>
      <c r="E17" s="446">
        <v>1650247.72</v>
      </c>
      <c r="F17" s="446">
        <v>1478528.33</v>
      </c>
      <c r="G17" s="499">
        <f t="shared" si="1"/>
        <v>5895590.9300000006</v>
      </c>
    </row>
    <row r="18" spans="1:7" ht="21" customHeight="1">
      <c r="A18" s="281" t="s">
        <v>1227</v>
      </c>
      <c r="B18" s="446">
        <v>11684654.810000001</v>
      </c>
      <c r="C18" s="446">
        <v>23506.98</v>
      </c>
      <c r="D18" s="446">
        <f t="shared" si="0"/>
        <v>11708161.790000001</v>
      </c>
      <c r="E18" s="446">
        <v>2540155.6599999997</v>
      </c>
      <c r="F18" s="446">
        <v>2171810.7399999998</v>
      </c>
      <c r="G18" s="499">
        <f t="shared" si="1"/>
        <v>9168006.1300000008</v>
      </c>
    </row>
    <row r="19" spans="1:7" ht="21" customHeight="1">
      <c r="A19" s="281" t="s">
        <v>1228</v>
      </c>
      <c r="B19" s="446">
        <v>10012734.82</v>
      </c>
      <c r="C19" s="446">
        <v>90507.85</v>
      </c>
      <c r="D19" s="446">
        <f t="shared" si="0"/>
        <v>10103242.67</v>
      </c>
      <c r="E19" s="446">
        <v>2048024.6099999999</v>
      </c>
      <c r="F19" s="446">
        <v>1680807.79</v>
      </c>
      <c r="G19" s="499">
        <f t="shared" si="1"/>
        <v>8055218.0600000005</v>
      </c>
    </row>
    <row r="20" spans="1:7" ht="21" customHeight="1">
      <c r="A20" s="281" t="s">
        <v>1229</v>
      </c>
      <c r="B20" s="446">
        <v>10505317.700000001</v>
      </c>
      <c r="C20" s="446">
        <v>11332.98</v>
      </c>
      <c r="D20" s="446">
        <f t="shared" si="0"/>
        <v>10516650.680000002</v>
      </c>
      <c r="E20" s="446">
        <v>2536744.7999999998</v>
      </c>
      <c r="F20" s="446">
        <v>2207884.9</v>
      </c>
      <c r="G20" s="499">
        <f t="shared" si="1"/>
        <v>7979905.8800000018</v>
      </c>
    </row>
    <row r="21" spans="1:7" ht="21" customHeight="1">
      <c r="A21" s="281" t="s">
        <v>1230</v>
      </c>
      <c r="B21" s="446">
        <v>19195270.759999998</v>
      </c>
      <c r="C21" s="446">
        <v>-107230.65</v>
      </c>
      <c r="D21" s="446">
        <f t="shared" si="0"/>
        <v>19088040.109999999</v>
      </c>
      <c r="E21" s="446">
        <v>4360897.21</v>
      </c>
      <c r="F21" s="446">
        <v>3874038.2800000003</v>
      </c>
      <c r="G21" s="499">
        <f t="shared" si="1"/>
        <v>14727142.899999999</v>
      </c>
    </row>
    <row r="22" spans="1:7" ht="21" customHeight="1">
      <c r="A22" s="281" t="s">
        <v>1231</v>
      </c>
      <c r="B22" s="446">
        <v>1730038.8399999999</v>
      </c>
      <c r="C22" s="446">
        <v>0</v>
      </c>
      <c r="D22" s="446">
        <f t="shared" si="0"/>
        <v>1730038.8399999999</v>
      </c>
      <c r="E22" s="446">
        <v>323855.18</v>
      </c>
      <c r="F22" s="446">
        <v>275509.14</v>
      </c>
      <c r="G22" s="499">
        <f t="shared" si="1"/>
        <v>1406183.66</v>
      </c>
    </row>
    <row r="23" spans="1:7" ht="21" customHeight="1">
      <c r="A23" s="281" t="s">
        <v>1232</v>
      </c>
      <c r="B23" s="446">
        <v>568502.94000000006</v>
      </c>
      <c r="C23" s="446">
        <v>0</v>
      </c>
      <c r="D23" s="446">
        <f t="shared" si="0"/>
        <v>568502.94000000006</v>
      </c>
      <c r="E23" s="446">
        <v>128948.62999999999</v>
      </c>
      <c r="F23" s="446">
        <v>97367.19</v>
      </c>
      <c r="G23" s="499">
        <f t="shared" si="1"/>
        <v>439554.31000000006</v>
      </c>
    </row>
    <row r="24" spans="1:7" ht="21" customHeight="1">
      <c r="A24" s="281" t="s">
        <v>1233</v>
      </c>
      <c r="B24" s="446">
        <v>844582.04</v>
      </c>
      <c r="C24" s="446">
        <v>0</v>
      </c>
      <c r="D24" s="446">
        <f t="shared" si="0"/>
        <v>844582.04</v>
      </c>
      <c r="E24" s="446">
        <v>186615.66</v>
      </c>
      <c r="F24" s="446">
        <v>145339.04999999999</v>
      </c>
      <c r="G24" s="499">
        <f t="shared" si="1"/>
        <v>657966.38</v>
      </c>
    </row>
    <row r="25" spans="1:7" ht="21" customHeight="1">
      <c r="A25" s="281" t="s">
        <v>1234</v>
      </c>
      <c r="B25" s="446">
        <v>1227228.67</v>
      </c>
      <c r="C25" s="446">
        <v>0</v>
      </c>
      <c r="D25" s="446">
        <f t="shared" si="0"/>
        <v>1227228.67</v>
      </c>
      <c r="E25" s="446">
        <v>254168.81</v>
      </c>
      <c r="F25" s="446">
        <v>200669.56</v>
      </c>
      <c r="G25" s="499">
        <f t="shared" si="1"/>
        <v>973059.85999999987</v>
      </c>
    </row>
    <row r="26" spans="1:7" ht="21" customHeight="1">
      <c r="A26" s="281" t="s">
        <v>1235</v>
      </c>
      <c r="B26" s="446">
        <v>1003687.22</v>
      </c>
      <c r="C26" s="446">
        <v>0</v>
      </c>
      <c r="D26" s="446">
        <f t="shared" si="0"/>
        <v>1003687.22</v>
      </c>
      <c r="E26" s="446">
        <v>217031.94</v>
      </c>
      <c r="F26" s="446">
        <v>169330.61</v>
      </c>
      <c r="G26" s="499">
        <f t="shared" si="1"/>
        <v>786655.28</v>
      </c>
    </row>
    <row r="27" spans="1:7" ht="21" customHeight="1">
      <c r="A27" s="281" t="s">
        <v>1236</v>
      </c>
      <c r="B27" s="446">
        <v>993271.87000000011</v>
      </c>
      <c r="C27" s="446">
        <v>1700</v>
      </c>
      <c r="D27" s="446">
        <f t="shared" si="0"/>
        <v>994971.87000000011</v>
      </c>
      <c r="E27" s="446">
        <v>239541.66</v>
      </c>
      <c r="F27" s="446">
        <v>192823.53</v>
      </c>
      <c r="G27" s="499">
        <f t="shared" si="1"/>
        <v>755430.21000000008</v>
      </c>
    </row>
    <row r="28" spans="1:7" ht="21" customHeight="1">
      <c r="A28" s="281" t="s">
        <v>1237</v>
      </c>
      <c r="B28" s="446">
        <v>1859953.4100000001</v>
      </c>
      <c r="C28" s="446">
        <v>0</v>
      </c>
      <c r="D28" s="446">
        <f t="shared" si="0"/>
        <v>1859953.4100000001</v>
      </c>
      <c r="E28" s="446">
        <v>510482.38</v>
      </c>
      <c r="F28" s="446">
        <v>449744.46</v>
      </c>
      <c r="G28" s="499">
        <f t="shared" si="1"/>
        <v>1349471.0300000003</v>
      </c>
    </row>
    <row r="29" spans="1:7" ht="21" customHeight="1">
      <c r="A29" s="281" t="s">
        <v>1238</v>
      </c>
      <c r="B29" s="446">
        <v>6966760.7700000005</v>
      </c>
      <c r="C29" s="446">
        <v>104.99000000000001</v>
      </c>
      <c r="D29" s="446">
        <f t="shared" si="0"/>
        <v>6966865.7600000007</v>
      </c>
      <c r="E29" s="446">
        <v>1484308.0699999998</v>
      </c>
      <c r="F29" s="446">
        <v>1277618.4099999999</v>
      </c>
      <c r="G29" s="499">
        <f t="shared" si="1"/>
        <v>5482557.6900000013</v>
      </c>
    </row>
    <row r="30" spans="1:7" ht="21" customHeight="1">
      <c r="A30" s="281" t="s">
        <v>1239</v>
      </c>
      <c r="B30" s="446">
        <v>293822.61</v>
      </c>
      <c r="C30" s="446">
        <v>0</v>
      </c>
      <c r="D30" s="446">
        <f t="shared" si="0"/>
        <v>293822.61</v>
      </c>
      <c r="E30" s="446">
        <v>66638.320000000007</v>
      </c>
      <c r="F30" s="446">
        <v>49419.61</v>
      </c>
      <c r="G30" s="499">
        <f t="shared" si="1"/>
        <v>227184.28999999998</v>
      </c>
    </row>
    <row r="31" spans="1:7" ht="21" customHeight="1">
      <c r="A31" s="281" t="s">
        <v>1240</v>
      </c>
      <c r="B31" s="446">
        <v>282153.68</v>
      </c>
      <c r="C31" s="446">
        <v>0</v>
      </c>
      <c r="D31" s="446">
        <f t="shared" si="0"/>
        <v>282153.68</v>
      </c>
      <c r="E31" s="446">
        <v>62411.07</v>
      </c>
      <c r="F31" s="446">
        <v>47505</v>
      </c>
      <c r="G31" s="499">
        <f t="shared" si="1"/>
        <v>219742.61</v>
      </c>
    </row>
    <row r="32" spans="1:7" ht="21" customHeight="1" thickBot="1">
      <c r="A32" s="778" t="s">
        <v>1241</v>
      </c>
      <c r="B32" s="446">
        <v>127036.64000000001</v>
      </c>
      <c r="C32" s="446">
        <v>0</v>
      </c>
      <c r="D32" s="446">
        <f t="shared" si="0"/>
        <v>127036.64000000001</v>
      </c>
      <c r="E32" s="446">
        <v>0</v>
      </c>
      <c r="F32" s="446">
        <v>0</v>
      </c>
      <c r="G32" s="499">
        <f t="shared" si="1"/>
        <v>127036.64000000001</v>
      </c>
    </row>
    <row r="33" spans="1:8" ht="21" customHeight="1" thickBot="1">
      <c r="A33" s="282" t="s">
        <v>491</v>
      </c>
      <c r="B33" s="440">
        <f>SUM(B8:B32)</f>
        <v>130107095.38000001</v>
      </c>
      <c r="C33" s="440">
        <f>SUM(C8:C32)</f>
        <v>3584942.9300000006</v>
      </c>
      <c r="D33" s="440">
        <f>IF($A33="","",B33+C33)</f>
        <v>133692038.31000002</v>
      </c>
      <c r="E33" s="440">
        <f>SUM(E8:E32)</f>
        <v>27892475.140000004</v>
      </c>
      <c r="F33" s="440">
        <f>SUM(F8:F32)</f>
        <v>23843957.98</v>
      </c>
      <c r="G33" s="441">
        <f>IF($A33="","",D33-E33)</f>
        <v>105799563.17000002</v>
      </c>
      <c r="H33" s="267" t="str">
        <f>IF(($B$33-'ETCA II-04'!B80)&gt;0.9,"ERROR!!!!! EL MONTO NO COINCIDE CON LO REPORTADO EN EL FORMATO ETCA-II-04 EN EL TOTAL APROBADO ANUAL DEL ANALÍTICO DE EGRESOS","")</f>
        <v/>
      </c>
    </row>
    <row r="34" spans="1:8">
      <c r="H34" s="267" t="str">
        <f>IF(($C$33-'ETCA II-04'!C80)&gt;0.9,"ERROR!!!!! EL MONTO NO COINCIDE CON LO REPORTADO EN EL FORMATO ETCA-II-04 EN EL TOTAL AMPLIACIONES/REDUCCIONES ANUAL DEL ANALÍTICO DE EGRESOS","")</f>
        <v/>
      </c>
    </row>
    <row r="35" spans="1:8">
      <c r="H35" s="267" t="str">
        <f>IF(($D$33-'ETCA II-04'!D80)&gt;0.9,"ERROR!!!!! EL MONTO NO COINCIDE CON LO REPORTADO EN EL FORMATO ETCA-II-04 EN EL TOTAL MODIFICADO ANUAL DEL ANALÍTICO DE EGRESOS","")</f>
        <v/>
      </c>
    </row>
    <row r="36" spans="1:8">
      <c r="H36" s="267" t="str">
        <f>IF(($E$33-'ETCA II-04'!E80)&gt;0.9,"ERROR!!!!! EL MONTO NO COINCIDE CON LO REPORTADO EN EL FORMATO ETCA-II-04 EN EL TOTAL DEVENGADO ANUAL DEL ANALÍTICO DE EGRESOS","")</f>
        <v/>
      </c>
    </row>
    <row r="37" spans="1:8">
      <c r="H37" s="267" t="str">
        <f>IF(($F$33-'ETCA II-04'!F80)&gt;0.9,"ERROR!!!!! EL MONTO NO COINCIDE CON LO REPORTADO EN EL FORMATO ETCA-II-04 EN EL TOTAL PAGADO ANUAL DEL ANALÍTICO DE EGRESOS","")</f>
        <v/>
      </c>
    </row>
    <row r="38" spans="1:8">
      <c r="H38" s="267" t="str">
        <f>IF(($G$33-'ETCA II-04'!G80)&gt;0.9,"ERROR!!!!!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622"/>
  <sheetViews>
    <sheetView workbookViewId="0">
      <pane ySplit="8" topLeftCell="A42" activePane="bottomLeft" state="frozen"/>
      <selection pane="bottomLeft" activeCell="L14" sqref="L14"/>
    </sheetView>
  </sheetViews>
  <sheetFormatPr baseColWidth="10" defaultColWidth="11" defaultRowHeight="12.75"/>
  <cols>
    <col min="1" max="1" width="4.42578125" style="23" customWidth="1"/>
    <col min="2" max="2" width="39" style="23" customWidth="1"/>
    <col min="3" max="3" width="14" style="23" customWidth="1"/>
    <col min="4" max="4" width="13.28515625" style="23" customWidth="1"/>
    <col min="5" max="5" width="12.85546875" style="23" customWidth="1"/>
    <col min="6" max="6" width="13" style="23" customWidth="1"/>
    <col min="7" max="7" width="14.28515625" style="23" customWidth="1"/>
    <col min="8" max="8" width="13.5703125" style="23" customWidth="1"/>
    <col min="9" max="256" width="11" style="23"/>
    <col min="257" max="257" width="4.42578125" style="23" customWidth="1"/>
    <col min="258" max="258" width="39" style="23" customWidth="1"/>
    <col min="259" max="259" width="14" style="23" customWidth="1"/>
    <col min="260" max="260" width="13.28515625" style="23" customWidth="1"/>
    <col min="261" max="261" width="12.85546875" style="23" customWidth="1"/>
    <col min="262" max="262" width="13" style="23" customWidth="1"/>
    <col min="263" max="263" width="14.28515625" style="23" customWidth="1"/>
    <col min="264" max="264" width="13.5703125" style="23" customWidth="1"/>
    <col min="265" max="512" width="11" style="23"/>
    <col min="513" max="513" width="4.42578125" style="23" customWidth="1"/>
    <col min="514" max="514" width="39" style="23" customWidth="1"/>
    <col min="515" max="515" width="14" style="23" customWidth="1"/>
    <col min="516" max="516" width="13.28515625" style="23" customWidth="1"/>
    <col min="517" max="517" width="12.85546875" style="23" customWidth="1"/>
    <col min="518" max="518" width="13" style="23" customWidth="1"/>
    <col min="519" max="519" width="14.28515625" style="23" customWidth="1"/>
    <col min="520" max="520" width="13.5703125" style="23" customWidth="1"/>
    <col min="521" max="768" width="11" style="23"/>
    <col min="769" max="769" width="4.42578125" style="23" customWidth="1"/>
    <col min="770" max="770" width="39" style="23" customWidth="1"/>
    <col min="771" max="771" width="14" style="23" customWidth="1"/>
    <col min="772" max="772" width="13.28515625" style="23" customWidth="1"/>
    <col min="773" max="773" width="12.85546875" style="23" customWidth="1"/>
    <col min="774" max="774" width="13" style="23" customWidth="1"/>
    <col min="775" max="775" width="14.28515625" style="23" customWidth="1"/>
    <col min="776" max="776" width="13.5703125" style="23" customWidth="1"/>
    <col min="777" max="1024" width="11" style="23"/>
    <col min="1025" max="1025" width="4.42578125" style="23" customWidth="1"/>
    <col min="1026" max="1026" width="39" style="23" customWidth="1"/>
    <col min="1027" max="1027" width="14" style="23" customWidth="1"/>
    <col min="1028" max="1028" width="13.28515625" style="23" customWidth="1"/>
    <col min="1029" max="1029" width="12.85546875" style="23" customWidth="1"/>
    <col min="1030" max="1030" width="13" style="23" customWidth="1"/>
    <col min="1031" max="1031" width="14.28515625" style="23" customWidth="1"/>
    <col min="1032" max="1032" width="13.5703125" style="23" customWidth="1"/>
    <col min="1033" max="1280" width="11" style="23"/>
    <col min="1281" max="1281" width="4.42578125" style="23" customWidth="1"/>
    <col min="1282" max="1282" width="39" style="23" customWidth="1"/>
    <col min="1283" max="1283" width="14" style="23" customWidth="1"/>
    <col min="1284" max="1284" width="13.28515625" style="23" customWidth="1"/>
    <col min="1285" max="1285" width="12.85546875" style="23" customWidth="1"/>
    <col min="1286" max="1286" width="13" style="23" customWidth="1"/>
    <col min="1287" max="1287" width="14.28515625" style="23" customWidth="1"/>
    <col min="1288" max="1288" width="13.5703125" style="23" customWidth="1"/>
    <col min="1289" max="1536" width="11" style="23"/>
    <col min="1537" max="1537" width="4.42578125" style="23" customWidth="1"/>
    <col min="1538" max="1538" width="39" style="23" customWidth="1"/>
    <col min="1539" max="1539" width="14" style="23" customWidth="1"/>
    <col min="1540" max="1540" width="13.28515625" style="23" customWidth="1"/>
    <col min="1541" max="1541" width="12.85546875" style="23" customWidth="1"/>
    <col min="1542" max="1542" width="13" style="23" customWidth="1"/>
    <col min="1543" max="1543" width="14.28515625" style="23" customWidth="1"/>
    <col min="1544" max="1544" width="13.5703125" style="23" customWidth="1"/>
    <col min="1545" max="1792" width="11" style="23"/>
    <col min="1793" max="1793" width="4.42578125" style="23" customWidth="1"/>
    <col min="1794" max="1794" width="39" style="23" customWidth="1"/>
    <col min="1795" max="1795" width="14" style="23" customWidth="1"/>
    <col min="1796" max="1796" width="13.28515625" style="23" customWidth="1"/>
    <col min="1797" max="1797" width="12.85546875" style="23" customWidth="1"/>
    <col min="1798" max="1798" width="13" style="23" customWidth="1"/>
    <col min="1799" max="1799" width="14.28515625" style="23" customWidth="1"/>
    <col min="1800" max="1800" width="13.5703125" style="23" customWidth="1"/>
    <col min="1801" max="2048" width="11" style="23"/>
    <col min="2049" max="2049" width="4.42578125" style="23" customWidth="1"/>
    <col min="2050" max="2050" width="39" style="23" customWidth="1"/>
    <col min="2051" max="2051" width="14" style="23" customWidth="1"/>
    <col min="2052" max="2052" width="13.28515625" style="23" customWidth="1"/>
    <col min="2053" max="2053" width="12.85546875" style="23" customWidth="1"/>
    <col min="2054" max="2054" width="13" style="23" customWidth="1"/>
    <col min="2055" max="2055" width="14.28515625" style="23" customWidth="1"/>
    <col min="2056" max="2056" width="13.5703125" style="23" customWidth="1"/>
    <col min="2057" max="2304" width="11" style="23"/>
    <col min="2305" max="2305" width="4.42578125" style="23" customWidth="1"/>
    <col min="2306" max="2306" width="39" style="23" customWidth="1"/>
    <col min="2307" max="2307" width="14" style="23" customWidth="1"/>
    <col min="2308" max="2308" width="13.28515625" style="23" customWidth="1"/>
    <col min="2309" max="2309" width="12.85546875" style="23" customWidth="1"/>
    <col min="2310" max="2310" width="13" style="23" customWidth="1"/>
    <col min="2311" max="2311" width="14.28515625" style="23" customWidth="1"/>
    <col min="2312" max="2312" width="13.5703125" style="23" customWidth="1"/>
    <col min="2313" max="2560" width="11" style="23"/>
    <col min="2561" max="2561" width="4.42578125" style="23" customWidth="1"/>
    <col min="2562" max="2562" width="39" style="23" customWidth="1"/>
    <col min="2563" max="2563" width="14" style="23" customWidth="1"/>
    <col min="2564" max="2564" width="13.28515625" style="23" customWidth="1"/>
    <col min="2565" max="2565" width="12.85546875" style="23" customWidth="1"/>
    <col min="2566" max="2566" width="13" style="23" customWidth="1"/>
    <col min="2567" max="2567" width="14.28515625" style="23" customWidth="1"/>
    <col min="2568" max="2568" width="13.5703125" style="23" customWidth="1"/>
    <col min="2569" max="2816" width="11" style="23"/>
    <col min="2817" max="2817" width="4.42578125" style="23" customWidth="1"/>
    <col min="2818" max="2818" width="39" style="23" customWidth="1"/>
    <col min="2819" max="2819" width="14" style="23" customWidth="1"/>
    <col min="2820" max="2820" width="13.28515625" style="23" customWidth="1"/>
    <col min="2821" max="2821" width="12.85546875" style="23" customWidth="1"/>
    <col min="2822" max="2822" width="13" style="23" customWidth="1"/>
    <col min="2823" max="2823" width="14.28515625" style="23" customWidth="1"/>
    <col min="2824" max="2824" width="13.5703125" style="23" customWidth="1"/>
    <col min="2825" max="3072" width="11" style="23"/>
    <col min="3073" max="3073" width="4.42578125" style="23" customWidth="1"/>
    <col min="3074" max="3074" width="39" style="23" customWidth="1"/>
    <col min="3075" max="3075" width="14" style="23" customWidth="1"/>
    <col min="3076" max="3076" width="13.28515625" style="23" customWidth="1"/>
    <col min="3077" max="3077" width="12.85546875" style="23" customWidth="1"/>
    <col min="3078" max="3078" width="13" style="23" customWidth="1"/>
    <col min="3079" max="3079" width="14.28515625" style="23" customWidth="1"/>
    <col min="3080" max="3080" width="13.5703125" style="23" customWidth="1"/>
    <col min="3081" max="3328" width="11" style="23"/>
    <col min="3329" max="3329" width="4.42578125" style="23" customWidth="1"/>
    <col min="3330" max="3330" width="39" style="23" customWidth="1"/>
    <col min="3331" max="3331" width="14" style="23" customWidth="1"/>
    <col min="3332" max="3332" width="13.28515625" style="23" customWidth="1"/>
    <col min="3333" max="3333" width="12.85546875" style="23" customWidth="1"/>
    <col min="3334" max="3334" width="13" style="23" customWidth="1"/>
    <col min="3335" max="3335" width="14.28515625" style="23" customWidth="1"/>
    <col min="3336" max="3336" width="13.5703125" style="23" customWidth="1"/>
    <col min="3337" max="3584" width="11" style="23"/>
    <col min="3585" max="3585" width="4.42578125" style="23" customWidth="1"/>
    <col min="3586" max="3586" width="39" style="23" customWidth="1"/>
    <col min="3587" max="3587" width="14" style="23" customWidth="1"/>
    <col min="3588" max="3588" width="13.28515625" style="23" customWidth="1"/>
    <col min="3589" max="3589" width="12.85546875" style="23" customWidth="1"/>
    <col min="3590" max="3590" width="13" style="23" customWidth="1"/>
    <col min="3591" max="3591" width="14.28515625" style="23" customWidth="1"/>
    <col min="3592" max="3592" width="13.5703125" style="23" customWidth="1"/>
    <col min="3593" max="3840" width="11" style="23"/>
    <col min="3841" max="3841" width="4.42578125" style="23" customWidth="1"/>
    <col min="3842" max="3842" width="39" style="23" customWidth="1"/>
    <col min="3843" max="3843" width="14" style="23" customWidth="1"/>
    <col min="3844" max="3844" width="13.28515625" style="23" customWidth="1"/>
    <col min="3845" max="3845" width="12.85546875" style="23" customWidth="1"/>
    <col min="3846" max="3846" width="13" style="23" customWidth="1"/>
    <col min="3847" max="3847" width="14.28515625" style="23" customWidth="1"/>
    <col min="3848" max="3848" width="13.5703125" style="23" customWidth="1"/>
    <col min="3849" max="4096" width="11" style="23"/>
    <col min="4097" max="4097" width="4.42578125" style="23" customWidth="1"/>
    <col min="4098" max="4098" width="39" style="23" customWidth="1"/>
    <col min="4099" max="4099" width="14" style="23" customWidth="1"/>
    <col min="4100" max="4100" width="13.28515625" style="23" customWidth="1"/>
    <col min="4101" max="4101" width="12.85546875" style="23" customWidth="1"/>
    <col min="4102" max="4102" width="13" style="23" customWidth="1"/>
    <col min="4103" max="4103" width="14.28515625" style="23" customWidth="1"/>
    <col min="4104" max="4104" width="13.5703125" style="23" customWidth="1"/>
    <col min="4105" max="4352" width="11" style="23"/>
    <col min="4353" max="4353" width="4.42578125" style="23" customWidth="1"/>
    <col min="4354" max="4354" width="39" style="23" customWidth="1"/>
    <col min="4355" max="4355" width="14" style="23" customWidth="1"/>
    <col min="4356" max="4356" width="13.28515625" style="23" customWidth="1"/>
    <col min="4357" max="4357" width="12.85546875" style="23" customWidth="1"/>
    <col min="4358" max="4358" width="13" style="23" customWidth="1"/>
    <col min="4359" max="4359" width="14.28515625" style="23" customWidth="1"/>
    <col min="4360" max="4360" width="13.5703125" style="23" customWidth="1"/>
    <col min="4361" max="4608" width="11" style="23"/>
    <col min="4609" max="4609" width="4.42578125" style="23" customWidth="1"/>
    <col min="4610" max="4610" width="39" style="23" customWidth="1"/>
    <col min="4611" max="4611" width="14" style="23" customWidth="1"/>
    <col min="4612" max="4612" width="13.28515625" style="23" customWidth="1"/>
    <col min="4613" max="4613" width="12.85546875" style="23" customWidth="1"/>
    <col min="4614" max="4614" width="13" style="23" customWidth="1"/>
    <col min="4615" max="4615" width="14.28515625" style="23" customWidth="1"/>
    <col min="4616" max="4616" width="13.5703125" style="23" customWidth="1"/>
    <col min="4617" max="4864" width="11" style="23"/>
    <col min="4865" max="4865" width="4.42578125" style="23" customWidth="1"/>
    <col min="4866" max="4866" width="39" style="23" customWidth="1"/>
    <col min="4867" max="4867" width="14" style="23" customWidth="1"/>
    <col min="4868" max="4868" width="13.28515625" style="23" customWidth="1"/>
    <col min="4869" max="4869" width="12.85546875" style="23" customWidth="1"/>
    <col min="4870" max="4870" width="13" style="23" customWidth="1"/>
    <col min="4871" max="4871" width="14.28515625" style="23" customWidth="1"/>
    <col min="4872" max="4872" width="13.5703125" style="23" customWidth="1"/>
    <col min="4873" max="5120" width="11" style="23"/>
    <col min="5121" max="5121" width="4.42578125" style="23" customWidth="1"/>
    <col min="5122" max="5122" width="39" style="23" customWidth="1"/>
    <col min="5123" max="5123" width="14" style="23" customWidth="1"/>
    <col min="5124" max="5124" width="13.28515625" style="23" customWidth="1"/>
    <col min="5125" max="5125" width="12.85546875" style="23" customWidth="1"/>
    <col min="5126" max="5126" width="13" style="23" customWidth="1"/>
    <col min="5127" max="5127" width="14.28515625" style="23" customWidth="1"/>
    <col min="5128" max="5128" width="13.5703125" style="23" customWidth="1"/>
    <col min="5129" max="5376" width="11" style="23"/>
    <col min="5377" max="5377" width="4.42578125" style="23" customWidth="1"/>
    <col min="5378" max="5378" width="39" style="23" customWidth="1"/>
    <col min="5379" max="5379" width="14" style="23" customWidth="1"/>
    <col min="5380" max="5380" width="13.28515625" style="23" customWidth="1"/>
    <col min="5381" max="5381" width="12.85546875" style="23" customWidth="1"/>
    <col min="5382" max="5382" width="13" style="23" customWidth="1"/>
    <col min="5383" max="5383" width="14.28515625" style="23" customWidth="1"/>
    <col min="5384" max="5384" width="13.5703125" style="23" customWidth="1"/>
    <col min="5385" max="5632" width="11" style="23"/>
    <col min="5633" max="5633" width="4.42578125" style="23" customWidth="1"/>
    <col min="5634" max="5634" width="39" style="23" customWidth="1"/>
    <col min="5635" max="5635" width="14" style="23" customWidth="1"/>
    <col min="5636" max="5636" width="13.28515625" style="23" customWidth="1"/>
    <col min="5637" max="5637" width="12.85546875" style="23" customWidth="1"/>
    <col min="5638" max="5638" width="13" style="23" customWidth="1"/>
    <col min="5639" max="5639" width="14.28515625" style="23" customWidth="1"/>
    <col min="5640" max="5640" width="13.5703125" style="23" customWidth="1"/>
    <col min="5641" max="5888" width="11" style="23"/>
    <col min="5889" max="5889" width="4.42578125" style="23" customWidth="1"/>
    <col min="5890" max="5890" width="39" style="23" customWidth="1"/>
    <col min="5891" max="5891" width="14" style="23" customWidth="1"/>
    <col min="5892" max="5892" width="13.28515625" style="23" customWidth="1"/>
    <col min="5893" max="5893" width="12.85546875" style="23" customWidth="1"/>
    <col min="5894" max="5894" width="13" style="23" customWidth="1"/>
    <col min="5895" max="5895" width="14.28515625" style="23" customWidth="1"/>
    <col min="5896" max="5896" width="13.5703125" style="23" customWidth="1"/>
    <col min="5897" max="6144" width="11" style="23"/>
    <col min="6145" max="6145" width="4.42578125" style="23" customWidth="1"/>
    <col min="6146" max="6146" width="39" style="23" customWidth="1"/>
    <col min="6147" max="6147" width="14" style="23" customWidth="1"/>
    <col min="6148" max="6148" width="13.28515625" style="23" customWidth="1"/>
    <col min="6149" max="6149" width="12.85546875" style="23" customWidth="1"/>
    <col min="6150" max="6150" width="13" style="23" customWidth="1"/>
    <col min="6151" max="6151" width="14.28515625" style="23" customWidth="1"/>
    <col min="6152" max="6152" width="13.5703125" style="23" customWidth="1"/>
    <col min="6153" max="6400" width="11" style="23"/>
    <col min="6401" max="6401" width="4.42578125" style="23" customWidth="1"/>
    <col min="6402" max="6402" width="39" style="23" customWidth="1"/>
    <col min="6403" max="6403" width="14" style="23" customWidth="1"/>
    <col min="6404" max="6404" width="13.28515625" style="23" customWidth="1"/>
    <col min="6405" max="6405" width="12.85546875" style="23" customWidth="1"/>
    <col min="6406" max="6406" width="13" style="23" customWidth="1"/>
    <col min="6407" max="6407" width="14.28515625" style="23" customWidth="1"/>
    <col min="6408" max="6408" width="13.5703125" style="23" customWidth="1"/>
    <col min="6409" max="6656" width="11" style="23"/>
    <col min="6657" max="6657" width="4.42578125" style="23" customWidth="1"/>
    <col min="6658" max="6658" width="39" style="23" customWidth="1"/>
    <col min="6659" max="6659" width="14" style="23" customWidth="1"/>
    <col min="6660" max="6660" width="13.28515625" style="23" customWidth="1"/>
    <col min="6661" max="6661" width="12.85546875" style="23" customWidth="1"/>
    <col min="6662" max="6662" width="13" style="23" customWidth="1"/>
    <col min="6663" max="6663" width="14.28515625" style="23" customWidth="1"/>
    <col min="6664" max="6664" width="13.5703125" style="23" customWidth="1"/>
    <col min="6665" max="6912" width="11" style="23"/>
    <col min="6913" max="6913" width="4.42578125" style="23" customWidth="1"/>
    <col min="6914" max="6914" width="39" style="23" customWidth="1"/>
    <col min="6915" max="6915" width="14" style="23" customWidth="1"/>
    <col min="6916" max="6916" width="13.28515625" style="23" customWidth="1"/>
    <col min="6917" max="6917" width="12.85546875" style="23" customWidth="1"/>
    <col min="6918" max="6918" width="13" style="23" customWidth="1"/>
    <col min="6919" max="6919" width="14.28515625" style="23" customWidth="1"/>
    <col min="6920" max="6920" width="13.5703125" style="23" customWidth="1"/>
    <col min="6921" max="7168" width="11" style="23"/>
    <col min="7169" max="7169" width="4.42578125" style="23" customWidth="1"/>
    <col min="7170" max="7170" width="39" style="23" customWidth="1"/>
    <col min="7171" max="7171" width="14" style="23" customWidth="1"/>
    <col min="7172" max="7172" width="13.28515625" style="23" customWidth="1"/>
    <col min="7173" max="7173" width="12.85546875" style="23" customWidth="1"/>
    <col min="7174" max="7174" width="13" style="23" customWidth="1"/>
    <col min="7175" max="7175" width="14.28515625" style="23" customWidth="1"/>
    <col min="7176" max="7176" width="13.5703125" style="23" customWidth="1"/>
    <col min="7177" max="7424" width="11" style="23"/>
    <col min="7425" max="7425" width="4.42578125" style="23" customWidth="1"/>
    <col min="7426" max="7426" width="39" style="23" customWidth="1"/>
    <col min="7427" max="7427" width="14" style="23" customWidth="1"/>
    <col min="7428" max="7428" width="13.28515625" style="23" customWidth="1"/>
    <col min="7429" max="7429" width="12.85546875" style="23" customWidth="1"/>
    <col min="7430" max="7430" width="13" style="23" customWidth="1"/>
    <col min="7431" max="7431" width="14.28515625" style="23" customWidth="1"/>
    <col min="7432" max="7432" width="13.5703125" style="23" customWidth="1"/>
    <col min="7433" max="7680" width="11" style="23"/>
    <col min="7681" max="7681" width="4.42578125" style="23" customWidth="1"/>
    <col min="7682" max="7682" width="39" style="23" customWidth="1"/>
    <col min="7683" max="7683" width="14" style="23" customWidth="1"/>
    <col min="7684" max="7684" width="13.28515625" style="23" customWidth="1"/>
    <col min="7685" max="7685" width="12.85546875" style="23" customWidth="1"/>
    <col min="7686" max="7686" width="13" style="23" customWidth="1"/>
    <col min="7687" max="7687" width="14.28515625" style="23" customWidth="1"/>
    <col min="7688" max="7688" width="13.5703125" style="23" customWidth="1"/>
    <col min="7689" max="7936" width="11" style="23"/>
    <col min="7937" max="7937" width="4.42578125" style="23" customWidth="1"/>
    <col min="7938" max="7938" width="39" style="23" customWidth="1"/>
    <col min="7939" max="7939" width="14" style="23" customWidth="1"/>
    <col min="7940" max="7940" width="13.28515625" style="23" customWidth="1"/>
    <col min="7941" max="7941" width="12.85546875" style="23" customWidth="1"/>
    <col min="7942" max="7942" width="13" style="23" customWidth="1"/>
    <col min="7943" max="7943" width="14.28515625" style="23" customWidth="1"/>
    <col min="7944" max="7944" width="13.5703125" style="23" customWidth="1"/>
    <col min="7945" max="8192" width="11" style="23"/>
    <col min="8193" max="8193" width="4.42578125" style="23" customWidth="1"/>
    <col min="8194" max="8194" width="39" style="23" customWidth="1"/>
    <col min="8195" max="8195" width="14" style="23" customWidth="1"/>
    <col min="8196" max="8196" width="13.28515625" style="23" customWidth="1"/>
    <col min="8197" max="8197" width="12.85546875" style="23" customWidth="1"/>
    <col min="8198" max="8198" width="13" style="23" customWidth="1"/>
    <col min="8199" max="8199" width="14.28515625" style="23" customWidth="1"/>
    <col min="8200" max="8200" width="13.5703125" style="23" customWidth="1"/>
    <col min="8201" max="8448" width="11" style="23"/>
    <col min="8449" max="8449" width="4.42578125" style="23" customWidth="1"/>
    <col min="8450" max="8450" width="39" style="23" customWidth="1"/>
    <col min="8451" max="8451" width="14" style="23" customWidth="1"/>
    <col min="8452" max="8452" width="13.28515625" style="23" customWidth="1"/>
    <col min="8453" max="8453" width="12.85546875" style="23" customWidth="1"/>
    <col min="8454" max="8454" width="13" style="23" customWidth="1"/>
    <col min="8455" max="8455" width="14.28515625" style="23" customWidth="1"/>
    <col min="8456" max="8456" width="13.5703125" style="23" customWidth="1"/>
    <col min="8457" max="8704" width="11" style="23"/>
    <col min="8705" max="8705" width="4.42578125" style="23" customWidth="1"/>
    <col min="8706" max="8706" width="39" style="23" customWidth="1"/>
    <col min="8707" max="8707" width="14" style="23" customWidth="1"/>
    <col min="8708" max="8708" width="13.28515625" style="23" customWidth="1"/>
    <col min="8709" max="8709" width="12.85546875" style="23" customWidth="1"/>
    <col min="8710" max="8710" width="13" style="23" customWidth="1"/>
    <col min="8711" max="8711" width="14.28515625" style="23" customWidth="1"/>
    <col min="8712" max="8712" width="13.5703125" style="23" customWidth="1"/>
    <col min="8713" max="8960" width="11" style="23"/>
    <col min="8961" max="8961" width="4.42578125" style="23" customWidth="1"/>
    <col min="8962" max="8962" width="39" style="23" customWidth="1"/>
    <col min="8963" max="8963" width="14" style="23" customWidth="1"/>
    <col min="8964" max="8964" width="13.28515625" style="23" customWidth="1"/>
    <col min="8965" max="8965" width="12.85546875" style="23" customWidth="1"/>
    <col min="8966" max="8966" width="13" style="23" customWidth="1"/>
    <col min="8967" max="8967" width="14.28515625" style="23" customWidth="1"/>
    <col min="8968" max="8968" width="13.5703125" style="23" customWidth="1"/>
    <col min="8969" max="9216" width="11" style="23"/>
    <col min="9217" max="9217" width="4.42578125" style="23" customWidth="1"/>
    <col min="9218" max="9218" width="39" style="23" customWidth="1"/>
    <col min="9219" max="9219" width="14" style="23" customWidth="1"/>
    <col min="9220" max="9220" width="13.28515625" style="23" customWidth="1"/>
    <col min="9221" max="9221" width="12.85546875" style="23" customWidth="1"/>
    <col min="9222" max="9222" width="13" style="23" customWidth="1"/>
    <col min="9223" max="9223" width="14.28515625" style="23" customWidth="1"/>
    <col min="9224" max="9224" width="13.5703125" style="23" customWidth="1"/>
    <col min="9225" max="9472" width="11" style="23"/>
    <col min="9473" max="9473" width="4.42578125" style="23" customWidth="1"/>
    <col min="9474" max="9474" width="39" style="23" customWidth="1"/>
    <col min="9475" max="9475" width="14" style="23" customWidth="1"/>
    <col min="9476" max="9476" width="13.28515625" style="23" customWidth="1"/>
    <col min="9477" max="9477" width="12.85546875" style="23" customWidth="1"/>
    <col min="9478" max="9478" width="13" style="23" customWidth="1"/>
    <col min="9479" max="9479" width="14.28515625" style="23" customWidth="1"/>
    <col min="9480" max="9480" width="13.5703125" style="23" customWidth="1"/>
    <col min="9481" max="9728" width="11" style="23"/>
    <col min="9729" max="9729" width="4.42578125" style="23" customWidth="1"/>
    <col min="9730" max="9730" width="39" style="23" customWidth="1"/>
    <col min="9731" max="9731" width="14" style="23" customWidth="1"/>
    <col min="9732" max="9732" width="13.28515625" style="23" customWidth="1"/>
    <col min="9733" max="9733" width="12.85546875" style="23" customWidth="1"/>
    <col min="9734" max="9734" width="13" style="23" customWidth="1"/>
    <col min="9735" max="9735" width="14.28515625" style="23" customWidth="1"/>
    <col min="9736" max="9736" width="13.5703125" style="23" customWidth="1"/>
    <col min="9737" max="9984" width="11" style="23"/>
    <col min="9985" max="9985" width="4.42578125" style="23" customWidth="1"/>
    <col min="9986" max="9986" width="39" style="23" customWidth="1"/>
    <col min="9987" max="9987" width="14" style="23" customWidth="1"/>
    <col min="9988" max="9988" width="13.28515625" style="23" customWidth="1"/>
    <col min="9989" max="9989" width="12.85546875" style="23" customWidth="1"/>
    <col min="9990" max="9990" width="13" style="23" customWidth="1"/>
    <col min="9991" max="9991" width="14.28515625" style="23" customWidth="1"/>
    <col min="9992" max="9992" width="13.5703125" style="23" customWidth="1"/>
    <col min="9993" max="10240" width="11" style="23"/>
    <col min="10241" max="10241" width="4.42578125" style="23" customWidth="1"/>
    <col min="10242" max="10242" width="39" style="23" customWidth="1"/>
    <col min="10243" max="10243" width="14" style="23" customWidth="1"/>
    <col min="10244" max="10244" width="13.28515625" style="23" customWidth="1"/>
    <col min="10245" max="10245" width="12.85546875" style="23" customWidth="1"/>
    <col min="10246" max="10246" width="13" style="23" customWidth="1"/>
    <col min="10247" max="10247" width="14.28515625" style="23" customWidth="1"/>
    <col min="10248" max="10248" width="13.5703125" style="23" customWidth="1"/>
    <col min="10249" max="10496" width="11" style="23"/>
    <col min="10497" max="10497" width="4.42578125" style="23" customWidth="1"/>
    <col min="10498" max="10498" width="39" style="23" customWidth="1"/>
    <col min="10499" max="10499" width="14" style="23" customWidth="1"/>
    <col min="10500" max="10500" width="13.28515625" style="23" customWidth="1"/>
    <col min="10501" max="10501" width="12.85546875" style="23" customWidth="1"/>
    <col min="10502" max="10502" width="13" style="23" customWidth="1"/>
    <col min="10503" max="10503" width="14.28515625" style="23" customWidth="1"/>
    <col min="10504" max="10504" width="13.5703125" style="23" customWidth="1"/>
    <col min="10505" max="10752" width="11" style="23"/>
    <col min="10753" max="10753" width="4.42578125" style="23" customWidth="1"/>
    <col min="10754" max="10754" width="39" style="23" customWidth="1"/>
    <col min="10755" max="10755" width="14" style="23" customWidth="1"/>
    <col min="10756" max="10756" width="13.28515625" style="23" customWidth="1"/>
    <col min="10757" max="10757" width="12.85546875" style="23" customWidth="1"/>
    <col min="10758" max="10758" width="13" style="23" customWidth="1"/>
    <col min="10759" max="10759" width="14.28515625" style="23" customWidth="1"/>
    <col min="10760" max="10760" width="13.5703125" style="23" customWidth="1"/>
    <col min="10761" max="11008" width="11" style="23"/>
    <col min="11009" max="11009" width="4.42578125" style="23" customWidth="1"/>
    <col min="11010" max="11010" width="39" style="23" customWidth="1"/>
    <col min="11011" max="11011" width="14" style="23" customWidth="1"/>
    <col min="11012" max="11012" width="13.28515625" style="23" customWidth="1"/>
    <col min="11013" max="11013" width="12.85546875" style="23" customWidth="1"/>
    <col min="11014" max="11014" width="13" style="23" customWidth="1"/>
    <col min="11015" max="11015" width="14.28515625" style="23" customWidth="1"/>
    <col min="11016" max="11016" width="13.5703125" style="23" customWidth="1"/>
    <col min="11017" max="11264" width="11" style="23"/>
    <col min="11265" max="11265" width="4.42578125" style="23" customWidth="1"/>
    <col min="11266" max="11266" width="39" style="23" customWidth="1"/>
    <col min="11267" max="11267" width="14" style="23" customWidth="1"/>
    <col min="11268" max="11268" width="13.28515625" style="23" customWidth="1"/>
    <col min="11269" max="11269" width="12.85546875" style="23" customWidth="1"/>
    <col min="11270" max="11270" width="13" style="23" customWidth="1"/>
    <col min="11271" max="11271" width="14.28515625" style="23" customWidth="1"/>
    <col min="11272" max="11272" width="13.5703125" style="23" customWidth="1"/>
    <col min="11273" max="11520" width="11" style="23"/>
    <col min="11521" max="11521" width="4.42578125" style="23" customWidth="1"/>
    <col min="11522" max="11522" width="39" style="23" customWidth="1"/>
    <col min="11523" max="11523" width="14" style="23" customWidth="1"/>
    <col min="11524" max="11524" width="13.28515625" style="23" customWidth="1"/>
    <col min="11525" max="11525" width="12.85546875" style="23" customWidth="1"/>
    <col min="11526" max="11526" width="13" style="23" customWidth="1"/>
    <col min="11527" max="11527" width="14.28515625" style="23" customWidth="1"/>
    <col min="11528" max="11528" width="13.5703125" style="23" customWidth="1"/>
    <col min="11529" max="11776" width="11" style="23"/>
    <col min="11777" max="11777" width="4.42578125" style="23" customWidth="1"/>
    <col min="11778" max="11778" width="39" style="23" customWidth="1"/>
    <col min="11779" max="11779" width="14" style="23" customWidth="1"/>
    <col min="11780" max="11780" width="13.28515625" style="23" customWidth="1"/>
    <col min="11781" max="11781" width="12.85546875" style="23" customWidth="1"/>
    <col min="11782" max="11782" width="13" style="23" customWidth="1"/>
    <col min="11783" max="11783" width="14.28515625" style="23" customWidth="1"/>
    <col min="11784" max="11784" width="13.5703125" style="23" customWidth="1"/>
    <col min="11785" max="12032" width="11" style="23"/>
    <col min="12033" max="12033" width="4.42578125" style="23" customWidth="1"/>
    <col min="12034" max="12034" width="39" style="23" customWidth="1"/>
    <col min="12035" max="12035" width="14" style="23" customWidth="1"/>
    <col min="12036" max="12036" width="13.28515625" style="23" customWidth="1"/>
    <col min="12037" max="12037" width="12.85546875" style="23" customWidth="1"/>
    <col min="12038" max="12038" width="13" style="23" customWidth="1"/>
    <col min="12039" max="12039" width="14.28515625" style="23" customWidth="1"/>
    <col min="12040" max="12040" width="13.5703125" style="23" customWidth="1"/>
    <col min="12041" max="12288" width="11" style="23"/>
    <col min="12289" max="12289" width="4.42578125" style="23" customWidth="1"/>
    <col min="12290" max="12290" width="39" style="23" customWidth="1"/>
    <col min="12291" max="12291" width="14" style="23" customWidth="1"/>
    <col min="12292" max="12292" width="13.28515625" style="23" customWidth="1"/>
    <col min="12293" max="12293" width="12.85546875" style="23" customWidth="1"/>
    <col min="12294" max="12294" width="13" style="23" customWidth="1"/>
    <col min="12295" max="12295" width="14.28515625" style="23" customWidth="1"/>
    <col min="12296" max="12296" width="13.5703125" style="23" customWidth="1"/>
    <col min="12297" max="12544" width="11" style="23"/>
    <col min="12545" max="12545" width="4.42578125" style="23" customWidth="1"/>
    <col min="12546" max="12546" width="39" style="23" customWidth="1"/>
    <col min="12547" max="12547" width="14" style="23" customWidth="1"/>
    <col min="12548" max="12548" width="13.28515625" style="23" customWidth="1"/>
    <col min="12549" max="12549" width="12.85546875" style="23" customWidth="1"/>
    <col min="12550" max="12550" width="13" style="23" customWidth="1"/>
    <col min="12551" max="12551" width="14.28515625" style="23" customWidth="1"/>
    <col min="12552" max="12552" width="13.5703125" style="23" customWidth="1"/>
    <col min="12553" max="12800" width="11" style="23"/>
    <col min="12801" max="12801" width="4.42578125" style="23" customWidth="1"/>
    <col min="12802" max="12802" width="39" style="23" customWidth="1"/>
    <col min="12803" max="12803" width="14" style="23" customWidth="1"/>
    <col min="12804" max="12804" width="13.28515625" style="23" customWidth="1"/>
    <col min="12805" max="12805" width="12.85546875" style="23" customWidth="1"/>
    <col min="12806" max="12806" width="13" style="23" customWidth="1"/>
    <col min="12807" max="12807" width="14.28515625" style="23" customWidth="1"/>
    <col min="12808" max="12808" width="13.5703125" style="23" customWidth="1"/>
    <col min="12809" max="13056" width="11" style="23"/>
    <col min="13057" max="13057" width="4.42578125" style="23" customWidth="1"/>
    <col min="13058" max="13058" width="39" style="23" customWidth="1"/>
    <col min="13059" max="13059" width="14" style="23" customWidth="1"/>
    <col min="13060" max="13060" width="13.28515625" style="23" customWidth="1"/>
    <col min="13061" max="13061" width="12.85546875" style="23" customWidth="1"/>
    <col min="13062" max="13062" width="13" style="23" customWidth="1"/>
    <col min="13063" max="13063" width="14.28515625" style="23" customWidth="1"/>
    <col min="13064" max="13064" width="13.5703125" style="23" customWidth="1"/>
    <col min="13065" max="13312" width="11" style="23"/>
    <col min="13313" max="13313" width="4.42578125" style="23" customWidth="1"/>
    <col min="13314" max="13314" width="39" style="23" customWidth="1"/>
    <col min="13315" max="13315" width="14" style="23" customWidth="1"/>
    <col min="13316" max="13316" width="13.28515625" style="23" customWidth="1"/>
    <col min="13317" max="13317" width="12.85546875" style="23" customWidth="1"/>
    <col min="13318" max="13318" width="13" style="23" customWidth="1"/>
    <col min="13319" max="13319" width="14.28515625" style="23" customWidth="1"/>
    <col min="13320" max="13320" width="13.5703125" style="23" customWidth="1"/>
    <col min="13321" max="13568" width="11" style="23"/>
    <col min="13569" max="13569" width="4.42578125" style="23" customWidth="1"/>
    <col min="13570" max="13570" width="39" style="23" customWidth="1"/>
    <col min="13571" max="13571" width="14" style="23" customWidth="1"/>
    <col min="13572" max="13572" width="13.28515625" style="23" customWidth="1"/>
    <col min="13573" max="13573" width="12.85546875" style="23" customWidth="1"/>
    <col min="13574" max="13574" width="13" style="23" customWidth="1"/>
    <col min="13575" max="13575" width="14.28515625" style="23" customWidth="1"/>
    <col min="13576" max="13576" width="13.5703125" style="23" customWidth="1"/>
    <col min="13577" max="13824" width="11" style="23"/>
    <col min="13825" max="13825" width="4.42578125" style="23" customWidth="1"/>
    <col min="13826" max="13826" width="39" style="23" customWidth="1"/>
    <col min="13827" max="13827" width="14" style="23" customWidth="1"/>
    <col min="13828" max="13828" width="13.28515625" style="23" customWidth="1"/>
    <col min="13829" max="13829" width="12.85546875" style="23" customWidth="1"/>
    <col min="13830" max="13830" width="13" style="23" customWidth="1"/>
    <col min="13831" max="13831" width="14.28515625" style="23" customWidth="1"/>
    <col min="13832" max="13832" width="13.5703125" style="23" customWidth="1"/>
    <col min="13833" max="14080" width="11" style="23"/>
    <col min="14081" max="14081" width="4.42578125" style="23" customWidth="1"/>
    <col min="14082" max="14082" width="39" style="23" customWidth="1"/>
    <col min="14083" max="14083" width="14" style="23" customWidth="1"/>
    <col min="14084" max="14084" width="13.28515625" style="23" customWidth="1"/>
    <col min="14085" max="14085" width="12.85546875" style="23" customWidth="1"/>
    <col min="14086" max="14086" width="13" style="23" customWidth="1"/>
    <col min="14087" max="14087" width="14.28515625" style="23" customWidth="1"/>
    <col min="14088" max="14088" width="13.5703125" style="23" customWidth="1"/>
    <col min="14089" max="14336" width="11" style="23"/>
    <col min="14337" max="14337" width="4.42578125" style="23" customWidth="1"/>
    <col min="14338" max="14338" width="39" style="23" customWidth="1"/>
    <col min="14339" max="14339" width="14" style="23" customWidth="1"/>
    <col min="14340" max="14340" width="13.28515625" style="23" customWidth="1"/>
    <col min="14341" max="14341" width="12.85546875" style="23" customWidth="1"/>
    <col min="14342" max="14342" width="13" style="23" customWidth="1"/>
    <col min="14343" max="14343" width="14.28515625" style="23" customWidth="1"/>
    <col min="14344" max="14344" width="13.5703125" style="23" customWidth="1"/>
    <col min="14345" max="14592" width="11" style="23"/>
    <col min="14593" max="14593" width="4.42578125" style="23" customWidth="1"/>
    <col min="14594" max="14594" width="39" style="23" customWidth="1"/>
    <col min="14595" max="14595" width="14" style="23" customWidth="1"/>
    <col min="14596" max="14596" width="13.28515625" style="23" customWidth="1"/>
    <col min="14597" max="14597" width="12.85546875" style="23" customWidth="1"/>
    <col min="14598" max="14598" width="13" style="23" customWidth="1"/>
    <col min="14599" max="14599" width="14.28515625" style="23" customWidth="1"/>
    <col min="14600" max="14600" width="13.5703125" style="23" customWidth="1"/>
    <col min="14601" max="14848" width="11" style="23"/>
    <col min="14849" max="14849" width="4.42578125" style="23" customWidth="1"/>
    <col min="14850" max="14850" width="39" style="23" customWidth="1"/>
    <col min="14851" max="14851" width="14" style="23" customWidth="1"/>
    <col min="14852" max="14852" width="13.28515625" style="23" customWidth="1"/>
    <col min="14853" max="14853" width="12.85546875" style="23" customWidth="1"/>
    <col min="14854" max="14854" width="13" style="23" customWidth="1"/>
    <col min="14855" max="14855" width="14.28515625" style="23" customWidth="1"/>
    <col min="14856" max="14856" width="13.5703125" style="23" customWidth="1"/>
    <col min="14857" max="15104" width="11" style="23"/>
    <col min="15105" max="15105" width="4.42578125" style="23" customWidth="1"/>
    <col min="15106" max="15106" width="39" style="23" customWidth="1"/>
    <col min="15107" max="15107" width="14" style="23" customWidth="1"/>
    <col min="15108" max="15108" width="13.28515625" style="23" customWidth="1"/>
    <col min="15109" max="15109" width="12.85546875" style="23" customWidth="1"/>
    <col min="15110" max="15110" width="13" style="23" customWidth="1"/>
    <col min="15111" max="15111" width="14.28515625" style="23" customWidth="1"/>
    <col min="15112" max="15112" width="13.5703125" style="23" customWidth="1"/>
    <col min="15113" max="15360" width="11" style="23"/>
    <col min="15361" max="15361" width="4.42578125" style="23" customWidth="1"/>
    <col min="15362" max="15362" width="39" style="23" customWidth="1"/>
    <col min="15363" max="15363" width="14" style="23" customWidth="1"/>
    <col min="15364" max="15364" width="13.28515625" style="23" customWidth="1"/>
    <col min="15365" max="15365" width="12.85546875" style="23" customWidth="1"/>
    <col min="15366" max="15366" width="13" style="23" customWidth="1"/>
    <col min="15367" max="15367" width="14.28515625" style="23" customWidth="1"/>
    <col min="15368" max="15368" width="13.5703125" style="23" customWidth="1"/>
    <col min="15369" max="15616" width="11" style="23"/>
    <col min="15617" max="15617" width="4.42578125" style="23" customWidth="1"/>
    <col min="15618" max="15618" width="39" style="23" customWidth="1"/>
    <col min="15619" max="15619" width="14" style="23" customWidth="1"/>
    <col min="15620" max="15620" width="13.28515625" style="23" customWidth="1"/>
    <col min="15621" max="15621" width="12.85546875" style="23" customWidth="1"/>
    <col min="15622" max="15622" width="13" style="23" customWidth="1"/>
    <col min="15623" max="15623" width="14.28515625" style="23" customWidth="1"/>
    <col min="15624" max="15624" width="13.5703125" style="23" customWidth="1"/>
    <col min="15625" max="15872" width="11" style="23"/>
    <col min="15873" max="15873" width="4.42578125" style="23" customWidth="1"/>
    <col min="15874" max="15874" width="39" style="23" customWidth="1"/>
    <col min="15875" max="15875" width="14" style="23" customWidth="1"/>
    <col min="15876" max="15876" width="13.28515625" style="23" customWidth="1"/>
    <col min="15877" max="15877" width="12.85546875" style="23" customWidth="1"/>
    <col min="15878" max="15878" width="13" style="23" customWidth="1"/>
    <col min="15879" max="15879" width="14.28515625" style="23" customWidth="1"/>
    <col min="15880" max="15880" width="13.5703125" style="23" customWidth="1"/>
    <col min="15881" max="16128" width="11" style="23"/>
    <col min="16129" max="16129" width="4.42578125" style="23" customWidth="1"/>
    <col min="16130" max="16130" width="39" style="23" customWidth="1"/>
    <col min="16131" max="16131" width="14" style="23" customWidth="1"/>
    <col min="16132" max="16132" width="13.28515625" style="23" customWidth="1"/>
    <col min="16133" max="16133" width="12.85546875" style="23" customWidth="1"/>
    <col min="16134" max="16134" width="13" style="23" customWidth="1"/>
    <col min="16135" max="16135" width="14.28515625" style="23" customWidth="1"/>
    <col min="16136" max="16136" width="13.5703125" style="23" customWidth="1"/>
    <col min="16137" max="16384" width="11" style="23"/>
  </cols>
  <sheetData>
    <row r="1" spans="2:8" ht="13.5" thickBot="1"/>
    <row r="2" spans="2:8">
      <c r="B2" s="1661" t="s">
        <v>1242</v>
      </c>
      <c r="C2" s="1662"/>
      <c r="D2" s="1662"/>
      <c r="E2" s="1662"/>
      <c r="F2" s="1662"/>
      <c r="G2" s="1662"/>
      <c r="H2" s="1663"/>
    </row>
    <row r="3" spans="2:8">
      <c r="B3" s="1407" t="s">
        <v>492</v>
      </c>
      <c r="C3" s="1408"/>
      <c r="D3" s="1408"/>
      <c r="E3" s="1408"/>
      <c r="F3" s="1408"/>
      <c r="G3" s="1408"/>
      <c r="H3" s="1409"/>
    </row>
    <row r="4" spans="2:8">
      <c r="B4" s="1407" t="s">
        <v>593</v>
      </c>
      <c r="C4" s="1408"/>
      <c r="D4" s="1408"/>
      <c r="E4" s="1408"/>
      <c r="F4" s="1408"/>
      <c r="G4" s="1408"/>
      <c r="H4" s="1409"/>
    </row>
    <row r="5" spans="2:8">
      <c r="B5" s="1407" t="s">
        <v>1321</v>
      </c>
      <c r="C5" s="1408"/>
      <c r="D5" s="1408"/>
      <c r="E5" s="1408"/>
      <c r="F5" s="1408"/>
      <c r="G5" s="1408"/>
      <c r="H5" s="1409"/>
    </row>
    <row r="6" spans="2:8" ht="13.5" thickBot="1">
      <c r="B6" s="1410" t="s">
        <v>83</v>
      </c>
      <c r="C6" s="1411"/>
      <c r="D6" s="1411"/>
      <c r="E6" s="1411"/>
      <c r="F6" s="1411"/>
      <c r="G6" s="1411"/>
      <c r="H6" s="1412"/>
    </row>
    <row r="7" spans="2:8" ht="13.5" thickBot="1">
      <c r="B7" s="1641" t="s">
        <v>84</v>
      </c>
      <c r="C7" s="1658" t="s">
        <v>494</v>
      </c>
      <c r="D7" s="1659"/>
      <c r="E7" s="1659"/>
      <c r="F7" s="1659"/>
      <c r="G7" s="1660"/>
      <c r="H7" s="1641" t="s">
        <v>495</v>
      </c>
    </row>
    <row r="8" spans="2:8" ht="26.25" thickBot="1">
      <c r="B8" s="1642"/>
      <c r="C8" s="779" t="s">
        <v>496</v>
      </c>
      <c r="D8" s="779" t="s">
        <v>369</v>
      </c>
      <c r="E8" s="779" t="s">
        <v>370</v>
      </c>
      <c r="F8" s="779" t="s">
        <v>371</v>
      </c>
      <c r="G8" s="779" t="s">
        <v>594</v>
      </c>
      <c r="H8" s="1642"/>
    </row>
    <row r="9" spans="2:8">
      <c r="B9" s="780" t="s">
        <v>1243</v>
      </c>
      <c r="C9" s="781">
        <f t="shared" ref="C9:H9" si="0">SUM(C10:C34)</f>
        <v>10728556.920000002</v>
      </c>
      <c r="D9" s="781">
        <f t="shared" si="0"/>
        <v>-7.503331289626658E-12</v>
      </c>
      <c r="E9" s="781">
        <f t="shared" si="0"/>
        <v>10728556.919999998</v>
      </c>
      <c r="F9" s="781">
        <f t="shared" si="0"/>
        <v>1227660.3199999998</v>
      </c>
      <c r="G9" s="781">
        <f t="shared" si="0"/>
        <v>999376.97</v>
      </c>
      <c r="H9" s="781">
        <f t="shared" si="0"/>
        <v>9500896.5999999978</v>
      </c>
    </row>
    <row r="10" spans="2:8" ht="12.75" customHeight="1">
      <c r="B10" s="782" t="s">
        <v>1217</v>
      </c>
      <c r="C10" s="783">
        <v>721961.1</v>
      </c>
      <c r="D10" s="783">
        <v>2145.65</v>
      </c>
      <c r="E10" s="783">
        <f t="shared" ref="E10:E34" si="1">C10+D10</f>
        <v>724106.75</v>
      </c>
      <c r="F10" s="783">
        <v>143144.18</v>
      </c>
      <c r="G10" s="783">
        <v>132827.5</v>
      </c>
      <c r="H10" s="784">
        <f t="shared" ref="H10:H34" si="2">E10-F10</f>
        <v>580962.57000000007</v>
      </c>
    </row>
    <row r="11" spans="2:8">
      <c r="B11" s="782" t="s">
        <v>1218</v>
      </c>
      <c r="C11" s="785">
        <v>1871118.25</v>
      </c>
      <c r="D11" s="785">
        <v>43355.12</v>
      </c>
      <c r="E11" s="785">
        <f t="shared" si="1"/>
        <v>1914473.37</v>
      </c>
      <c r="F11" s="785">
        <v>233915.02</v>
      </c>
      <c r="G11" s="785">
        <v>202247.21</v>
      </c>
      <c r="H11" s="784">
        <f t="shared" si="2"/>
        <v>1680558.35</v>
      </c>
    </row>
    <row r="12" spans="2:8">
      <c r="B12" s="782" t="s">
        <v>1219</v>
      </c>
      <c r="C12" s="785">
        <v>454424.7</v>
      </c>
      <c r="D12" s="785">
        <v>9826.81</v>
      </c>
      <c r="E12" s="785">
        <f t="shared" si="1"/>
        <v>464251.51</v>
      </c>
      <c r="F12" s="785">
        <v>71682.63</v>
      </c>
      <c r="G12" s="785">
        <v>55294.3</v>
      </c>
      <c r="H12" s="784">
        <f t="shared" si="2"/>
        <v>392568.88</v>
      </c>
    </row>
    <row r="13" spans="2:8">
      <c r="B13" s="782" t="s">
        <v>1220</v>
      </c>
      <c r="C13" s="785">
        <v>577096.43999999994</v>
      </c>
      <c r="D13" s="785">
        <v>-65436.31</v>
      </c>
      <c r="E13" s="785">
        <f t="shared" si="1"/>
        <v>511660.12999999995</v>
      </c>
      <c r="F13" s="785">
        <v>93234.35</v>
      </c>
      <c r="G13" s="785">
        <v>85862.07</v>
      </c>
      <c r="H13" s="784">
        <f t="shared" si="2"/>
        <v>418425.77999999991</v>
      </c>
    </row>
    <row r="14" spans="2:8">
      <c r="B14" s="782" t="s">
        <v>1221</v>
      </c>
      <c r="C14" s="785">
        <v>892090.57</v>
      </c>
      <c r="D14" s="785">
        <v>45090.95</v>
      </c>
      <c r="E14" s="785">
        <f t="shared" si="1"/>
        <v>937181.5199999999</v>
      </c>
      <c r="F14" s="785">
        <v>142149.57</v>
      </c>
      <c r="G14" s="785">
        <v>136550.26999999999</v>
      </c>
      <c r="H14" s="784">
        <f t="shared" si="2"/>
        <v>795031.95</v>
      </c>
    </row>
    <row r="15" spans="2:8">
      <c r="B15" s="782" t="s">
        <v>1222</v>
      </c>
      <c r="C15" s="785">
        <v>151259.4</v>
      </c>
      <c r="D15" s="785">
        <v>0</v>
      </c>
      <c r="E15" s="785">
        <f t="shared" si="1"/>
        <v>151259.4</v>
      </c>
      <c r="F15" s="785">
        <v>19300.09</v>
      </c>
      <c r="G15" s="785">
        <v>16815</v>
      </c>
      <c r="H15" s="784">
        <f t="shared" si="2"/>
        <v>131959.31</v>
      </c>
    </row>
    <row r="16" spans="2:8">
      <c r="B16" s="782" t="s">
        <v>1223</v>
      </c>
      <c r="C16" s="785">
        <v>150374.75</v>
      </c>
      <c r="D16" s="785">
        <v>0</v>
      </c>
      <c r="E16" s="785">
        <f t="shared" si="1"/>
        <v>150374.75</v>
      </c>
      <c r="F16" s="785">
        <v>21546.33</v>
      </c>
      <c r="G16" s="785">
        <v>18453.75</v>
      </c>
      <c r="H16" s="784">
        <f t="shared" si="2"/>
        <v>128828.42</v>
      </c>
    </row>
    <row r="17" spans="2:8">
      <c r="B17" s="782" t="s">
        <v>1224</v>
      </c>
      <c r="C17" s="785">
        <v>7416.03</v>
      </c>
      <c r="D17" s="785">
        <v>0</v>
      </c>
      <c r="E17" s="785">
        <f t="shared" si="1"/>
        <v>7416.03</v>
      </c>
      <c r="F17" s="785">
        <v>0</v>
      </c>
      <c r="G17" s="785">
        <v>0</v>
      </c>
      <c r="H17" s="784">
        <f t="shared" si="2"/>
        <v>7416.03</v>
      </c>
    </row>
    <row r="18" spans="2:8">
      <c r="B18" s="786" t="s">
        <v>1225</v>
      </c>
      <c r="C18" s="785">
        <v>1634832.25</v>
      </c>
      <c r="D18" s="785">
        <v>-65765.350000000006</v>
      </c>
      <c r="E18" s="785">
        <f t="shared" si="1"/>
        <v>1569066.9</v>
      </c>
      <c r="F18" s="785">
        <v>137551.99</v>
      </c>
      <c r="G18" s="785">
        <v>100450.8</v>
      </c>
      <c r="H18" s="785">
        <f t="shared" si="2"/>
        <v>1431514.91</v>
      </c>
    </row>
    <row r="19" spans="2:8">
      <c r="B19" s="786" t="s">
        <v>1226</v>
      </c>
      <c r="C19" s="785">
        <v>686158.9</v>
      </c>
      <c r="D19" s="785">
        <v>11332.98</v>
      </c>
      <c r="E19" s="785">
        <f t="shared" si="1"/>
        <v>697491.88</v>
      </c>
      <c r="F19" s="785">
        <v>49520.15</v>
      </c>
      <c r="G19" s="785">
        <v>41355.99</v>
      </c>
      <c r="H19" s="785">
        <f t="shared" si="2"/>
        <v>647971.73</v>
      </c>
    </row>
    <row r="20" spans="2:8">
      <c r="B20" s="786" t="s">
        <v>1227</v>
      </c>
      <c r="C20" s="785">
        <v>562082.25</v>
      </c>
      <c r="D20" s="785">
        <v>12419.98</v>
      </c>
      <c r="E20" s="785">
        <f t="shared" si="1"/>
        <v>574502.23</v>
      </c>
      <c r="F20" s="785">
        <v>57300.63</v>
      </c>
      <c r="G20" s="785">
        <v>33951.230000000003</v>
      </c>
      <c r="H20" s="785">
        <f t="shared" si="2"/>
        <v>517201.6</v>
      </c>
    </row>
    <row r="21" spans="2:8">
      <c r="B21" s="786" t="s">
        <v>1228</v>
      </c>
      <c r="C21" s="785">
        <v>1046176.88</v>
      </c>
      <c r="D21" s="785">
        <v>-9492.15</v>
      </c>
      <c r="E21" s="785">
        <f t="shared" si="1"/>
        <v>1036684.73</v>
      </c>
      <c r="F21" s="785">
        <v>52774.9</v>
      </c>
      <c r="G21" s="785">
        <v>36266.83</v>
      </c>
      <c r="H21" s="785">
        <f t="shared" si="2"/>
        <v>983909.83</v>
      </c>
    </row>
    <row r="22" spans="2:8">
      <c r="B22" s="786" t="s">
        <v>1229</v>
      </c>
      <c r="C22" s="785">
        <v>472805.21</v>
      </c>
      <c r="D22" s="785">
        <v>11332.98</v>
      </c>
      <c r="E22" s="785">
        <f t="shared" si="1"/>
        <v>484138.19</v>
      </c>
      <c r="F22" s="785">
        <v>56057.919999999998</v>
      </c>
      <c r="G22" s="785">
        <v>40008.379999999997</v>
      </c>
      <c r="H22" s="785">
        <f t="shared" si="2"/>
        <v>428080.27</v>
      </c>
    </row>
    <row r="23" spans="2:8">
      <c r="B23" s="786" t="s">
        <v>1230</v>
      </c>
      <c r="C23" s="785">
        <v>636513.82999999996</v>
      </c>
      <c r="D23" s="785">
        <v>3856.35</v>
      </c>
      <c r="E23" s="785">
        <f t="shared" si="1"/>
        <v>640370.17999999993</v>
      </c>
      <c r="F23" s="785">
        <v>48313.18</v>
      </c>
      <c r="G23" s="785">
        <v>25159.39</v>
      </c>
      <c r="H23" s="785">
        <f t="shared" si="2"/>
        <v>592056.99999999988</v>
      </c>
    </row>
    <row r="24" spans="2:8">
      <c r="B24" s="786" t="s">
        <v>1231</v>
      </c>
      <c r="C24" s="785">
        <v>65096.92</v>
      </c>
      <c r="D24" s="785">
        <v>0</v>
      </c>
      <c r="E24" s="785">
        <f t="shared" si="1"/>
        <v>65096.92</v>
      </c>
      <c r="F24" s="785">
        <v>9779.18</v>
      </c>
      <c r="G24" s="785">
        <v>7481.25</v>
      </c>
      <c r="H24" s="785">
        <f t="shared" si="2"/>
        <v>55317.74</v>
      </c>
    </row>
    <row r="25" spans="2:8">
      <c r="B25" s="786" t="s">
        <v>1232</v>
      </c>
      <c r="C25" s="785">
        <v>21067.13</v>
      </c>
      <c r="D25" s="785">
        <v>0</v>
      </c>
      <c r="E25" s="785">
        <f t="shared" si="1"/>
        <v>21067.13</v>
      </c>
      <c r="F25" s="785">
        <v>1499.68</v>
      </c>
      <c r="G25" s="785">
        <v>0</v>
      </c>
      <c r="H25" s="785">
        <f t="shared" si="2"/>
        <v>19567.45</v>
      </c>
    </row>
    <row r="26" spans="2:8">
      <c r="B26" s="786" t="s">
        <v>1233</v>
      </c>
      <c r="C26" s="785">
        <v>57965.24</v>
      </c>
      <c r="D26" s="785">
        <v>0</v>
      </c>
      <c r="E26" s="785">
        <f t="shared" si="1"/>
        <v>57965.24</v>
      </c>
      <c r="F26" s="785">
        <v>9086.56</v>
      </c>
      <c r="G26" s="785">
        <v>7125</v>
      </c>
      <c r="H26" s="785">
        <f t="shared" si="2"/>
        <v>48878.68</v>
      </c>
    </row>
    <row r="27" spans="2:8">
      <c r="B27" s="786" t="s">
        <v>1234</v>
      </c>
      <c r="C27" s="785">
        <v>90249.66</v>
      </c>
      <c r="D27" s="785">
        <v>0</v>
      </c>
      <c r="E27" s="785">
        <f t="shared" si="1"/>
        <v>90249.66</v>
      </c>
      <c r="F27" s="785">
        <v>14656.2</v>
      </c>
      <c r="G27" s="785">
        <v>12112.5</v>
      </c>
      <c r="H27" s="785">
        <f t="shared" si="2"/>
        <v>75593.460000000006</v>
      </c>
    </row>
    <row r="28" spans="2:8">
      <c r="B28" s="786" t="s">
        <v>1235</v>
      </c>
      <c r="C28" s="785">
        <v>73692.11</v>
      </c>
      <c r="D28" s="785">
        <v>0</v>
      </c>
      <c r="E28" s="785">
        <f t="shared" si="1"/>
        <v>73692.11</v>
      </c>
      <c r="F28" s="785">
        <v>11529.43</v>
      </c>
      <c r="G28" s="785">
        <v>9262.5</v>
      </c>
      <c r="H28" s="785">
        <f t="shared" si="2"/>
        <v>62162.68</v>
      </c>
    </row>
    <row r="29" spans="2:8">
      <c r="B29" s="786" t="s">
        <v>1236</v>
      </c>
      <c r="C29" s="785">
        <v>75052.56</v>
      </c>
      <c r="D29" s="785">
        <v>0</v>
      </c>
      <c r="E29" s="785">
        <f t="shared" si="1"/>
        <v>75052.56</v>
      </c>
      <c r="F29" s="785">
        <v>11483.34</v>
      </c>
      <c r="G29" s="785">
        <v>9262.5</v>
      </c>
      <c r="H29" s="785">
        <f t="shared" si="2"/>
        <v>63569.22</v>
      </c>
    </row>
    <row r="30" spans="2:8">
      <c r="B30" s="786" t="s">
        <v>1237</v>
      </c>
      <c r="C30" s="785">
        <v>53418.57</v>
      </c>
      <c r="D30" s="785">
        <v>0</v>
      </c>
      <c r="E30" s="785">
        <f t="shared" si="1"/>
        <v>53418.57</v>
      </c>
      <c r="F30" s="785">
        <v>5738.38</v>
      </c>
      <c r="G30" s="785">
        <v>2850</v>
      </c>
      <c r="H30" s="785">
        <f t="shared" si="2"/>
        <v>47680.19</v>
      </c>
    </row>
    <row r="31" spans="2:8">
      <c r="B31" s="786" t="s">
        <v>1238</v>
      </c>
      <c r="C31" s="785">
        <v>346039.53</v>
      </c>
      <c r="D31" s="785">
        <v>1332.99</v>
      </c>
      <c r="E31" s="785">
        <f t="shared" si="1"/>
        <v>347372.52</v>
      </c>
      <c r="F31" s="785">
        <v>38316.910000000003</v>
      </c>
      <c r="G31" s="785">
        <v>28489.15</v>
      </c>
      <c r="H31" s="785">
        <f t="shared" si="2"/>
        <v>309055.61</v>
      </c>
    </row>
    <row r="32" spans="2:8">
      <c r="B32" s="786" t="s">
        <v>1239</v>
      </c>
      <c r="C32" s="785">
        <v>20077.419999999998</v>
      </c>
      <c r="D32" s="785">
        <v>0</v>
      </c>
      <c r="E32" s="785">
        <f t="shared" si="1"/>
        <v>20077.419999999998</v>
      </c>
      <c r="F32" s="785">
        <v>-1629.65</v>
      </c>
      <c r="G32" s="785">
        <v>-2448.65</v>
      </c>
      <c r="H32" s="785">
        <f t="shared" si="2"/>
        <v>21707.07</v>
      </c>
    </row>
    <row r="33" spans="2:8">
      <c r="B33" s="786" t="s">
        <v>1240</v>
      </c>
      <c r="C33" s="785">
        <v>13465.79</v>
      </c>
      <c r="D33" s="785">
        <v>0</v>
      </c>
      <c r="E33" s="785">
        <f t="shared" si="1"/>
        <v>13465.79</v>
      </c>
      <c r="F33" s="785">
        <v>709.35</v>
      </c>
      <c r="G33" s="785">
        <v>0</v>
      </c>
      <c r="H33" s="785">
        <f t="shared" si="2"/>
        <v>12756.44</v>
      </c>
    </row>
    <row r="34" spans="2:8">
      <c r="B34" s="786" t="s">
        <v>1241</v>
      </c>
      <c r="C34" s="785">
        <v>48121.43</v>
      </c>
      <c r="D34" s="785">
        <v>0</v>
      </c>
      <c r="E34" s="785">
        <f t="shared" si="1"/>
        <v>48121.43</v>
      </c>
      <c r="F34" s="785">
        <v>0</v>
      </c>
      <c r="G34" s="785">
        <v>0</v>
      </c>
      <c r="H34" s="785">
        <f t="shared" si="2"/>
        <v>48121.43</v>
      </c>
    </row>
    <row r="35" spans="2:8" s="12" customFormat="1">
      <c r="B35" s="787" t="s">
        <v>1244</v>
      </c>
      <c r="C35" s="788">
        <f t="shared" ref="C35:H35" si="3">SUM(C36:C60)</f>
        <v>119378538.45999999</v>
      </c>
      <c r="D35" s="788">
        <f t="shared" si="3"/>
        <v>3584942.93</v>
      </c>
      <c r="E35" s="788">
        <f t="shared" si="3"/>
        <v>122963481.39</v>
      </c>
      <c r="F35" s="788">
        <f t="shared" si="3"/>
        <v>26664814.82</v>
      </c>
      <c r="G35" s="788">
        <f t="shared" si="3"/>
        <v>22844581.010000005</v>
      </c>
      <c r="H35" s="788">
        <f t="shared" si="3"/>
        <v>96298666.570000008</v>
      </c>
    </row>
    <row r="36" spans="2:8">
      <c r="B36" s="782" t="s">
        <v>1217</v>
      </c>
      <c r="C36" s="783">
        <v>3745982.17</v>
      </c>
      <c r="D36" s="783">
        <v>0</v>
      </c>
      <c r="E36" s="783">
        <f t="shared" ref="E36:E60" si="4">C36+D36</f>
        <v>3745982.17</v>
      </c>
      <c r="F36" s="783">
        <v>1061917.9099999999</v>
      </c>
      <c r="G36" s="783">
        <v>855398.61</v>
      </c>
      <c r="H36" s="784">
        <f t="shared" ref="H36:H60" si="5">E36-F36</f>
        <v>2684064.2599999998</v>
      </c>
    </row>
    <row r="37" spans="2:8">
      <c r="B37" s="782" t="s">
        <v>1218</v>
      </c>
      <c r="C37" s="783">
        <v>10167738.060000001</v>
      </c>
      <c r="D37" s="783">
        <v>3580386.93</v>
      </c>
      <c r="E37" s="783">
        <f t="shared" si="4"/>
        <v>13748124.99</v>
      </c>
      <c r="F37" s="783">
        <v>1976162.59</v>
      </c>
      <c r="G37" s="783">
        <v>1758211.55</v>
      </c>
      <c r="H37" s="784">
        <f t="shared" si="5"/>
        <v>11771962.4</v>
      </c>
    </row>
    <row r="38" spans="2:8">
      <c r="B38" s="782" t="s">
        <v>1219</v>
      </c>
      <c r="C38" s="783">
        <v>3036701.25</v>
      </c>
      <c r="D38" s="783">
        <v>-1700</v>
      </c>
      <c r="E38" s="783">
        <f t="shared" si="4"/>
        <v>3035001.25</v>
      </c>
      <c r="F38" s="783">
        <v>601793.63</v>
      </c>
      <c r="G38" s="783">
        <v>488993.12</v>
      </c>
      <c r="H38" s="784">
        <f t="shared" si="5"/>
        <v>2433207.62</v>
      </c>
    </row>
    <row r="39" spans="2:8">
      <c r="B39" s="782" t="s">
        <v>1220</v>
      </c>
      <c r="C39" s="783">
        <v>3049451.05</v>
      </c>
      <c r="D39" s="783">
        <v>0</v>
      </c>
      <c r="E39" s="783">
        <f t="shared" si="4"/>
        <v>3049451.05</v>
      </c>
      <c r="F39" s="783">
        <v>789472.89</v>
      </c>
      <c r="G39" s="783">
        <v>641882.56999999995</v>
      </c>
      <c r="H39" s="784">
        <f t="shared" si="5"/>
        <v>2259978.1599999997</v>
      </c>
    </row>
    <row r="40" spans="2:8">
      <c r="B40" s="782" t="s">
        <v>1221</v>
      </c>
      <c r="C40" s="785">
        <v>2997220.53</v>
      </c>
      <c r="D40" s="785">
        <v>5784</v>
      </c>
      <c r="E40" s="785">
        <f t="shared" si="4"/>
        <v>3003004.53</v>
      </c>
      <c r="F40" s="785">
        <v>603170.21</v>
      </c>
      <c r="G40" s="785">
        <v>491079.27</v>
      </c>
      <c r="H40" s="784">
        <f t="shared" si="5"/>
        <v>2399834.3199999998</v>
      </c>
    </row>
    <row r="41" spans="2:8">
      <c r="B41" s="782" t="s">
        <v>1222</v>
      </c>
      <c r="C41" s="785">
        <v>920248.67</v>
      </c>
      <c r="D41" s="785">
        <v>0</v>
      </c>
      <c r="E41" s="785">
        <f t="shared" si="4"/>
        <v>920248.67</v>
      </c>
      <c r="F41" s="785">
        <v>243039.5</v>
      </c>
      <c r="G41" s="785">
        <v>202297.56</v>
      </c>
      <c r="H41" s="784">
        <f t="shared" si="5"/>
        <v>677209.17</v>
      </c>
    </row>
    <row r="42" spans="2:8">
      <c r="B42" s="782" t="s">
        <v>1223</v>
      </c>
      <c r="C42" s="785">
        <v>1330607.55</v>
      </c>
      <c r="D42" s="785">
        <v>0</v>
      </c>
      <c r="E42" s="785">
        <f t="shared" si="4"/>
        <v>1330607.55</v>
      </c>
      <c r="F42" s="785">
        <v>298204.88</v>
      </c>
      <c r="G42" s="785">
        <v>236292.87</v>
      </c>
      <c r="H42" s="784">
        <f t="shared" si="5"/>
        <v>1032402.67</v>
      </c>
    </row>
    <row r="43" spans="2:8">
      <c r="B43" s="782" t="s">
        <v>1224</v>
      </c>
      <c r="C43" s="785">
        <v>18429.8</v>
      </c>
      <c r="D43" s="785">
        <v>0</v>
      </c>
      <c r="E43" s="785">
        <f t="shared" si="4"/>
        <v>18429.8</v>
      </c>
      <c r="F43" s="785">
        <v>1797</v>
      </c>
      <c r="G43" s="785">
        <v>1797</v>
      </c>
      <c r="H43" s="784">
        <f t="shared" si="5"/>
        <v>16632.8</v>
      </c>
    </row>
    <row r="44" spans="2:8">
      <c r="B44" s="786" t="s">
        <v>1225</v>
      </c>
      <c r="C44" s="785">
        <v>23550620.359999999</v>
      </c>
      <c r="D44" s="785">
        <v>0</v>
      </c>
      <c r="E44" s="785">
        <f t="shared" si="4"/>
        <v>23550620.359999999</v>
      </c>
      <c r="F44" s="785">
        <v>4844320.6500000004</v>
      </c>
      <c r="G44" s="785">
        <v>4101107.93</v>
      </c>
      <c r="H44" s="784">
        <f t="shared" si="5"/>
        <v>18706299.710000001</v>
      </c>
    </row>
    <row r="45" spans="2:8">
      <c r="B45" s="786" t="s">
        <v>1226</v>
      </c>
      <c r="C45" s="785">
        <v>6848346.7699999996</v>
      </c>
      <c r="D45" s="785">
        <v>0</v>
      </c>
      <c r="E45" s="785">
        <f t="shared" si="4"/>
        <v>6848346.7699999996</v>
      </c>
      <c r="F45" s="785">
        <v>1600727.57</v>
      </c>
      <c r="G45" s="785">
        <v>1437172.34</v>
      </c>
      <c r="H45" s="784">
        <f t="shared" si="5"/>
        <v>5247619.1999999993</v>
      </c>
    </row>
    <row r="46" spans="2:8">
      <c r="B46" s="786" t="s">
        <v>1227</v>
      </c>
      <c r="C46" s="785">
        <v>11122572.560000001</v>
      </c>
      <c r="D46" s="785">
        <v>11087</v>
      </c>
      <c r="E46" s="785">
        <f t="shared" si="4"/>
        <v>11133659.560000001</v>
      </c>
      <c r="F46" s="785">
        <v>2482855.0299999998</v>
      </c>
      <c r="G46" s="785">
        <v>2137859.5099999998</v>
      </c>
      <c r="H46" s="784">
        <f t="shared" si="5"/>
        <v>8650804.5300000012</v>
      </c>
    </row>
    <row r="47" spans="2:8">
      <c r="B47" s="786" t="s">
        <v>1228</v>
      </c>
      <c r="C47" s="785">
        <v>8966557.9399999995</v>
      </c>
      <c r="D47" s="785">
        <v>100000</v>
      </c>
      <c r="E47" s="785">
        <f t="shared" si="4"/>
        <v>9066557.9399999995</v>
      </c>
      <c r="F47" s="785">
        <v>1995249.71</v>
      </c>
      <c r="G47" s="785">
        <v>1644540.96</v>
      </c>
      <c r="H47" s="784">
        <f t="shared" si="5"/>
        <v>7071308.2299999995</v>
      </c>
    </row>
    <row r="48" spans="2:8">
      <c r="B48" s="786" t="s">
        <v>1229</v>
      </c>
      <c r="C48" s="785">
        <v>10032512.49</v>
      </c>
      <c r="D48" s="785">
        <v>0</v>
      </c>
      <c r="E48" s="785">
        <f t="shared" si="4"/>
        <v>10032512.49</v>
      </c>
      <c r="F48" s="785">
        <v>2480686.88</v>
      </c>
      <c r="G48" s="785">
        <v>2167876.52</v>
      </c>
      <c r="H48" s="784">
        <f t="shared" si="5"/>
        <v>7551825.6100000003</v>
      </c>
    </row>
    <row r="49" spans="2:8">
      <c r="B49" s="786" t="s">
        <v>1230</v>
      </c>
      <c r="C49" s="785">
        <v>18558756.93</v>
      </c>
      <c r="D49" s="785">
        <v>-111087</v>
      </c>
      <c r="E49" s="785">
        <f t="shared" si="4"/>
        <v>18447669.93</v>
      </c>
      <c r="F49" s="785">
        <v>4312584.03</v>
      </c>
      <c r="G49" s="785">
        <v>3848878.89</v>
      </c>
      <c r="H49" s="784">
        <f t="shared" si="5"/>
        <v>14135085.899999999</v>
      </c>
    </row>
    <row r="50" spans="2:8">
      <c r="B50" s="786" t="s">
        <v>1231</v>
      </c>
      <c r="C50" s="785">
        <v>1664941.92</v>
      </c>
      <c r="D50" s="785">
        <v>0</v>
      </c>
      <c r="E50" s="785">
        <f t="shared" si="4"/>
        <v>1664941.92</v>
      </c>
      <c r="F50" s="785">
        <v>314076</v>
      </c>
      <c r="G50" s="785">
        <v>268027.89</v>
      </c>
      <c r="H50" s="784">
        <f t="shared" si="5"/>
        <v>1350865.9199999999</v>
      </c>
    </row>
    <row r="51" spans="2:8">
      <c r="B51" s="786" t="s">
        <v>1232</v>
      </c>
      <c r="C51" s="785">
        <v>547435.81000000006</v>
      </c>
      <c r="D51" s="785">
        <v>0</v>
      </c>
      <c r="E51" s="785">
        <f t="shared" si="4"/>
        <v>547435.81000000006</v>
      </c>
      <c r="F51" s="785">
        <v>127448.95</v>
      </c>
      <c r="G51" s="785">
        <v>97367.19</v>
      </c>
      <c r="H51" s="784">
        <f t="shared" si="5"/>
        <v>419986.86000000004</v>
      </c>
    </row>
    <row r="52" spans="2:8">
      <c r="B52" s="786" t="s">
        <v>1233</v>
      </c>
      <c r="C52" s="785">
        <v>786616.8</v>
      </c>
      <c r="D52" s="785">
        <v>0</v>
      </c>
      <c r="E52" s="785">
        <f t="shared" si="4"/>
        <v>786616.8</v>
      </c>
      <c r="F52" s="785">
        <v>177529.1</v>
      </c>
      <c r="G52" s="785">
        <v>138214.04999999999</v>
      </c>
      <c r="H52" s="784">
        <f t="shared" si="5"/>
        <v>609087.70000000007</v>
      </c>
    </row>
    <row r="53" spans="2:8">
      <c r="B53" s="786" t="s">
        <v>1234</v>
      </c>
      <c r="C53" s="785">
        <v>1136979.01</v>
      </c>
      <c r="D53" s="785">
        <v>0</v>
      </c>
      <c r="E53" s="785">
        <f t="shared" si="4"/>
        <v>1136979.01</v>
      </c>
      <c r="F53" s="785">
        <v>239512.61</v>
      </c>
      <c r="G53" s="785">
        <v>188557.06</v>
      </c>
      <c r="H53" s="784">
        <f t="shared" si="5"/>
        <v>897466.4</v>
      </c>
    </row>
    <row r="54" spans="2:8">
      <c r="B54" s="786" t="s">
        <v>1235</v>
      </c>
      <c r="C54" s="785">
        <v>929995.11</v>
      </c>
      <c r="D54" s="785">
        <v>0</v>
      </c>
      <c r="E54" s="785">
        <f t="shared" si="4"/>
        <v>929995.11</v>
      </c>
      <c r="F54" s="785">
        <v>205502.51</v>
      </c>
      <c r="G54" s="785">
        <v>160068.10999999999</v>
      </c>
      <c r="H54" s="784">
        <f t="shared" si="5"/>
        <v>724492.6</v>
      </c>
    </row>
    <row r="55" spans="2:8">
      <c r="B55" s="786" t="s">
        <v>1236</v>
      </c>
      <c r="C55" s="785">
        <v>918219.31</v>
      </c>
      <c r="D55" s="785">
        <v>1700</v>
      </c>
      <c r="E55" s="785">
        <f t="shared" si="4"/>
        <v>919919.31</v>
      </c>
      <c r="F55" s="785">
        <v>228058.32</v>
      </c>
      <c r="G55" s="785">
        <v>183561.03</v>
      </c>
      <c r="H55" s="784">
        <f t="shared" si="5"/>
        <v>691860.99</v>
      </c>
    </row>
    <row r="56" spans="2:8">
      <c r="B56" s="786" t="s">
        <v>1237</v>
      </c>
      <c r="C56" s="785">
        <v>1806534.84</v>
      </c>
      <c r="D56" s="785">
        <v>0</v>
      </c>
      <c r="E56" s="785">
        <f t="shared" si="4"/>
        <v>1806534.84</v>
      </c>
      <c r="F56" s="785">
        <v>504744</v>
      </c>
      <c r="G56" s="785">
        <v>446894.46</v>
      </c>
      <c r="H56" s="784">
        <f t="shared" si="5"/>
        <v>1301790.8400000001</v>
      </c>
    </row>
    <row r="57" spans="2:8">
      <c r="B57" s="786" t="s">
        <v>1238</v>
      </c>
      <c r="C57" s="785">
        <v>6620721.2400000002</v>
      </c>
      <c r="D57" s="785">
        <v>-1228</v>
      </c>
      <c r="E57" s="785">
        <f t="shared" si="4"/>
        <v>6619493.2400000002</v>
      </c>
      <c r="F57" s="785">
        <v>1445991.16</v>
      </c>
      <c r="G57" s="785">
        <v>1249129.26</v>
      </c>
      <c r="H57" s="784">
        <f t="shared" si="5"/>
        <v>5173502.08</v>
      </c>
    </row>
    <row r="58" spans="2:8">
      <c r="B58" s="786" t="s">
        <v>1239</v>
      </c>
      <c r="C58" s="785">
        <v>273745.19</v>
      </c>
      <c r="D58" s="785">
        <v>0</v>
      </c>
      <c r="E58" s="785">
        <f t="shared" si="4"/>
        <v>273745.19</v>
      </c>
      <c r="F58" s="785">
        <v>68267.97</v>
      </c>
      <c r="G58" s="785">
        <v>51868.26</v>
      </c>
      <c r="H58" s="784">
        <f t="shared" si="5"/>
        <v>205477.22</v>
      </c>
    </row>
    <row r="59" spans="2:8">
      <c r="B59" s="786" t="s">
        <v>1240</v>
      </c>
      <c r="C59" s="785">
        <v>268687.89</v>
      </c>
      <c r="D59" s="785">
        <v>0</v>
      </c>
      <c r="E59" s="785">
        <f t="shared" si="4"/>
        <v>268687.89</v>
      </c>
      <c r="F59" s="785">
        <v>61701.72</v>
      </c>
      <c r="G59" s="785">
        <v>47505</v>
      </c>
      <c r="H59" s="784">
        <f t="shared" si="5"/>
        <v>206986.17</v>
      </c>
    </row>
    <row r="60" spans="2:8">
      <c r="B60" s="786" t="s">
        <v>1241</v>
      </c>
      <c r="C60" s="785">
        <v>78915.210000000006</v>
      </c>
      <c r="D60" s="785">
        <v>0</v>
      </c>
      <c r="E60" s="785">
        <f t="shared" si="4"/>
        <v>78915.210000000006</v>
      </c>
      <c r="F60" s="785">
        <v>0</v>
      </c>
      <c r="G60" s="785">
        <v>0</v>
      </c>
      <c r="H60" s="784">
        <f t="shared" si="5"/>
        <v>78915.210000000006</v>
      </c>
    </row>
    <row r="61" spans="2:8" s="12" customFormat="1">
      <c r="B61" s="786"/>
      <c r="C61" s="785"/>
      <c r="D61" s="785"/>
      <c r="E61" s="785"/>
      <c r="F61" s="785"/>
      <c r="G61" s="785"/>
      <c r="H61" s="784"/>
    </row>
    <row r="62" spans="2:8">
      <c r="B62" s="780" t="s">
        <v>575</v>
      </c>
      <c r="C62" s="789">
        <f t="shared" ref="C62:H62" si="6">C9+C35</f>
        <v>130107095.38</v>
      </c>
      <c r="D62" s="789">
        <f t="shared" si="6"/>
        <v>3584942.93</v>
      </c>
      <c r="E62" s="789">
        <f t="shared" si="6"/>
        <v>133692038.31</v>
      </c>
      <c r="F62" s="789">
        <f t="shared" si="6"/>
        <v>27892475.140000001</v>
      </c>
      <c r="G62" s="789">
        <f t="shared" si="6"/>
        <v>23843957.980000004</v>
      </c>
      <c r="H62" s="789">
        <f t="shared" si="6"/>
        <v>105799563.17</v>
      </c>
    </row>
    <row r="63" spans="2:8" ht="13.5" thickBot="1">
      <c r="B63" s="790"/>
      <c r="C63" s="791"/>
      <c r="D63" s="791"/>
      <c r="E63" s="791"/>
      <c r="F63" s="791"/>
      <c r="G63" s="791"/>
      <c r="H63" s="791"/>
    </row>
    <row r="622" spans="2:8">
      <c r="B622" s="792"/>
      <c r="C622" s="792"/>
      <c r="D622" s="792"/>
      <c r="E622" s="792"/>
      <c r="F622" s="792"/>
      <c r="G622" s="792"/>
      <c r="H622" s="792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1"/>
  <sheetViews>
    <sheetView view="pageBreakPreview" zoomScaleNormal="100" zoomScaleSheetLayoutView="100" workbookViewId="0">
      <selection activeCell="C18" sqref="C18"/>
    </sheetView>
  </sheetViews>
  <sheetFormatPr baseColWidth="10" defaultColWidth="11.28515625" defaultRowHeight="16.5"/>
  <cols>
    <col min="1" max="1" width="39.85546875" style="264" customWidth="1"/>
    <col min="2" max="7" width="13.7109375" style="264" customWidth="1"/>
    <col min="8" max="16384" width="11.28515625" style="264"/>
  </cols>
  <sheetData>
    <row r="1" spans="1:8">
      <c r="A1" s="1436" t="str">
        <f>'ETCA-I-01'!A1:G1</f>
        <v>Instituto de Capacitacion Para el Trabajo del Estado de Sonora</v>
      </c>
      <c r="B1" s="1436"/>
      <c r="C1" s="1436"/>
      <c r="D1" s="1436"/>
      <c r="E1" s="1436"/>
      <c r="F1" s="1436"/>
      <c r="G1" s="1436"/>
    </row>
    <row r="2" spans="1:8" s="266" customFormat="1">
      <c r="A2" s="1436" t="s">
        <v>432</v>
      </c>
      <c r="B2" s="1436"/>
      <c r="C2" s="1436"/>
      <c r="D2" s="1436"/>
      <c r="E2" s="1436"/>
      <c r="F2" s="1436"/>
      <c r="G2" s="1436"/>
    </row>
    <row r="3" spans="1:8" s="266" customFormat="1">
      <c r="A3" s="1666" t="s">
        <v>595</v>
      </c>
      <c r="B3" s="1666"/>
      <c r="C3" s="1666"/>
      <c r="D3" s="1666"/>
      <c r="E3" s="1666"/>
      <c r="F3" s="1666"/>
      <c r="G3" s="1666"/>
    </row>
    <row r="4" spans="1:8" s="266" customFormat="1">
      <c r="A4" s="1437" t="str">
        <f>'ETCA-I-03'!A3:D3</f>
        <v>Del 01 de Enero al 31 de Marzo de 2020</v>
      </c>
      <c r="B4" s="1437"/>
      <c r="C4" s="1437"/>
      <c r="D4" s="1437"/>
      <c r="E4" s="1437"/>
      <c r="F4" s="1437"/>
      <c r="G4" s="1437"/>
    </row>
    <row r="5" spans="1:8" s="266" customFormat="1" ht="17.25" thickBot="1">
      <c r="A5" s="1647" t="s">
        <v>936</v>
      </c>
      <c r="B5" s="1647"/>
      <c r="C5" s="1647"/>
      <c r="D5" s="1647"/>
      <c r="E5" s="1647"/>
      <c r="F5" s="40"/>
      <c r="G5" s="413"/>
    </row>
    <row r="6" spans="1:8" s="277" customFormat="1" ht="53.25" customHeight="1">
      <c r="A6" s="1664" t="s">
        <v>595</v>
      </c>
      <c r="B6" s="284" t="s">
        <v>435</v>
      </c>
      <c r="C6" s="284" t="s">
        <v>369</v>
      </c>
      <c r="D6" s="284" t="s">
        <v>436</v>
      </c>
      <c r="E6" s="284" t="s">
        <v>437</v>
      </c>
      <c r="F6" s="284" t="s">
        <v>438</v>
      </c>
      <c r="G6" s="285" t="s">
        <v>439</v>
      </c>
    </row>
    <row r="7" spans="1:8" s="283" customFormat="1" ht="15.75" customHeight="1" thickBot="1">
      <c r="A7" s="1665"/>
      <c r="B7" s="278" t="s">
        <v>350</v>
      </c>
      <c r="C7" s="278" t="s">
        <v>351</v>
      </c>
      <c r="D7" s="278" t="s">
        <v>440</v>
      </c>
      <c r="E7" s="278" t="s">
        <v>353</v>
      </c>
      <c r="F7" s="278" t="s">
        <v>354</v>
      </c>
      <c r="G7" s="279" t="s">
        <v>441</v>
      </c>
    </row>
    <row r="8" spans="1:8" ht="30" customHeight="1">
      <c r="A8" s="501"/>
      <c r="B8" s="287"/>
      <c r="C8" s="287"/>
      <c r="D8" s="287"/>
      <c r="E8" s="287"/>
      <c r="F8" s="287"/>
      <c r="G8" s="288"/>
    </row>
    <row r="9" spans="1:8" ht="30" customHeight="1">
      <c r="A9" s="273" t="s">
        <v>596</v>
      </c>
      <c r="B9" s="434">
        <v>130107095.38</v>
      </c>
      <c r="C9" s="434">
        <v>3584942.93</v>
      </c>
      <c r="D9" s="435">
        <f>B9+C9</f>
        <v>133692038.31</v>
      </c>
      <c r="E9" s="434">
        <v>27892475.140000001</v>
      </c>
      <c r="F9" s="434">
        <v>23843957.98</v>
      </c>
      <c r="G9" s="436">
        <f>D9-E9</f>
        <v>105799563.17</v>
      </c>
    </row>
    <row r="10" spans="1:8" ht="30" customHeight="1">
      <c r="A10" s="273" t="s">
        <v>597</v>
      </c>
      <c r="B10" s="434"/>
      <c r="C10" s="434"/>
      <c r="D10" s="435">
        <f>B10+C10</f>
        <v>0</v>
      </c>
      <c r="E10" s="434"/>
      <c r="F10" s="434"/>
      <c r="G10" s="436">
        <f>D10-E10</f>
        <v>0</v>
      </c>
    </row>
    <row r="11" spans="1:8" ht="30" customHeight="1">
      <c r="A11" s="273" t="s">
        <v>598</v>
      </c>
      <c r="B11" s="434"/>
      <c r="C11" s="434"/>
      <c r="D11" s="435">
        <f>B11+C11</f>
        <v>0</v>
      </c>
      <c r="E11" s="434"/>
      <c r="F11" s="434"/>
      <c r="G11" s="436">
        <f>D11-E11</f>
        <v>0</v>
      </c>
    </row>
    <row r="12" spans="1:8" ht="30" customHeight="1">
      <c r="A12" s="273" t="s">
        <v>599</v>
      </c>
      <c r="B12" s="434"/>
      <c r="C12" s="434"/>
      <c r="D12" s="435">
        <f>B12+C12</f>
        <v>0</v>
      </c>
      <c r="E12" s="434"/>
      <c r="F12" s="434"/>
      <c r="G12" s="436">
        <f>D12-E12</f>
        <v>0</v>
      </c>
    </row>
    <row r="13" spans="1:8" ht="30" customHeight="1" thickBot="1">
      <c r="A13" s="500"/>
      <c r="B13" s="442"/>
      <c r="C13" s="442"/>
      <c r="D13" s="442"/>
      <c r="E13" s="442"/>
      <c r="F13" s="442"/>
      <c r="G13" s="443"/>
    </row>
    <row r="14" spans="1:8" s="277" customFormat="1" ht="30" customHeight="1" thickBot="1">
      <c r="A14" s="597" t="s">
        <v>491</v>
      </c>
      <c r="B14" s="444">
        <f>SUM(B9:B12)</f>
        <v>130107095.38</v>
      </c>
      <c r="C14" s="444">
        <f>SUM(C9:C12)</f>
        <v>3584942.93</v>
      </c>
      <c r="D14" s="444">
        <f>B14+C14</f>
        <v>133692038.31</v>
      </c>
      <c r="E14" s="444">
        <f>SUM(E9:E12)</f>
        <v>27892475.140000001</v>
      </c>
      <c r="F14" s="444">
        <f>SUM(F9:F12)</f>
        <v>23843957.98</v>
      </c>
      <c r="G14" s="445">
        <f>D14-E14</f>
        <v>105799563.17</v>
      </c>
      <c r="H14" s="496" t="str">
        <f>IF((B14-'ETCA II-04'!B80)&gt;0.9,"ERROR!!!!! EL MONTO NO COINCIDE CON LO REPORTADO EN EL FORMATO ETCA-II-04 EN EL TOTAL APROBADO ANUAL DEL ANALÍTICO DE EGRESOS","")</f>
        <v/>
      </c>
    </row>
    <row r="15" spans="1:8" s="277" customFormat="1" ht="30" customHeight="1">
      <c r="A15" s="478"/>
      <c r="B15" s="479"/>
      <c r="C15" s="479"/>
      <c r="D15" s="479"/>
      <c r="E15" s="479"/>
      <c r="F15" s="479"/>
      <c r="G15" s="479"/>
      <c r="H15" s="496" t="str">
        <f>IF((C14-'ETCA II-04'!C80)&gt;0.9,"ERROR!!!!! EL MONTO NO COINCIDE CON LO REPORTADO EN EL FORMATO ETCA-II-04 EN EL TOTAL AMPLIACIONES/REDUCCIONES ANUAL DEL ANALÍTICO DE EGRESOS","")</f>
        <v/>
      </c>
    </row>
    <row r="16" spans="1:8" s="277" customFormat="1" ht="30" customHeight="1">
      <c r="A16" s="478"/>
      <c r="B16" s="479"/>
      <c r="C16" s="479"/>
      <c r="D16" s="479"/>
      <c r="E16" s="479"/>
      <c r="F16" s="479"/>
      <c r="G16" s="479"/>
      <c r="H16" s="496" t="str">
        <f>IF((D14-'ETCA II-04'!D80)&gt;0.9,"ERROR!!!!! EL MONTO NO COINCIDE CON LO REPORTADO EN EL FORMATO ETCA-II-04 EN EL TOTAL MODIFICADO ANUAL DEL ANALÍTICO DE EGRESOS","")</f>
        <v/>
      </c>
    </row>
    <row r="17" spans="1:8" s="277" customFormat="1" ht="18" customHeight="1">
      <c r="A17" s="478"/>
      <c r="B17" s="479"/>
      <c r="C17" s="479"/>
      <c r="D17" s="479"/>
      <c r="E17" s="479"/>
      <c r="F17" s="479"/>
      <c r="G17" s="479"/>
      <c r="H17" s="496" t="str">
        <f>IF((E14-'ETCA II-04'!E80)&gt;0.9,"ERROR!!!!! EL MONTO NO COINCIDE CON LO REPORTADO EN EL FORMATO ETCA-II-04 EN EL TOTAL DEVENGADO ANUAL DEL ANALÍTICO DE EGRESOS","")</f>
        <v/>
      </c>
    </row>
    <row r="18" spans="1:8" s="277" customFormat="1" ht="18" customHeight="1">
      <c r="A18" s="478"/>
      <c r="B18" s="479"/>
      <c r="C18" s="479"/>
      <c r="D18" s="479"/>
      <c r="E18" s="479"/>
      <c r="F18" s="479"/>
      <c r="G18" s="479"/>
      <c r="H18" s="496" t="str">
        <f>IF((F14-'ETCA II-04'!F80)&gt;0.9,"ERROR!!!!! EL MONTO NO COINCIDE CON LO REPORTADO EN EL FORMATO ETCA-II-04 EN EL TOTAL PAGADO ANUAL DEL ANALÍTICO DE EGRESOS","")</f>
        <v/>
      </c>
    </row>
    <row r="19" spans="1:8">
      <c r="H19" s="496" t="str">
        <f>IF((G14-'ETCA II-04'!G80)&gt;0.9,"ERROR!!!!! EL MONTO NO COINCIDE CON LO REPORTADO EN EL FORMATO ETCA-II-04 EN EL TOTAL SUBEJERCICIO ANUAL DEL ANALÍTICO DE EGRESOS","")</f>
        <v/>
      </c>
    </row>
    <row r="20" spans="1:8">
      <c r="H20" s="496" t="str">
        <f>IF((B20-'ETCA II-04'!B86)&gt;0.9,"ERROR!!!!! EL MONTO NO COINCIDE CON LO REPORTADO EN EL FORMATO ETCA-II-04 EN EL TOTAL APROBADO ANUAL DEL ANALÍTICO DE EGRESOS","")</f>
        <v/>
      </c>
    </row>
    <row r="21" spans="1:8">
      <c r="H21" s="496" t="str">
        <f>IF(G14&lt;&gt;'ETCA II-04'!G80,"ERROR!!!!!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6">
    <mergeCell ref="A6:A7"/>
    <mergeCell ref="A4:G4"/>
    <mergeCell ref="A1:G1"/>
    <mergeCell ref="A2:G2"/>
    <mergeCell ref="A3:G3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0"/>
  <sheetViews>
    <sheetView view="pageBreakPreview" zoomScaleNormal="100" zoomScaleSheetLayoutView="100" workbookViewId="0">
      <selection activeCell="B10" sqref="B10"/>
    </sheetView>
  </sheetViews>
  <sheetFormatPr baseColWidth="10" defaultColWidth="11.28515625" defaultRowHeight="16.5"/>
  <cols>
    <col min="1" max="1" width="39.85546875" style="264" customWidth="1"/>
    <col min="2" max="7" width="13.7109375" style="264" customWidth="1"/>
    <col min="8" max="16384" width="11.28515625" style="264"/>
  </cols>
  <sheetData>
    <row r="1" spans="1:7">
      <c r="A1" s="1666" t="str">
        <f>'ETCA-I-01'!A1:G1</f>
        <v>Instituto de Capacitacion Para el Trabajo del Estado de Sonora</v>
      </c>
      <c r="B1" s="1666"/>
      <c r="C1" s="1666"/>
      <c r="D1" s="1666"/>
      <c r="E1" s="1666"/>
      <c r="F1" s="1666"/>
      <c r="G1" s="1666"/>
    </row>
    <row r="2" spans="1:7">
      <c r="A2" s="1666" t="s">
        <v>432</v>
      </c>
      <c r="B2" s="1666"/>
      <c r="C2" s="1666"/>
      <c r="D2" s="1666"/>
      <c r="E2" s="1666"/>
      <c r="F2" s="1666"/>
      <c r="G2" s="1666"/>
    </row>
    <row r="3" spans="1:7">
      <c r="A3" s="1666" t="s">
        <v>600</v>
      </c>
      <c r="B3" s="1666"/>
      <c r="C3" s="1666"/>
      <c r="D3" s="1666"/>
      <c r="E3" s="1666"/>
      <c r="F3" s="1666"/>
      <c r="G3" s="1666"/>
    </row>
    <row r="4" spans="1:7">
      <c r="A4" s="1437" t="str">
        <f>'ETCA-I-03'!A3:D3</f>
        <v>Del 01 de Enero al 31 de Marzo de 2020</v>
      </c>
      <c r="B4" s="1437"/>
      <c r="C4" s="1437"/>
      <c r="D4" s="1437"/>
      <c r="E4" s="1437"/>
      <c r="F4" s="1437"/>
      <c r="G4" s="1437"/>
    </row>
    <row r="5" spans="1:7" ht="17.25" thickBot="1">
      <c r="A5" s="1647" t="s">
        <v>937</v>
      </c>
      <c r="B5" s="1647"/>
      <c r="C5" s="1647"/>
      <c r="D5" s="1647"/>
      <c r="E5" s="1647"/>
      <c r="F5" s="40"/>
      <c r="G5" s="413"/>
    </row>
    <row r="6" spans="1:7" s="270" customFormat="1" ht="40.5">
      <c r="A6" s="1667" t="s">
        <v>241</v>
      </c>
      <c r="B6" s="291" t="s">
        <v>435</v>
      </c>
      <c r="C6" s="291" t="s">
        <v>369</v>
      </c>
      <c r="D6" s="291" t="s">
        <v>436</v>
      </c>
      <c r="E6" s="291" t="s">
        <v>437</v>
      </c>
      <c r="F6" s="291" t="s">
        <v>438</v>
      </c>
      <c r="G6" s="292" t="s">
        <v>439</v>
      </c>
    </row>
    <row r="7" spans="1:7" s="270" customFormat="1" ht="15.75" customHeight="1" thickBot="1">
      <c r="A7" s="1668"/>
      <c r="B7" s="278" t="s">
        <v>350</v>
      </c>
      <c r="C7" s="278" t="s">
        <v>351</v>
      </c>
      <c r="D7" s="278" t="s">
        <v>440</v>
      </c>
      <c r="E7" s="278" t="s">
        <v>353</v>
      </c>
      <c r="F7" s="278" t="s">
        <v>354</v>
      </c>
      <c r="G7" s="279" t="s">
        <v>441</v>
      </c>
    </row>
    <row r="8" spans="1:7">
      <c r="A8" s="286"/>
      <c r="B8" s="289"/>
      <c r="C8" s="289"/>
      <c r="D8" s="290"/>
      <c r="E8" s="289"/>
      <c r="F8" s="289"/>
      <c r="G8" s="293"/>
    </row>
    <row r="9" spans="1:7" ht="25.5">
      <c r="A9" s="294" t="s">
        <v>601</v>
      </c>
      <c r="B9" s="434">
        <v>130107095.38</v>
      </c>
      <c r="C9" s="434">
        <v>3584942.93</v>
      </c>
      <c r="D9" s="435">
        <f>IF(A9="","",B9+C9)</f>
        <v>133692038.31</v>
      </c>
      <c r="E9" s="434">
        <v>27892475.140000001</v>
      </c>
      <c r="F9" s="434">
        <v>23843957.98</v>
      </c>
      <c r="G9" s="436">
        <f>IF(A9="","",D9-E9)</f>
        <v>105799563.17</v>
      </c>
    </row>
    <row r="10" spans="1:7" ht="8.25" customHeight="1">
      <c r="A10" s="294"/>
      <c r="B10" s="434"/>
      <c r="C10" s="434"/>
      <c r="D10" s="435" t="str">
        <f t="shared" ref="D10:D21" si="0">IF(A10="","",B10+C10)</f>
        <v/>
      </c>
      <c r="E10" s="434"/>
      <c r="F10" s="434"/>
      <c r="G10" s="436" t="str">
        <f t="shared" ref="G10:G21" si="1">IF(A10="","",D10-E10)</f>
        <v/>
      </c>
    </row>
    <row r="11" spans="1:7">
      <c r="A11" s="294" t="s">
        <v>602</v>
      </c>
      <c r="B11" s="434"/>
      <c r="C11" s="434"/>
      <c r="D11" s="435">
        <f t="shared" si="0"/>
        <v>0</v>
      </c>
      <c r="E11" s="434"/>
      <c r="F11" s="434"/>
      <c r="G11" s="436">
        <f t="shared" si="1"/>
        <v>0</v>
      </c>
    </row>
    <row r="12" spans="1:7" ht="8.25" customHeight="1">
      <c r="A12" s="294"/>
      <c r="B12" s="434"/>
      <c r="C12" s="434"/>
      <c r="D12" s="435" t="str">
        <f t="shared" si="0"/>
        <v/>
      </c>
      <c r="E12" s="434"/>
      <c r="F12" s="434"/>
      <c r="G12" s="436" t="str">
        <f t="shared" si="1"/>
        <v/>
      </c>
    </row>
    <row r="13" spans="1:7" ht="25.5">
      <c r="A13" s="294" t="s">
        <v>603</v>
      </c>
      <c r="B13" s="434"/>
      <c r="C13" s="434"/>
      <c r="D13" s="435">
        <f t="shared" si="0"/>
        <v>0</v>
      </c>
      <c r="E13" s="434"/>
      <c r="F13" s="434"/>
      <c r="G13" s="436">
        <f t="shared" si="1"/>
        <v>0</v>
      </c>
    </row>
    <row r="14" spans="1:7" ht="8.25" customHeight="1">
      <c r="A14" s="294"/>
      <c r="B14" s="434"/>
      <c r="C14" s="434"/>
      <c r="D14" s="435" t="str">
        <f t="shared" si="0"/>
        <v/>
      </c>
      <c r="E14" s="434"/>
      <c r="F14" s="434"/>
      <c r="G14" s="436" t="str">
        <f t="shared" si="1"/>
        <v/>
      </c>
    </row>
    <row r="15" spans="1:7" ht="25.5">
      <c r="A15" s="294" t="s">
        <v>604</v>
      </c>
      <c r="B15" s="434"/>
      <c r="C15" s="434"/>
      <c r="D15" s="435">
        <f t="shared" si="0"/>
        <v>0</v>
      </c>
      <c r="E15" s="434"/>
      <c r="F15" s="434"/>
      <c r="G15" s="436">
        <f t="shared" si="1"/>
        <v>0</v>
      </c>
    </row>
    <row r="16" spans="1:7" ht="8.25" customHeight="1">
      <c r="A16" s="294"/>
      <c r="B16" s="434"/>
      <c r="C16" s="434"/>
      <c r="D16" s="435" t="str">
        <f t="shared" si="0"/>
        <v/>
      </c>
      <c r="E16" s="434"/>
      <c r="F16" s="434"/>
      <c r="G16" s="436" t="str">
        <f t="shared" si="1"/>
        <v/>
      </c>
    </row>
    <row r="17" spans="1:8" ht="25.5">
      <c r="A17" s="294" t="s">
        <v>605</v>
      </c>
      <c r="B17" s="434"/>
      <c r="C17" s="434"/>
      <c r="D17" s="435">
        <f t="shared" si="0"/>
        <v>0</v>
      </c>
      <c r="E17" s="434"/>
      <c r="F17" s="434"/>
      <c r="G17" s="436">
        <f t="shared" si="1"/>
        <v>0</v>
      </c>
    </row>
    <row r="18" spans="1:8" ht="8.25" customHeight="1">
      <c r="A18" s="294"/>
      <c r="B18" s="434"/>
      <c r="C18" s="434"/>
      <c r="D18" s="435" t="str">
        <f t="shared" si="0"/>
        <v/>
      </c>
      <c r="E18" s="434"/>
      <c r="F18" s="434"/>
      <c r="G18" s="436" t="str">
        <f t="shared" si="1"/>
        <v/>
      </c>
    </row>
    <row r="19" spans="1:8" ht="25.5">
      <c r="A19" s="294" t="s">
        <v>606</v>
      </c>
      <c r="B19" s="434"/>
      <c r="C19" s="434"/>
      <c r="D19" s="435">
        <f t="shared" si="0"/>
        <v>0</v>
      </c>
      <c r="E19" s="434"/>
      <c r="F19" s="434"/>
      <c r="G19" s="436">
        <f t="shared" si="1"/>
        <v>0</v>
      </c>
    </row>
    <row r="20" spans="1:8" ht="8.25" customHeight="1">
      <c r="A20" s="294"/>
      <c r="B20" s="434"/>
      <c r="C20" s="434"/>
      <c r="D20" s="435" t="str">
        <f t="shared" si="0"/>
        <v/>
      </c>
      <c r="E20" s="434"/>
      <c r="F20" s="434"/>
      <c r="G20" s="436" t="str">
        <f t="shared" si="1"/>
        <v/>
      </c>
    </row>
    <row r="21" spans="1:8" ht="26.25" thickBot="1">
      <c r="A21" s="294" t="s">
        <v>607</v>
      </c>
      <c r="B21" s="434"/>
      <c r="C21" s="434"/>
      <c r="D21" s="435">
        <f t="shared" si="0"/>
        <v>0</v>
      </c>
      <c r="E21" s="434"/>
      <c r="F21" s="434"/>
      <c r="G21" s="436">
        <f t="shared" si="1"/>
        <v>0</v>
      </c>
    </row>
    <row r="22" spans="1:8" ht="24.95" customHeight="1" thickBot="1">
      <c r="A22" s="282" t="s">
        <v>491</v>
      </c>
      <c r="B22" s="440">
        <f>SUM(B9:B21)</f>
        <v>130107095.38</v>
      </c>
      <c r="C22" s="440">
        <f>SUM(C9:C21)</f>
        <v>3584942.93</v>
      </c>
      <c r="D22" s="440">
        <f>IF(A22="","",B22+C22)</f>
        <v>133692038.31</v>
      </c>
      <c r="E22" s="440">
        <f>SUM(E9:E21)</f>
        <v>27892475.140000001</v>
      </c>
      <c r="F22" s="440">
        <f>SUM(F9:F21)</f>
        <v>23843957.98</v>
      </c>
      <c r="G22" s="441">
        <f>IF(A22="","",D22-E22)</f>
        <v>105799563.17</v>
      </c>
      <c r="H22" s="496" t="str">
        <f>IF((B22-'ETCA II-04'!B80)&gt;0.9,"ERROR!!!!! EL MONTO NO COINCIDE CON LO REPORTADO EN EL FORMATO ETCA-II-04 EN EL TOTAL APROBADO ANUAL DEL ANALÍTICO DE EGRESOS","")</f>
        <v/>
      </c>
    </row>
    <row r="23" spans="1:8" ht="24.95" customHeight="1">
      <c r="A23" s="512"/>
      <c r="B23" s="513"/>
      <c r="C23" s="513"/>
      <c r="D23" s="513"/>
      <c r="E23" s="513"/>
      <c r="F23" s="513"/>
      <c r="G23" s="513"/>
      <c r="H23" s="496" t="str">
        <f>IF((C22-'ETCA II-04'!C80)&gt;0.9,"ERROR!!!!! EL MONTO NO COINCIDE CON LO REPORTADO EN EL FORMATO ETCA-II-04 EN EL TOTAL APROBADO ANUAL DEL ANALÍTICO DE EGRESOS","")</f>
        <v/>
      </c>
    </row>
    <row r="24" spans="1:8" ht="24.95" customHeight="1">
      <c r="A24" s="480"/>
      <c r="B24" s="479"/>
      <c r="C24" s="479"/>
      <c r="D24" s="479"/>
      <c r="E24" s="479"/>
      <c r="F24" s="479"/>
      <c r="G24" s="479"/>
      <c r="H24" s="496" t="str">
        <f>IF((D22-'ETCA II-04'!D80)&gt;0.9,"ERROR!!!!! EL MONTO NO COINCIDE CON LO REPORTADO EN EL FORMATO ETCA-II-04 EN EL TOTAL APROBADO ANUAL DEL ANALÍTICO DE EGRESOS","")</f>
        <v/>
      </c>
    </row>
    <row r="25" spans="1:8" ht="24.95" customHeight="1">
      <c r="A25" s="514"/>
      <c r="B25" s="482"/>
      <c r="C25" s="482"/>
      <c r="D25" s="483"/>
      <c r="E25" s="482"/>
      <c r="F25" s="482"/>
      <c r="G25" s="483"/>
      <c r="H25" s="496" t="str">
        <f>IF((E22-'ETCA II-04'!E80)&gt;0.9,"ERROR!!!!! EL MONTO NO COINCIDE CON LO REPORTADO EN EL FORMATO ETCA-II-04 EN EL TOTAL APROBADO ANUAL DEL ANALÍTICO DE EGRESOS","")</f>
        <v/>
      </c>
    </row>
    <row r="26" spans="1:8" ht="24.95" customHeight="1">
      <c r="A26" s="514"/>
      <c r="B26" s="482"/>
      <c r="C26" s="482"/>
      <c r="D26" s="483"/>
      <c r="E26" s="482"/>
      <c r="F26" s="482"/>
      <c r="G26" s="483"/>
      <c r="H26" s="496" t="str">
        <f>IF((F22-'ETCA II-04'!F80)&gt;0.9,"ERROR!!!!! EL MONTO NO COINCIDE CON LO REPORTADO EN EL FORMATO ETCA-II-04 EN EL TOTAL APROBADO ANUAL DEL ANALÍTICO DE EGRESOS","")</f>
        <v/>
      </c>
    </row>
    <row r="27" spans="1:8" ht="25.5" customHeight="1">
      <c r="A27" s="480"/>
      <c r="B27" s="479"/>
      <c r="C27" s="479"/>
      <c r="D27" s="479"/>
      <c r="E27" s="479"/>
      <c r="F27" s="479"/>
      <c r="G27" s="479"/>
      <c r="H27" s="496" t="str">
        <f>IF((G22-'ETCA II-04'!G80)&gt;0.9,"ERROR!!!!! EL MONTO NO COINCIDE CON LO REPORTADO EN EL FORMATO ETCA-II-04 EN EL TOTAL APROBADO ANUAL DEL ANALÍTICO DE EGRESOS","")</f>
        <v/>
      </c>
    </row>
    <row r="29" spans="1:8">
      <c r="F29" s="277"/>
    </row>
    <row r="30" spans="1:8">
      <c r="F30" s="277"/>
    </row>
  </sheetData>
  <sheetProtection formatColumns="0" formatRows="0" insertHyperlink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8"/>
  <sheetViews>
    <sheetView view="pageBreakPreview" topLeftCell="A22" zoomScale="90" zoomScaleNormal="100" zoomScaleSheetLayoutView="90" workbookViewId="0">
      <selection activeCell="F25" sqref="F25"/>
    </sheetView>
  </sheetViews>
  <sheetFormatPr baseColWidth="10" defaultRowHeight="15"/>
  <cols>
    <col min="1" max="1" width="35.7109375" customWidth="1"/>
    <col min="2" max="5" width="11.28515625"/>
    <col min="6" max="6" width="11.85546875" customWidth="1"/>
  </cols>
  <sheetData>
    <row r="1" spans="1:7" ht="16.5">
      <c r="A1" s="1666" t="str">
        <f>'ETCA-I-01'!A1:G1</f>
        <v>Instituto de Capacitacion Para el Trabajo del Estado de Sonora</v>
      </c>
      <c r="B1" s="1666"/>
      <c r="C1" s="1666"/>
      <c r="D1" s="1666"/>
      <c r="E1" s="1666"/>
      <c r="F1" s="1666"/>
      <c r="G1" s="1666"/>
    </row>
    <row r="2" spans="1:7" ht="16.5">
      <c r="A2" s="1666" t="s">
        <v>432</v>
      </c>
      <c r="B2" s="1666"/>
      <c r="C2" s="1666"/>
      <c r="D2" s="1666"/>
      <c r="E2" s="1666"/>
      <c r="F2" s="1666"/>
      <c r="G2" s="1666"/>
    </row>
    <row r="3" spans="1:7" ht="16.5">
      <c r="A3" s="1666" t="s">
        <v>608</v>
      </c>
      <c r="B3" s="1666"/>
      <c r="C3" s="1666"/>
      <c r="D3" s="1666"/>
      <c r="E3" s="1666"/>
      <c r="F3" s="1666"/>
      <c r="G3" s="1666"/>
    </row>
    <row r="4" spans="1:7" ht="16.5">
      <c r="A4" s="1437" t="str">
        <f>'ETCA-I-03'!A3:D3</f>
        <v>Del 01 de Enero al 31 de Marzo de 2020</v>
      </c>
      <c r="B4" s="1437"/>
      <c r="C4" s="1437"/>
      <c r="D4" s="1437"/>
      <c r="E4" s="1437"/>
      <c r="F4" s="1437"/>
      <c r="G4" s="1437"/>
    </row>
    <row r="5" spans="1:7" ht="17.25" thickBot="1">
      <c r="A5" s="152"/>
      <c r="B5" s="1669"/>
      <c r="C5" s="1669"/>
      <c r="D5" s="1669"/>
      <c r="E5" s="1669"/>
      <c r="F5" s="295"/>
      <c r="G5" s="414"/>
    </row>
    <row r="6" spans="1:7" ht="40.5">
      <c r="A6" s="1667" t="s">
        <v>241</v>
      </c>
      <c r="B6" s="296" t="s">
        <v>435</v>
      </c>
      <c r="C6" s="296" t="s">
        <v>369</v>
      </c>
      <c r="D6" s="296" t="s">
        <v>436</v>
      </c>
      <c r="E6" s="296" t="s">
        <v>437</v>
      </c>
      <c r="F6" s="296" t="s">
        <v>438</v>
      </c>
      <c r="G6" s="297" t="s">
        <v>439</v>
      </c>
    </row>
    <row r="7" spans="1:7" ht="15.75" thickBot="1">
      <c r="A7" s="1668"/>
      <c r="B7" s="298" t="s">
        <v>350</v>
      </c>
      <c r="C7" s="298" t="s">
        <v>351</v>
      </c>
      <c r="D7" s="298" t="s">
        <v>440</v>
      </c>
      <c r="E7" s="298" t="s">
        <v>353</v>
      </c>
      <c r="F7" s="298" t="s">
        <v>354</v>
      </c>
      <c r="G7" s="299" t="s">
        <v>441</v>
      </c>
    </row>
    <row r="8" spans="1:7" ht="16.5">
      <c r="A8" s="300"/>
      <c r="B8" s="301"/>
      <c r="C8" s="301"/>
      <c r="D8" s="301"/>
      <c r="E8" s="301"/>
      <c r="F8" s="301"/>
      <c r="G8" s="302"/>
    </row>
    <row r="9" spans="1:7">
      <c r="A9" s="431" t="s">
        <v>609</v>
      </c>
      <c r="B9" s="432">
        <f>SUM(B10:B17)</f>
        <v>0</v>
      </c>
      <c r="C9" s="432">
        <f>SUM(C10:C17)</f>
        <v>0</v>
      </c>
      <c r="D9" s="432">
        <f>IF(A9="","",B9+C9)</f>
        <v>0</v>
      </c>
      <c r="E9" s="432">
        <f>SUM(E10:E17)</f>
        <v>0</v>
      </c>
      <c r="F9" s="432">
        <f>SUM(F10:F17)</f>
        <v>0</v>
      </c>
      <c r="G9" s="433">
        <f>IF(A9="","",D9-E9)</f>
        <v>0</v>
      </c>
    </row>
    <row r="10" spans="1:7">
      <c r="A10" s="273" t="s">
        <v>610</v>
      </c>
      <c r="B10" s="434"/>
      <c r="C10" s="434"/>
      <c r="D10" s="435">
        <f t="shared" ref="D10:D43" si="0">IF(A10="","",B10+C10)</f>
        <v>0</v>
      </c>
      <c r="E10" s="434"/>
      <c r="F10" s="434"/>
      <c r="G10" s="436">
        <f t="shared" ref="G10:G43" si="1">IF(A10="","",D10-E10)</f>
        <v>0</v>
      </c>
    </row>
    <row r="11" spans="1:7">
      <c r="A11" s="273" t="s">
        <v>611</v>
      </c>
      <c r="B11" s="434"/>
      <c r="C11" s="434"/>
      <c r="D11" s="435">
        <f t="shared" si="0"/>
        <v>0</v>
      </c>
      <c r="E11" s="434"/>
      <c r="F11" s="434"/>
      <c r="G11" s="436">
        <f t="shared" si="1"/>
        <v>0</v>
      </c>
    </row>
    <row r="12" spans="1:7">
      <c r="A12" s="273" t="s">
        <v>612</v>
      </c>
      <c r="B12" s="434"/>
      <c r="C12" s="434"/>
      <c r="D12" s="435">
        <f t="shared" si="0"/>
        <v>0</v>
      </c>
      <c r="E12" s="434"/>
      <c r="F12" s="434"/>
      <c r="G12" s="436">
        <f t="shared" si="1"/>
        <v>0</v>
      </c>
    </row>
    <row r="13" spans="1:7">
      <c r="A13" s="273" t="s">
        <v>613</v>
      </c>
      <c r="B13" s="434"/>
      <c r="C13" s="434"/>
      <c r="D13" s="435">
        <f t="shared" si="0"/>
        <v>0</v>
      </c>
      <c r="E13" s="434"/>
      <c r="F13" s="434"/>
      <c r="G13" s="436">
        <f t="shared" si="1"/>
        <v>0</v>
      </c>
    </row>
    <row r="14" spans="1:7">
      <c r="A14" s="273" t="s">
        <v>614</v>
      </c>
      <c r="B14" s="434"/>
      <c r="C14" s="434"/>
      <c r="D14" s="435">
        <f t="shared" si="0"/>
        <v>0</v>
      </c>
      <c r="E14" s="434"/>
      <c r="F14" s="434"/>
      <c r="G14" s="436">
        <f t="shared" si="1"/>
        <v>0</v>
      </c>
    </row>
    <row r="15" spans="1:7">
      <c r="A15" s="273" t="s">
        <v>615</v>
      </c>
      <c r="B15" s="434"/>
      <c r="C15" s="434"/>
      <c r="D15" s="435">
        <f t="shared" si="0"/>
        <v>0</v>
      </c>
      <c r="E15" s="434"/>
      <c r="F15" s="434"/>
      <c r="G15" s="436">
        <f t="shared" si="1"/>
        <v>0</v>
      </c>
    </row>
    <row r="16" spans="1:7">
      <c r="A16" s="273" t="s">
        <v>616</v>
      </c>
      <c r="B16" s="434"/>
      <c r="C16" s="434"/>
      <c r="D16" s="435">
        <f t="shared" si="0"/>
        <v>0</v>
      </c>
      <c r="E16" s="434"/>
      <c r="F16" s="434"/>
      <c r="G16" s="436">
        <f t="shared" si="1"/>
        <v>0</v>
      </c>
    </row>
    <row r="17" spans="1:7">
      <c r="A17" s="273" t="s">
        <v>466</v>
      </c>
      <c r="B17" s="434"/>
      <c r="C17" s="434"/>
      <c r="D17" s="435">
        <f t="shared" si="0"/>
        <v>0</v>
      </c>
      <c r="E17" s="434"/>
      <c r="F17" s="434"/>
      <c r="G17" s="436">
        <f t="shared" si="1"/>
        <v>0</v>
      </c>
    </row>
    <row r="18" spans="1:7">
      <c r="A18" s="286"/>
      <c r="B18" s="434"/>
      <c r="C18" s="434"/>
      <c r="D18" s="435" t="str">
        <f t="shared" si="0"/>
        <v/>
      </c>
      <c r="E18" s="434"/>
      <c r="F18" s="434"/>
      <c r="G18" s="436" t="str">
        <f t="shared" si="1"/>
        <v/>
      </c>
    </row>
    <row r="19" spans="1:7">
      <c r="A19" s="431" t="s">
        <v>617</v>
      </c>
      <c r="B19" s="432">
        <f>SUM(B20:B26)</f>
        <v>130107095.38</v>
      </c>
      <c r="C19" s="432">
        <f>SUM(C20:C26)</f>
        <v>3584942.93</v>
      </c>
      <c r="D19" s="432">
        <f t="shared" si="0"/>
        <v>133692038.31</v>
      </c>
      <c r="E19" s="432">
        <f>SUM(E20:E26)</f>
        <v>27892475.140000001</v>
      </c>
      <c r="F19" s="432">
        <f>SUM(F20:F26)</f>
        <v>23843957.98</v>
      </c>
      <c r="G19" s="433">
        <f t="shared" si="1"/>
        <v>105799563.17</v>
      </c>
    </row>
    <row r="20" spans="1:7">
      <c r="A20" s="273" t="s">
        <v>618</v>
      </c>
      <c r="B20" s="434"/>
      <c r="C20" s="434"/>
      <c r="D20" s="435">
        <f t="shared" si="0"/>
        <v>0</v>
      </c>
      <c r="E20" s="434"/>
      <c r="F20" s="434"/>
      <c r="G20" s="436">
        <f t="shared" si="1"/>
        <v>0</v>
      </c>
    </row>
    <row r="21" spans="1:7">
      <c r="A21" s="273" t="s">
        <v>619</v>
      </c>
      <c r="B21" s="434"/>
      <c r="C21" s="434"/>
      <c r="D21" s="435">
        <f t="shared" si="0"/>
        <v>0</v>
      </c>
      <c r="E21" s="434"/>
      <c r="F21" s="434"/>
      <c r="G21" s="436">
        <f t="shared" si="1"/>
        <v>0</v>
      </c>
    </row>
    <row r="22" spans="1:7">
      <c r="A22" s="273" t="s">
        <v>620</v>
      </c>
      <c r="B22" s="434"/>
      <c r="C22" s="434"/>
      <c r="D22" s="435">
        <f t="shared" si="0"/>
        <v>0</v>
      </c>
      <c r="E22" s="434"/>
      <c r="F22" s="434"/>
      <c r="G22" s="436">
        <f t="shared" si="1"/>
        <v>0</v>
      </c>
    </row>
    <row r="23" spans="1:7" ht="25.5">
      <c r="A23" s="273" t="s">
        <v>621</v>
      </c>
      <c r="B23" s="434"/>
      <c r="C23" s="434"/>
      <c r="D23" s="435">
        <f t="shared" si="0"/>
        <v>0</v>
      </c>
      <c r="E23" s="434"/>
      <c r="F23" s="434"/>
      <c r="G23" s="436">
        <f t="shared" si="1"/>
        <v>0</v>
      </c>
    </row>
    <row r="24" spans="1:7">
      <c r="A24" s="273" t="s">
        <v>622</v>
      </c>
      <c r="B24" s="434">
        <v>130107095.38</v>
      </c>
      <c r="C24" s="434">
        <v>3584942.93</v>
      </c>
      <c r="D24" s="435">
        <f t="shared" si="0"/>
        <v>133692038.31</v>
      </c>
      <c r="E24" s="434">
        <v>27892475.140000001</v>
      </c>
      <c r="F24" s="434">
        <v>23843957.98</v>
      </c>
      <c r="G24" s="436">
        <f t="shared" si="1"/>
        <v>105799563.17</v>
      </c>
    </row>
    <row r="25" spans="1:7">
      <c r="A25" s="273" t="s">
        <v>623</v>
      </c>
      <c r="B25" s="434"/>
      <c r="C25" s="434"/>
      <c r="D25" s="435">
        <f t="shared" si="0"/>
        <v>0</v>
      </c>
      <c r="E25" s="434"/>
      <c r="F25" s="434"/>
      <c r="G25" s="436">
        <f t="shared" si="1"/>
        <v>0</v>
      </c>
    </row>
    <row r="26" spans="1:7">
      <c r="A26" s="273" t="s">
        <v>624</v>
      </c>
      <c r="B26" s="434"/>
      <c r="C26" s="434"/>
      <c r="D26" s="435">
        <f t="shared" si="0"/>
        <v>0</v>
      </c>
      <c r="E26" s="434"/>
      <c r="F26" s="434"/>
      <c r="G26" s="436">
        <f t="shared" si="1"/>
        <v>0</v>
      </c>
    </row>
    <row r="27" spans="1:7">
      <c r="A27" s="286"/>
      <c r="B27" s="434"/>
      <c r="C27" s="434"/>
      <c r="D27" s="435" t="str">
        <f t="shared" si="0"/>
        <v/>
      </c>
      <c r="E27" s="434"/>
      <c r="F27" s="434"/>
      <c r="G27" s="436" t="str">
        <f t="shared" si="1"/>
        <v/>
      </c>
    </row>
    <row r="28" spans="1:7">
      <c r="A28" s="431" t="s">
        <v>625</v>
      </c>
      <c r="B28" s="432">
        <f>SUM(B29:B37)</f>
        <v>0</v>
      </c>
      <c r="C28" s="432">
        <f>SUM(C29:C37)</f>
        <v>0</v>
      </c>
      <c r="D28" s="432">
        <f t="shared" si="0"/>
        <v>0</v>
      </c>
      <c r="E28" s="432">
        <f>SUM(E29:E37)</f>
        <v>0</v>
      </c>
      <c r="F28" s="432">
        <f>SUM(F29:F37)</f>
        <v>0</v>
      </c>
      <c r="G28" s="433">
        <f t="shared" si="1"/>
        <v>0</v>
      </c>
    </row>
    <row r="29" spans="1:7" ht="25.5">
      <c r="A29" s="273" t="s">
        <v>626</v>
      </c>
      <c r="B29" s="434"/>
      <c r="C29" s="434"/>
      <c r="D29" s="435">
        <f t="shared" si="0"/>
        <v>0</v>
      </c>
      <c r="E29" s="434"/>
      <c r="F29" s="434"/>
      <c r="G29" s="436">
        <f t="shared" si="1"/>
        <v>0</v>
      </c>
    </row>
    <row r="30" spans="1:7">
      <c r="A30" s="273" t="s">
        <v>627</v>
      </c>
      <c r="B30" s="434"/>
      <c r="C30" s="434"/>
      <c r="D30" s="435">
        <f t="shared" si="0"/>
        <v>0</v>
      </c>
      <c r="E30" s="434"/>
      <c r="F30" s="434"/>
      <c r="G30" s="436">
        <f t="shared" si="1"/>
        <v>0</v>
      </c>
    </row>
    <row r="31" spans="1:7">
      <c r="A31" s="273" t="s">
        <v>628</v>
      </c>
      <c r="B31" s="434"/>
      <c r="C31" s="434"/>
      <c r="D31" s="435">
        <f t="shared" si="0"/>
        <v>0</v>
      </c>
      <c r="E31" s="434"/>
      <c r="F31" s="434"/>
      <c r="G31" s="436">
        <f t="shared" si="1"/>
        <v>0</v>
      </c>
    </row>
    <row r="32" spans="1:7">
      <c r="A32" s="273" t="s">
        <v>629</v>
      </c>
      <c r="B32" s="434"/>
      <c r="C32" s="434"/>
      <c r="D32" s="435">
        <f t="shared" si="0"/>
        <v>0</v>
      </c>
      <c r="E32" s="434"/>
      <c r="F32" s="434"/>
      <c r="G32" s="436">
        <f t="shared" si="1"/>
        <v>0</v>
      </c>
    </row>
    <row r="33" spans="1:8">
      <c r="A33" s="273" t="s">
        <v>630</v>
      </c>
      <c r="B33" s="434"/>
      <c r="C33" s="434"/>
      <c r="D33" s="435">
        <f t="shared" si="0"/>
        <v>0</v>
      </c>
      <c r="E33" s="434"/>
      <c r="F33" s="434"/>
      <c r="G33" s="436">
        <f t="shared" si="1"/>
        <v>0</v>
      </c>
    </row>
    <row r="34" spans="1:8">
      <c r="A34" s="273" t="s">
        <v>631</v>
      </c>
      <c r="B34" s="434"/>
      <c r="C34" s="434"/>
      <c r="D34" s="435">
        <f t="shared" si="0"/>
        <v>0</v>
      </c>
      <c r="E34" s="434"/>
      <c r="F34" s="434"/>
      <c r="G34" s="436">
        <f t="shared" si="1"/>
        <v>0</v>
      </c>
    </row>
    <row r="35" spans="1:8">
      <c r="A35" s="273" t="s">
        <v>632</v>
      </c>
      <c r="B35" s="434"/>
      <c r="C35" s="434"/>
      <c r="D35" s="435">
        <f t="shared" si="0"/>
        <v>0</v>
      </c>
      <c r="E35" s="434"/>
      <c r="F35" s="434"/>
      <c r="G35" s="436">
        <f t="shared" si="1"/>
        <v>0</v>
      </c>
    </row>
    <row r="36" spans="1:8">
      <c r="A36" s="273" t="s">
        <v>633</v>
      </c>
      <c r="B36" s="434"/>
      <c r="C36" s="434"/>
      <c r="D36" s="435">
        <f t="shared" si="0"/>
        <v>0</v>
      </c>
      <c r="E36" s="434"/>
      <c r="F36" s="434"/>
      <c r="G36" s="436">
        <f t="shared" si="1"/>
        <v>0</v>
      </c>
    </row>
    <row r="37" spans="1:8">
      <c r="A37" s="273" t="s">
        <v>634</v>
      </c>
      <c r="B37" s="434"/>
      <c r="C37" s="434"/>
      <c r="D37" s="435">
        <f t="shared" si="0"/>
        <v>0</v>
      </c>
      <c r="E37" s="434"/>
      <c r="F37" s="434"/>
      <c r="G37" s="436">
        <f t="shared" si="1"/>
        <v>0</v>
      </c>
    </row>
    <row r="38" spans="1:8">
      <c r="A38" s="286"/>
      <c r="B38" s="434"/>
      <c r="C38" s="434"/>
      <c r="D38" s="435" t="str">
        <f t="shared" si="0"/>
        <v/>
      </c>
      <c r="E38" s="434"/>
      <c r="F38" s="434"/>
      <c r="G38" s="436" t="str">
        <f t="shared" si="1"/>
        <v/>
      </c>
    </row>
    <row r="39" spans="1:8" ht="25.5">
      <c r="A39" s="431" t="s">
        <v>635</v>
      </c>
      <c r="B39" s="432">
        <f>SUM(B40:B43)</f>
        <v>0</v>
      </c>
      <c r="C39" s="432">
        <f>SUM(C40:C43)</f>
        <v>0</v>
      </c>
      <c r="D39" s="432">
        <f t="shared" si="0"/>
        <v>0</v>
      </c>
      <c r="E39" s="432">
        <f>SUM(E40:E43)</f>
        <v>0</v>
      </c>
      <c r="F39" s="432">
        <f>SUM(F40:F43)</f>
        <v>0</v>
      </c>
      <c r="G39" s="433">
        <f t="shared" si="1"/>
        <v>0</v>
      </c>
    </row>
    <row r="40" spans="1:8" ht="25.5">
      <c r="A40" s="437" t="s">
        <v>636</v>
      </c>
      <c r="B40" s="434">
        <v>0</v>
      </c>
      <c r="C40" s="434">
        <v>0</v>
      </c>
      <c r="D40" s="435">
        <f t="shared" si="0"/>
        <v>0</v>
      </c>
      <c r="E40" s="434">
        <v>0</v>
      </c>
      <c r="F40" s="434">
        <v>0</v>
      </c>
      <c r="G40" s="436">
        <f t="shared" si="1"/>
        <v>0</v>
      </c>
    </row>
    <row r="41" spans="1:8" ht="38.25">
      <c r="A41" s="437" t="s">
        <v>637</v>
      </c>
      <c r="B41" s="434"/>
      <c r="C41" s="434"/>
      <c r="D41" s="435">
        <f t="shared" si="0"/>
        <v>0</v>
      </c>
      <c r="E41" s="434"/>
      <c r="F41" s="434"/>
      <c r="G41" s="436">
        <f t="shared" si="1"/>
        <v>0</v>
      </c>
    </row>
    <row r="42" spans="1:8">
      <c r="A42" s="273" t="s">
        <v>638</v>
      </c>
      <c r="B42" s="434"/>
      <c r="C42" s="434"/>
      <c r="D42" s="435">
        <f t="shared" si="0"/>
        <v>0</v>
      </c>
      <c r="E42" s="434"/>
      <c r="F42" s="434"/>
      <c r="G42" s="436">
        <f t="shared" si="1"/>
        <v>0</v>
      </c>
    </row>
    <row r="43" spans="1:8" ht="15.75" thickBot="1">
      <c r="A43" s="273" t="s">
        <v>639</v>
      </c>
      <c r="B43" s="434"/>
      <c r="C43" s="434"/>
      <c r="D43" s="435">
        <f t="shared" si="0"/>
        <v>0</v>
      </c>
      <c r="E43" s="434"/>
      <c r="F43" s="434"/>
      <c r="G43" s="436">
        <f t="shared" si="1"/>
        <v>0</v>
      </c>
    </row>
    <row r="44" spans="1:8" ht="15.75" thickBot="1">
      <c r="A44" s="282" t="s">
        <v>491</v>
      </c>
      <c r="B44" s="438">
        <f>SUM(B9,B19,B28,B39)</f>
        <v>130107095.38</v>
      </c>
      <c r="C44" s="438">
        <f>SUM(C9,C19,C28,C39)</f>
        <v>3584942.93</v>
      </c>
      <c r="D44" s="438">
        <f>IF(A44="","",B44+C44)</f>
        <v>133692038.31</v>
      </c>
      <c r="E44" s="438">
        <f>SUM(E9,E19,E28,E39)</f>
        <v>27892475.140000001</v>
      </c>
      <c r="F44" s="438">
        <f>SUM(F9,F19,F28,F39)</f>
        <v>23843957.98</v>
      </c>
      <c r="G44" s="439">
        <f>IF(A44="","",D44-E44)</f>
        <v>105799563.17</v>
      </c>
      <c r="H44" s="496" t="str">
        <f>IF((B44-'ETCA II-04'!B80)&gt;0.9,"ERROR!!!!! EL MONTO NO COINCIDE CON LO REPORTADO EN EL FORMATO ETCA-II-04 EN EL TOTAL APROBADO ANUAL DEL ANALÍTICO DE EGRESOS","")</f>
        <v/>
      </c>
    </row>
    <row r="45" spans="1:8" ht="9" customHeight="1">
      <c r="A45" s="480"/>
      <c r="B45" s="483"/>
      <c r="C45" s="483"/>
      <c r="D45" s="483"/>
      <c r="E45" s="483"/>
      <c r="F45" s="483"/>
      <c r="G45" s="483"/>
      <c r="H45" s="496" t="str">
        <f>IF((C44-'ETCA II-04'!C80)&gt;0.9,"ERROR!!!!! EL MONTO NO COINCIDE CON LO REPORTADO EN EL FORMATO ETCA-II-04 EN EL TOTAL DE AMPLIACIONES/REDUCCIONES PRESENTADO EN EL ANALÍTICO DE EGRESOS","")</f>
        <v/>
      </c>
    </row>
    <row r="46" spans="1:8">
      <c r="A46" s="481"/>
      <c r="B46" s="482"/>
      <c r="C46" s="482"/>
      <c r="D46" s="483"/>
      <c r="E46" s="482"/>
      <c r="F46" s="482"/>
      <c r="G46" s="483"/>
      <c r="H46" s="496" t="str">
        <f>IF((E44-'ETCA II-04'!E80)&gt;0.9,"ERROR!!!!! EL MONTO NO COINCIDE CON LO REPORTADO EN EL FORMATO ETCA-II-04 EN EL TOTAL DEVENGADO ANUAL PRESENTADO EN EL ANALÍTICO DE EGRESOS","")</f>
        <v/>
      </c>
    </row>
    <row r="47" spans="1:8">
      <c r="A47" s="480"/>
      <c r="B47" s="483"/>
      <c r="C47" s="483"/>
      <c r="D47" s="483"/>
      <c r="E47" s="483"/>
      <c r="F47" s="483"/>
      <c r="G47" s="483"/>
      <c r="H47" s="496" t="str">
        <f>IF((F44-'ETCA II-04'!F80)&gt;0.9,"ERROR!!!!! EL MONTO NO COINCIDE CON LO REPORTADO EN EL FORMATO ETCA-II-04 EN EL TOTAL PAGADO ANUAL PRESENTADO EN EL ANALÍTICO DE EGRESOS","")</f>
        <v/>
      </c>
    </row>
    <row r="48" spans="1:8">
      <c r="H48" s="496" t="str">
        <f>IF((G44-'ETCA II-04'!G80)&gt;0.9,"ERROR!!!!!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6">
    <mergeCell ref="A6:A7"/>
    <mergeCell ref="A1:G1"/>
    <mergeCell ref="A2:G2"/>
    <mergeCell ref="A3:G3"/>
    <mergeCell ref="A4:G4"/>
    <mergeCell ref="B5:E5"/>
  </mergeCells>
  <pageMargins left="0.70866141732283472" right="0.70866141732283472" top="0.74803149606299213" bottom="0.74803149606299213" header="0.31496062992125984" footer="0.31496062992125984"/>
  <pageSetup scale="86" orientation="portrait" horizontalDpi="1200" verticalDpi="1200" r:id="rId1"/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86"/>
  <sheetViews>
    <sheetView workbookViewId="0">
      <pane ySplit="9" topLeftCell="A10" activePane="bottomLeft" state="frozen"/>
      <selection pane="bottomLeft" activeCell="H94" sqref="H94"/>
    </sheetView>
  </sheetViews>
  <sheetFormatPr baseColWidth="10" defaultColWidth="11" defaultRowHeight="12.75"/>
  <cols>
    <col min="1" max="1" width="52.85546875" style="23" customWidth="1"/>
    <col min="2" max="2" width="9.85546875" style="23" bestFit="1" customWidth="1"/>
    <col min="3" max="3" width="14.42578125" style="23" customWidth="1"/>
    <col min="4" max="4" width="13.85546875" style="23" customWidth="1"/>
    <col min="5" max="5" width="14.140625" style="23" customWidth="1"/>
    <col min="6" max="6" width="14.5703125" style="23" customWidth="1"/>
    <col min="7" max="7" width="15.28515625" style="23" bestFit="1" customWidth="1"/>
    <col min="8" max="256" width="11" style="23"/>
    <col min="257" max="257" width="52.85546875" style="23" customWidth="1"/>
    <col min="258" max="258" width="9.85546875" style="23" bestFit="1" customWidth="1"/>
    <col min="259" max="259" width="14.42578125" style="23" customWidth="1"/>
    <col min="260" max="260" width="13.85546875" style="23" customWidth="1"/>
    <col min="261" max="261" width="14.140625" style="23" customWidth="1"/>
    <col min="262" max="262" width="14.5703125" style="23" customWidth="1"/>
    <col min="263" max="263" width="15.28515625" style="23" bestFit="1" customWidth="1"/>
    <col min="264" max="512" width="11" style="23"/>
    <col min="513" max="513" width="52.85546875" style="23" customWidth="1"/>
    <col min="514" max="514" width="9.85546875" style="23" bestFit="1" customWidth="1"/>
    <col min="515" max="515" width="14.42578125" style="23" customWidth="1"/>
    <col min="516" max="516" width="13.85546875" style="23" customWidth="1"/>
    <col min="517" max="517" width="14.140625" style="23" customWidth="1"/>
    <col min="518" max="518" width="14.5703125" style="23" customWidth="1"/>
    <col min="519" max="519" width="15.28515625" style="23" bestFit="1" customWidth="1"/>
    <col min="520" max="768" width="11" style="23"/>
    <col min="769" max="769" width="52.85546875" style="23" customWidth="1"/>
    <col min="770" max="770" width="9.85546875" style="23" bestFit="1" customWidth="1"/>
    <col min="771" max="771" width="14.42578125" style="23" customWidth="1"/>
    <col min="772" max="772" width="13.85546875" style="23" customWidth="1"/>
    <col min="773" max="773" width="14.140625" style="23" customWidth="1"/>
    <col min="774" max="774" width="14.5703125" style="23" customWidth="1"/>
    <col min="775" max="775" width="15.28515625" style="23" bestFit="1" customWidth="1"/>
    <col min="776" max="1024" width="11" style="23"/>
    <col min="1025" max="1025" width="52.85546875" style="23" customWidth="1"/>
    <col min="1026" max="1026" width="9.85546875" style="23" bestFit="1" customWidth="1"/>
    <col min="1027" max="1027" width="14.42578125" style="23" customWidth="1"/>
    <col min="1028" max="1028" width="13.85546875" style="23" customWidth="1"/>
    <col min="1029" max="1029" width="14.140625" style="23" customWidth="1"/>
    <col min="1030" max="1030" width="14.5703125" style="23" customWidth="1"/>
    <col min="1031" max="1031" width="15.28515625" style="23" bestFit="1" customWidth="1"/>
    <col min="1032" max="1280" width="11" style="23"/>
    <col min="1281" max="1281" width="52.85546875" style="23" customWidth="1"/>
    <col min="1282" max="1282" width="9.85546875" style="23" bestFit="1" customWidth="1"/>
    <col min="1283" max="1283" width="14.42578125" style="23" customWidth="1"/>
    <col min="1284" max="1284" width="13.85546875" style="23" customWidth="1"/>
    <col min="1285" max="1285" width="14.140625" style="23" customWidth="1"/>
    <col min="1286" max="1286" width="14.5703125" style="23" customWidth="1"/>
    <col min="1287" max="1287" width="15.28515625" style="23" bestFit="1" customWidth="1"/>
    <col min="1288" max="1536" width="11" style="23"/>
    <col min="1537" max="1537" width="52.85546875" style="23" customWidth="1"/>
    <col min="1538" max="1538" width="9.85546875" style="23" bestFit="1" customWidth="1"/>
    <col min="1539" max="1539" width="14.42578125" style="23" customWidth="1"/>
    <col min="1540" max="1540" width="13.85546875" style="23" customWidth="1"/>
    <col min="1541" max="1541" width="14.140625" style="23" customWidth="1"/>
    <col min="1542" max="1542" width="14.5703125" style="23" customWidth="1"/>
    <col min="1543" max="1543" width="15.28515625" style="23" bestFit="1" customWidth="1"/>
    <col min="1544" max="1792" width="11" style="23"/>
    <col min="1793" max="1793" width="52.85546875" style="23" customWidth="1"/>
    <col min="1794" max="1794" width="9.85546875" style="23" bestFit="1" customWidth="1"/>
    <col min="1795" max="1795" width="14.42578125" style="23" customWidth="1"/>
    <col min="1796" max="1796" width="13.85546875" style="23" customWidth="1"/>
    <col min="1797" max="1797" width="14.140625" style="23" customWidth="1"/>
    <col min="1798" max="1798" width="14.5703125" style="23" customWidth="1"/>
    <col min="1799" max="1799" width="15.28515625" style="23" bestFit="1" customWidth="1"/>
    <col min="1800" max="2048" width="11" style="23"/>
    <col min="2049" max="2049" width="52.85546875" style="23" customWidth="1"/>
    <col min="2050" max="2050" width="9.85546875" style="23" bestFit="1" customWidth="1"/>
    <col min="2051" max="2051" width="14.42578125" style="23" customWidth="1"/>
    <col min="2052" max="2052" width="13.85546875" style="23" customWidth="1"/>
    <col min="2053" max="2053" width="14.140625" style="23" customWidth="1"/>
    <col min="2054" max="2054" width="14.5703125" style="23" customWidth="1"/>
    <col min="2055" max="2055" width="15.28515625" style="23" bestFit="1" customWidth="1"/>
    <col min="2056" max="2304" width="11" style="23"/>
    <col min="2305" max="2305" width="52.85546875" style="23" customWidth="1"/>
    <col min="2306" max="2306" width="9.85546875" style="23" bestFit="1" customWidth="1"/>
    <col min="2307" max="2307" width="14.42578125" style="23" customWidth="1"/>
    <col min="2308" max="2308" width="13.85546875" style="23" customWidth="1"/>
    <col min="2309" max="2309" width="14.140625" style="23" customWidth="1"/>
    <col min="2310" max="2310" width="14.5703125" style="23" customWidth="1"/>
    <col min="2311" max="2311" width="15.28515625" style="23" bestFit="1" customWidth="1"/>
    <col min="2312" max="2560" width="11" style="23"/>
    <col min="2561" max="2561" width="52.85546875" style="23" customWidth="1"/>
    <col min="2562" max="2562" width="9.85546875" style="23" bestFit="1" customWidth="1"/>
    <col min="2563" max="2563" width="14.42578125" style="23" customWidth="1"/>
    <col min="2564" max="2564" width="13.85546875" style="23" customWidth="1"/>
    <col min="2565" max="2565" width="14.140625" style="23" customWidth="1"/>
    <col min="2566" max="2566" width="14.5703125" style="23" customWidth="1"/>
    <col min="2567" max="2567" width="15.28515625" style="23" bestFit="1" customWidth="1"/>
    <col min="2568" max="2816" width="11" style="23"/>
    <col min="2817" max="2817" width="52.85546875" style="23" customWidth="1"/>
    <col min="2818" max="2818" width="9.85546875" style="23" bestFit="1" customWidth="1"/>
    <col min="2819" max="2819" width="14.42578125" style="23" customWidth="1"/>
    <col min="2820" max="2820" width="13.85546875" style="23" customWidth="1"/>
    <col min="2821" max="2821" width="14.140625" style="23" customWidth="1"/>
    <col min="2822" max="2822" width="14.5703125" style="23" customWidth="1"/>
    <col min="2823" max="2823" width="15.28515625" style="23" bestFit="1" customWidth="1"/>
    <col min="2824" max="3072" width="11" style="23"/>
    <col min="3073" max="3073" width="52.85546875" style="23" customWidth="1"/>
    <col min="3074" max="3074" width="9.85546875" style="23" bestFit="1" customWidth="1"/>
    <col min="3075" max="3075" width="14.42578125" style="23" customWidth="1"/>
    <col min="3076" max="3076" width="13.85546875" style="23" customWidth="1"/>
    <col min="3077" max="3077" width="14.140625" style="23" customWidth="1"/>
    <col min="3078" max="3078" width="14.5703125" style="23" customWidth="1"/>
    <col min="3079" max="3079" width="15.28515625" style="23" bestFit="1" customWidth="1"/>
    <col min="3080" max="3328" width="11" style="23"/>
    <col min="3329" max="3329" width="52.85546875" style="23" customWidth="1"/>
    <col min="3330" max="3330" width="9.85546875" style="23" bestFit="1" customWidth="1"/>
    <col min="3331" max="3331" width="14.42578125" style="23" customWidth="1"/>
    <col min="3332" max="3332" width="13.85546875" style="23" customWidth="1"/>
    <col min="3333" max="3333" width="14.140625" style="23" customWidth="1"/>
    <col min="3334" max="3334" width="14.5703125" style="23" customWidth="1"/>
    <col min="3335" max="3335" width="15.28515625" style="23" bestFit="1" customWidth="1"/>
    <col min="3336" max="3584" width="11" style="23"/>
    <col min="3585" max="3585" width="52.85546875" style="23" customWidth="1"/>
    <col min="3586" max="3586" width="9.85546875" style="23" bestFit="1" customWidth="1"/>
    <col min="3587" max="3587" width="14.42578125" style="23" customWidth="1"/>
    <col min="3588" max="3588" width="13.85546875" style="23" customWidth="1"/>
    <col min="3589" max="3589" width="14.140625" style="23" customWidth="1"/>
    <col min="3590" max="3590" width="14.5703125" style="23" customWidth="1"/>
    <col min="3591" max="3591" width="15.28515625" style="23" bestFit="1" customWidth="1"/>
    <col min="3592" max="3840" width="11" style="23"/>
    <col min="3841" max="3841" width="52.85546875" style="23" customWidth="1"/>
    <col min="3842" max="3842" width="9.85546875" style="23" bestFit="1" customWidth="1"/>
    <col min="3843" max="3843" width="14.42578125" style="23" customWidth="1"/>
    <col min="3844" max="3844" width="13.85546875" style="23" customWidth="1"/>
    <col min="3845" max="3845" width="14.140625" style="23" customWidth="1"/>
    <col min="3846" max="3846" width="14.5703125" style="23" customWidth="1"/>
    <col min="3847" max="3847" width="15.28515625" style="23" bestFit="1" customWidth="1"/>
    <col min="3848" max="4096" width="11" style="23"/>
    <col min="4097" max="4097" width="52.85546875" style="23" customWidth="1"/>
    <col min="4098" max="4098" width="9.85546875" style="23" bestFit="1" customWidth="1"/>
    <col min="4099" max="4099" width="14.42578125" style="23" customWidth="1"/>
    <col min="4100" max="4100" width="13.85546875" style="23" customWidth="1"/>
    <col min="4101" max="4101" width="14.140625" style="23" customWidth="1"/>
    <col min="4102" max="4102" width="14.5703125" style="23" customWidth="1"/>
    <col min="4103" max="4103" width="15.28515625" style="23" bestFit="1" customWidth="1"/>
    <col min="4104" max="4352" width="11" style="23"/>
    <col min="4353" max="4353" width="52.85546875" style="23" customWidth="1"/>
    <col min="4354" max="4354" width="9.85546875" style="23" bestFit="1" customWidth="1"/>
    <col min="4355" max="4355" width="14.42578125" style="23" customWidth="1"/>
    <col min="4356" max="4356" width="13.85546875" style="23" customWidth="1"/>
    <col min="4357" max="4357" width="14.140625" style="23" customWidth="1"/>
    <col min="4358" max="4358" width="14.5703125" style="23" customWidth="1"/>
    <col min="4359" max="4359" width="15.28515625" style="23" bestFit="1" customWidth="1"/>
    <col min="4360" max="4608" width="11" style="23"/>
    <col min="4609" max="4609" width="52.85546875" style="23" customWidth="1"/>
    <col min="4610" max="4610" width="9.85546875" style="23" bestFit="1" customWidth="1"/>
    <col min="4611" max="4611" width="14.42578125" style="23" customWidth="1"/>
    <col min="4612" max="4612" width="13.85546875" style="23" customWidth="1"/>
    <col min="4613" max="4613" width="14.140625" style="23" customWidth="1"/>
    <col min="4614" max="4614" width="14.5703125" style="23" customWidth="1"/>
    <col min="4615" max="4615" width="15.28515625" style="23" bestFit="1" customWidth="1"/>
    <col min="4616" max="4864" width="11" style="23"/>
    <col min="4865" max="4865" width="52.85546875" style="23" customWidth="1"/>
    <col min="4866" max="4866" width="9.85546875" style="23" bestFit="1" customWidth="1"/>
    <col min="4867" max="4867" width="14.42578125" style="23" customWidth="1"/>
    <col min="4868" max="4868" width="13.85546875" style="23" customWidth="1"/>
    <col min="4869" max="4869" width="14.140625" style="23" customWidth="1"/>
    <col min="4870" max="4870" width="14.5703125" style="23" customWidth="1"/>
    <col min="4871" max="4871" width="15.28515625" style="23" bestFit="1" customWidth="1"/>
    <col min="4872" max="5120" width="11" style="23"/>
    <col min="5121" max="5121" width="52.85546875" style="23" customWidth="1"/>
    <col min="5122" max="5122" width="9.85546875" style="23" bestFit="1" customWidth="1"/>
    <col min="5123" max="5123" width="14.42578125" style="23" customWidth="1"/>
    <col min="5124" max="5124" width="13.85546875" style="23" customWidth="1"/>
    <col min="5125" max="5125" width="14.140625" style="23" customWidth="1"/>
    <col min="5126" max="5126" width="14.5703125" style="23" customWidth="1"/>
    <col min="5127" max="5127" width="15.28515625" style="23" bestFit="1" customWidth="1"/>
    <col min="5128" max="5376" width="11" style="23"/>
    <col min="5377" max="5377" width="52.85546875" style="23" customWidth="1"/>
    <col min="5378" max="5378" width="9.85546875" style="23" bestFit="1" customWidth="1"/>
    <col min="5379" max="5379" width="14.42578125" style="23" customWidth="1"/>
    <col min="5380" max="5380" width="13.85546875" style="23" customWidth="1"/>
    <col min="5381" max="5381" width="14.140625" style="23" customWidth="1"/>
    <col min="5382" max="5382" width="14.5703125" style="23" customWidth="1"/>
    <col min="5383" max="5383" width="15.28515625" style="23" bestFit="1" customWidth="1"/>
    <col min="5384" max="5632" width="11" style="23"/>
    <col min="5633" max="5633" width="52.85546875" style="23" customWidth="1"/>
    <col min="5634" max="5634" width="9.85546875" style="23" bestFit="1" customWidth="1"/>
    <col min="5635" max="5635" width="14.42578125" style="23" customWidth="1"/>
    <col min="5636" max="5636" width="13.85546875" style="23" customWidth="1"/>
    <col min="5637" max="5637" width="14.140625" style="23" customWidth="1"/>
    <col min="5638" max="5638" width="14.5703125" style="23" customWidth="1"/>
    <col min="5639" max="5639" width="15.28515625" style="23" bestFit="1" customWidth="1"/>
    <col min="5640" max="5888" width="11" style="23"/>
    <col min="5889" max="5889" width="52.85546875" style="23" customWidth="1"/>
    <col min="5890" max="5890" width="9.85546875" style="23" bestFit="1" customWidth="1"/>
    <col min="5891" max="5891" width="14.42578125" style="23" customWidth="1"/>
    <col min="5892" max="5892" width="13.85546875" style="23" customWidth="1"/>
    <col min="5893" max="5893" width="14.140625" style="23" customWidth="1"/>
    <col min="5894" max="5894" width="14.5703125" style="23" customWidth="1"/>
    <col min="5895" max="5895" width="15.28515625" style="23" bestFit="1" customWidth="1"/>
    <col min="5896" max="6144" width="11" style="23"/>
    <col min="6145" max="6145" width="52.85546875" style="23" customWidth="1"/>
    <col min="6146" max="6146" width="9.85546875" style="23" bestFit="1" customWidth="1"/>
    <col min="6147" max="6147" width="14.42578125" style="23" customWidth="1"/>
    <col min="6148" max="6148" width="13.85546875" style="23" customWidth="1"/>
    <col min="6149" max="6149" width="14.140625" style="23" customWidth="1"/>
    <col min="6150" max="6150" width="14.5703125" style="23" customWidth="1"/>
    <col min="6151" max="6151" width="15.28515625" style="23" bestFit="1" customWidth="1"/>
    <col min="6152" max="6400" width="11" style="23"/>
    <col min="6401" max="6401" width="52.85546875" style="23" customWidth="1"/>
    <col min="6402" max="6402" width="9.85546875" style="23" bestFit="1" customWidth="1"/>
    <col min="6403" max="6403" width="14.42578125" style="23" customWidth="1"/>
    <col min="6404" max="6404" width="13.85546875" style="23" customWidth="1"/>
    <col min="6405" max="6405" width="14.140625" style="23" customWidth="1"/>
    <col min="6406" max="6406" width="14.5703125" style="23" customWidth="1"/>
    <col min="6407" max="6407" width="15.28515625" style="23" bestFit="1" customWidth="1"/>
    <col min="6408" max="6656" width="11" style="23"/>
    <col min="6657" max="6657" width="52.85546875" style="23" customWidth="1"/>
    <col min="6658" max="6658" width="9.85546875" style="23" bestFit="1" customWidth="1"/>
    <col min="6659" max="6659" width="14.42578125" style="23" customWidth="1"/>
    <col min="6660" max="6660" width="13.85546875" style="23" customWidth="1"/>
    <col min="6661" max="6661" width="14.140625" style="23" customWidth="1"/>
    <col min="6662" max="6662" width="14.5703125" style="23" customWidth="1"/>
    <col min="6663" max="6663" width="15.28515625" style="23" bestFit="1" customWidth="1"/>
    <col min="6664" max="6912" width="11" style="23"/>
    <col min="6913" max="6913" width="52.85546875" style="23" customWidth="1"/>
    <col min="6914" max="6914" width="9.85546875" style="23" bestFit="1" customWidth="1"/>
    <col min="6915" max="6915" width="14.42578125" style="23" customWidth="1"/>
    <col min="6916" max="6916" width="13.85546875" style="23" customWidth="1"/>
    <col min="6917" max="6917" width="14.140625" style="23" customWidth="1"/>
    <col min="6918" max="6918" width="14.5703125" style="23" customWidth="1"/>
    <col min="6919" max="6919" width="15.28515625" style="23" bestFit="1" customWidth="1"/>
    <col min="6920" max="7168" width="11" style="23"/>
    <col min="7169" max="7169" width="52.85546875" style="23" customWidth="1"/>
    <col min="7170" max="7170" width="9.85546875" style="23" bestFit="1" customWidth="1"/>
    <col min="7171" max="7171" width="14.42578125" style="23" customWidth="1"/>
    <col min="7172" max="7172" width="13.85546875" style="23" customWidth="1"/>
    <col min="7173" max="7173" width="14.140625" style="23" customWidth="1"/>
    <col min="7174" max="7174" width="14.5703125" style="23" customWidth="1"/>
    <col min="7175" max="7175" width="15.28515625" style="23" bestFit="1" customWidth="1"/>
    <col min="7176" max="7424" width="11" style="23"/>
    <col min="7425" max="7425" width="52.85546875" style="23" customWidth="1"/>
    <col min="7426" max="7426" width="9.85546875" style="23" bestFit="1" customWidth="1"/>
    <col min="7427" max="7427" width="14.42578125" style="23" customWidth="1"/>
    <col min="7428" max="7428" width="13.85546875" style="23" customWidth="1"/>
    <col min="7429" max="7429" width="14.140625" style="23" customWidth="1"/>
    <col min="7430" max="7430" width="14.5703125" style="23" customWidth="1"/>
    <col min="7431" max="7431" width="15.28515625" style="23" bestFit="1" customWidth="1"/>
    <col min="7432" max="7680" width="11" style="23"/>
    <col min="7681" max="7681" width="52.85546875" style="23" customWidth="1"/>
    <col min="7682" max="7682" width="9.85546875" style="23" bestFit="1" customWidth="1"/>
    <col min="7683" max="7683" width="14.42578125" style="23" customWidth="1"/>
    <col min="7684" max="7684" width="13.85546875" style="23" customWidth="1"/>
    <col min="7685" max="7685" width="14.140625" style="23" customWidth="1"/>
    <col min="7686" max="7686" width="14.5703125" style="23" customWidth="1"/>
    <col min="7687" max="7687" width="15.28515625" style="23" bestFit="1" customWidth="1"/>
    <col min="7688" max="7936" width="11" style="23"/>
    <col min="7937" max="7937" width="52.85546875" style="23" customWidth="1"/>
    <col min="7938" max="7938" width="9.85546875" style="23" bestFit="1" customWidth="1"/>
    <col min="7939" max="7939" width="14.42578125" style="23" customWidth="1"/>
    <col min="7940" max="7940" width="13.85546875" style="23" customWidth="1"/>
    <col min="7941" max="7941" width="14.140625" style="23" customWidth="1"/>
    <col min="7942" max="7942" width="14.5703125" style="23" customWidth="1"/>
    <col min="7943" max="7943" width="15.28515625" style="23" bestFit="1" customWidth="1"/>
    <col min="7944" max="8192" width="11" style="23"/>
    <col min="8193" max="8193" width="52.85546875" style="23" customWidth="1"/>
    <col min="8194" max="8194" width="9.85546875" style="23" bestFit="1" customWidth="1"/>
    <col min="8195" max="8195" width="14.42578125" style="23" customWidth="1"/>
    <col min="8196" max="8196" width="13.85546875" style="23" customWidth="1"/>
    <col min="8197" max="8197" width="14.140625" style="23" customWidth="1"/>
    <col min="8198" max="8198" width="14.5703125" style="23" customWidth="1"/>
    <col min="8199" max="8199" width="15.28515625" style="23" bestFit="1" customWidth="1"/>
    <col min="8200" max="8448" width="11" style="23"/>
    <col min="8449" max="8449" width="52.85546875" style="23" customWidth="1"/>
    <col min="8450" max="8450" width="9.85546875" style="23" bestFit="1" customWidth="1"/>
    <col min="8451" max="8451" width="14.42578125" style="23" customWidth="1"/>
    <col min="8452" max="8452" width="13.85546875" style="23" customWidth="1"/>
    <col min="8453" max="8453" width="14.140625" style="23" customWidth="1"/>
    <col min="8454" max="8454" width="14.5703125" style="23" customWidth="1"/>
    <col min="8455" max="8455" width="15.28515625" style="23" bestFit="1" customWidth="1"/>
    <col min="8456" max="8704" width="11" style="23"/>
    <col min="8705" max="8705" width="52.85546875" style="23" customWidth="1"/>
    <col min="8706" max="8706" width="9.85546875" style="23" bestFit="1" customWidth="1"/>
    <col min="8707" max="8707" width="14.42578125" style="23" customWidth="1"/>
    <col min="8708" max="8708" width="13.85546875" style="23" customWidth="1"/>
    <col min="8709" max="8709" width="14.140625" style="23" customWidth="1"/>
    <col min="8710" max="8710" width="14.5703125" style="23" customWidth="1"/>
    <col min="8711" max="8711" width="15.28515625" style="23" bestFit="1" customWidth="1"/>
    <col min="8712" max="8960" width="11" style="23"/>
    <col min="8961" max="8961" width="52.85546875" style="23" customWidth="1"/>
    <col min="8962" max="8962" width="9.85546875" style="23" bestFit="1" customWidth="1"/>
    <col min="8963" max="8963" width="14.42578125" style="23" customWidth="1"/>
    <col min="8964" max="8964" width="13.85546875" style="23" customWidth="1"/>
    <col min="8965" max="8965" width="14.140625" style="23" customWidth="1"/>
    <col min="8966" max="8966" width="14.5703125" style="23" customWidth="1"/>
    <col min="8967" max="8967" width="15.28515625" style="23" bestFit="1" customWidth="1"/>
    <col min="8968" max="9216" width="11" style="23"/>
    <col min="9217" max="9217" width="52.85546875" style="23" customWidth="1"/>
    <col min="9218" max="9218" width="9.85546875" style="23" bestFit="1" customWidth="1"/>
    <col min="9219" max="9219" width="14.42578125" style="23" customWidth="1"/>
    <col min="9220" max="9220" width="13.85546875" style="23" customWidth="1"/>
    <col min="9221" max="9221" width="14.140625" style="23" customWidth="1"/>
    <col min="9222" max="9222" width="14.5703125" style="23" customWidth="1"/>
    <col min="9223" max="9223" width="15.28515625" style="23" bestFit="1" customWidth="1"/>
    <col min="9224" max="9472" width="11" style="23"/>
    <col min="9473" max="9473" width="52.85546875" style="23" customWidth="1"/>
    <col min="9474" max="9474" width="9.85546875" style="23" bestFit="1" customWidth="1"/>
    <col min="9475" max="9475" width="14.42578125" style="23" customWidth="1"/>
    <col min="9476" max="9476" width="13.85546875" style="23" customWidth="1"/>
    <col min="9477" max="9477" width="14.140625" style="23" customWidth="1"/>
    <col min="9478" max="9478" width="14.5703125" style="23" customWidth="1"/>
    <col min="9479" max="9479" width="15.28515625" style="23" bestFit="1" customWidth="1"/>
    <col min="9480" max="9728" width="11" style="23"/>
    <col min="9729" max="9729" width="52.85546875" style="23" customWidth="1"/>
    <col min="9730" max="9730" width="9.85546875" style="23" bestFit="1" customWidth="1"/>
    <col min="9731" max="9731" width="14.42578125" style="23" customWidth="1"/>
    <col min="9732" max="9732" width="13.85546875" style="23" customWidth="1"/>
    <col min="9733" max="9733" width="14.140625" style="23" customWidth="1"/>
    <col min="9734" max="9734" width="14.5703125" style="23" customWidth="1"/>
    <col min="9735" max="9735" width="15.28515625" style="23" bestFit="1" customWidth="1"/>
    <col min="9736" max="9984" width="11" style="23"/>
    <col min="9985" max="9985" width="52.85546875" style="23" customWidth="1"/>
    <col min="9986" max="9986" width="9.85546875" style="23" bestFit="1" customWidth="1"/>
    <col min="9987" max="9987" width="14.42578125" style="23" customWidth="1"/>
    <col min="9988" max="9988" width="13.85546875" style="23" customWidth="1"/>
    <col min="9989" max="9989" width="14.140625" style="23" customWidth="1"/>
    <col min="9990" max="9990" width="14.5703125" style="23" customWidth="1"/>
    <col min="9991" max="9991" width="15.28515625" style="23" bestFit="1" customWidth="1"/>
    <col min="9992" max="10240" width="11" style="23"/>
    <col min="10241" max="10241" width="52.85546875" style="23" customWidth="1"/>
    <col min="10242" max="10242" width="9.85546875" style="23" bestFit="1" customWidth="1"/>
    <col min="10243" max="10243" width="14.42578125" style="23" customWidth="1"/>
    <col min="10244" max="10244" width="13.85546875" style="23" customWidth="1"/>
    <col min="10245" max="10245" width="14.140625" style="23" customWidth="1"/>
    <col min="10246" max="10246" width="14.5703125" style="23" customWidth="1"/>
    <col min="10247" max="10247" width="15.28515625" style="23" bestFit="1" customWidth="1"/>
    <col min="10248" max="10496" width="11" style="23"/>
    <col min="10497" max="10497" width="52.85546875" style="23" customWidth="1"/>
    <col min="10498" max="10498" width="9.85546875" style="23" bestFit="1" customWidth="1"/>
    <col min="10499" max="10499" width="14.42578125" style="23" customWidth="1"/>
    <col min="10500" max="10500" width="13.85546875" style="23" customWidth="1"/>
    <col min="10501" max="10501" width="14.140625" style="23" customWidth="1"/>
    <col min="10502" max="10502" width="14.5703125" style="23" customWidth="1"/>
    <col min="10503" max="10503" width="15.28515625" style="23" bestFit="1" customWidth="1"/>
    <col min="10504" max="10752" width="11" style="23"/>
    <col min="10753" max="10753" width="52.85546875" style="23" customWidth="1"/>
    <col min="10754" max="10754" width="9.85546875" style="23" bestFit="1" customWidth="1"/>
    <col min="10755" max="10755" width="14.42578125" style="23" customWidth="1"/>
    <col min="10756" max="10756" width="13.85546875" style="23" customWidth="1"/>
    <col min="10757" max="10757" width="14.140625" style="23" customWidth="1"/>
    <col min="10758" max="10758" width="14.5703125" style="23" customWidth="1"/>
    <col min="10759" max="10759" width="15.28515625" style="23" bestFit="1" customWidth="1"/>
    <col min="10760" max="11008" width="11" style="23"/>
    <col min="11009" max="11009" width="52.85546875" style="23" customWidth="1"/>
    <col min="11010" max="11010" width="9.85546875" style="23" bestFit="1" customWidth="1"/>
    <col min="11011" max="11011" width="14.42578125" style="23" customWidth="1"/>
    <col min="11012" max="11012" width="13.85546875" style="23" customWidth="1"/>
    <col min="11013" max="11013" width="14.140625" style="23" customWidth="1"/>
    <col min="11014" max="11014" width="14.5703125" style="23" customWidth="1"/>
    <col min="11015" max="11015" width="15.28515625" style="23" bestFit="1" customWidth="1"/>
    <col min="11016" max="11264" width="11" style="23"/>
    <col min="11265" max="11265" width="52.85546875" style="23" customWidth="1"/>
    <col min="11266" max="11266" width="9.85546875" style="23" bestFit="1" customWidth="1"/>
    <col min="11267" max="11267" width="14.42578125" style="23" customWidth="1"/>
    <col min="11268" max="11268" width="13.85546875" style="23" customWidth="1"/>
    <col min="11269" max="11269" width="14.140625" style="23" customWidth="1"/>
    <col min="11270" max="11270" width="14.5703125" style="23" customWidth="1"/>
    <col min="11271" max="11271" width="15.28515625" style="23" bestFit="1" customWidth="1"/>
    <col min="11272" max="11520" width="11" style="23"/>
    <col min="11521" max="11521" width="52.85546875" style="23" customWidth="1"/>
    <col min="11522" max="11522" width="9.85546875" style="23" bestFit="1" customWidth="1"/>
    <col min="11523" max="11523" width="14.42578125" style="23" customWidth="1"/>
    <col min="11524" max="11524" width="13.85546875" style="23" customWidth="1"/>
    <col min="11525" max="11525" width="14.140625" style="23" customWidth="1"/>
    <col min="11526" max="11526" width="14.5703125" style="23" customWidth="1"/>
    <col min="11527" max="11527" width="15.28515625" style="23" bestFit="1" customWidth="1"/>
    <col min="11528" max="11776" width="11" style="23"/>
    <col min="11777" max="11777" width="52.85546875" style="23" customWidth="1"/>
    <col min="11778" max="11778" width="9.85546875" style="23" bestFit="1" customWidth="1"/>
    <col min="11779" max="11779" width="14.42578125" style="23" customWidth="1"/>
    <col min="11780" max="11780" width="13.85546875" style="23" customWidth="1"/>
    <col min="11781" max="11781" width="14.140625" style="23" customWidth="1"/>
    <col min="11782" max="11782" width="14.5703125" style="23" customWidth="1"/>
    <col min="11783" max="11783" width="15.28515625" style="23" bestFit="1" customWidth="1"/>
    <col min="11784" max="12032" width="11" style="23"/>
    <col min="12033" max="12033" width="52.85546875" style="23" customWidth="1"/>
    <col min="12034" max="12034" width="9.85546875" style="23" bestFit="1" customWidth="1"/>
    <col min="12035" max="12035" width="14.42578125" style="23" customWidth="1"/>
    <col min="12036" max="12036" width="13.85546875" style="23" customWidth="1"/>
    <col min="12037" max="12037" width="14.140625" style="23" customWidth="1"/>
    <col min="12038" max="12038" width="14.5703125" style="23" customWidth="1"/>
    <col min="12039" max="12039" width="15.28515625" style="23" bestFit="1" customWidth="1"/>
    <col min="12040" max="12288" width="11" style="23"/>
    <col min="12289" max="12289" width="52.85546875" style="23" customWidth="1"/>
    <col min="12290" max="12290" width="9.85546875" style="23" bestFit="1" customWidth="1"/>
    <col min="12291" max="12291" width="14.42578125" style="23" customWidth="1"/>
    <col min="12292" max="12292" width="13.85546875" style="23" customWidth="1"/>
    <col min="12293" max="12293" width="14.140625" style="23" customWidth="1"/>
    <col min="12294" max="12294" width="14.5703125" style="23" customWidth="1"/>
    <col min="12295" max="12295" width="15.28515625" style="23" bestFit="1" customWidth="1"/>
    <col min="12296" max="12544" width="11" style="23"/>
    <col min="12545" max="12545" width="52.85546875" style="23" customWidth="1"/>
    <col min="12546" max="12546" width="9.85546875" style="23" bestFit="1" customWidth="1"/>
    <col min="12547" max="12547" width="14.42578125" style="23" customWidth="1"/>
    <col min="12548" max="12548" width="13.85546875" style="23" customWidth="1"/>
    <col min="12549" max="12549" width="14.140625" style="23" customWidth="1"/>
    <col min="12550" max="12550" width="14.5703125" style="23" customWidth="1"/>
    <col min="12551" max="12551" width="15.28515625" style="23" bestFit="1" customWidth="1"/>
    <col min="12552" max="12800" width="11" style="23"/>
    <col min="12801" max="12801" width="52.85546875" style="23" customWidth="1"/>
    <col min="12802" max="12802" width="9.85546875" style="23" bestFit="1" customWidth="1"/>
    <col min="12803" max="12803" width="14.42578125" style="23" customWidth="1"/>
    <col min="12804" max="12804" width="13.85546875" style="23" customWidth="1"/>
    <col min="12805" max="12805" width="14.140625" style="23" customWidth="1"/>
    <col min="12806" max="12806" width="14.5703125" style="23" customWidth="1"/>
    <col min="12807" max="12807" width="15.28515625" style="23" bestFit="1" customWidth="1"/>
    <col min="12808" max="13056" width="11" style="23"/>
    <col min="13057" max="13057" width="52.85546875" style="23" customWidth="1"/>
    <col min="13058" max="13058" width="9.85546875" style="23" bestFit="1" customWidth="1"/>
    <col min="13059" max="13059" width="14.42578125" style="23" customWidth="1"/>
    <col min="13060" max="13060" width="13.85546875" style="23" customWidth="1"/>
    <col min="13061" max="13061" width="14.140625" style="23" customWidth="1"/>
    <col min="13062" max="13062" width="14.5703125" style="23" customWidth="1"/>
    <col min="13063" max="13063" width="15.28515625" style="23" bestFit="1" customWidth="1"/>
    <col min="13064" max="13312" width="11" style="23"/>
    <col min="13313" max="13313" width="52.85546875" style="23" customWidth="1"/>
    <col min="13314" max="13314" width="9.85546875" style="23" bestFit="1" customWidth="1"/>
    <col min="13315" max="13315" width="14.42578125" style="23" customWidth="1"/>
    <col min="13316" max="13316" width="13.85546875" style="23" customWidth="1"/>
    <col min="13317" max="13317" width="14.140625" style="23" customWidth="1"/>
    <col min="13318" max="13318" width="14.5703125" style="23" customWidth="1"/>
    <col min="13319" max="13319" width="15.28515625" style="23" bestFit="1" customWidth="1"/>
    <col min="13320" max="13568" width="11" style="23"/>
    <col min="13569" max="13569" width="52.85546875" style="23" customWidth="1"/>
    <col min="13570" max="13570" width="9.85546875" style="23" bestFit="1" customWidth="1"/>
    <col min="13571" max="13571" width="14.42578125" style="23" customWidth="1"/>
    <col min="13572" max="13572" width="13.85546875" style="23" customWidth="1"/>
    <col min="13573" max="13573" width="14.140625" style="23" customWidth="1"/>
    <col min="13574" max="13574" width="14.5703125" style="23" customWidth="1"/>
    <col min="13575" max="13575" width="15.28515625" style="23" bestFit="1" customWidth="1"/>
    <col min="13576" max="13824" width="11" style="23"/>
    <col min="13825" max="13825" width="52.85546875" style="23" customWidth="1"/>
    <col min="13826" max="13826" width="9.85546875" style="23" bestFit="1" customWidth="1"/>
    <col min="13827" max="13827" width="14.42578125" style="23" customWidth="1"/>
    <col min="13828" max="13828" width="13.85546875" style="23" customWidth="1"/>
    <col min="13829" max="13829" width="14.140625" style="23" customWidth="1"/>
    <col min="13830" max="13830" width="14.5703125" style="23" customWidth="1"/>
    <col min="13831" max="13831" width="15.28515625" style="23" bestFit="1" customWidth="1"/>
    <col min="13832" max="14080" width="11" style="23"/>
    <col min="14081" max="14081" width="52.85546875" style="23" customWidth="1"/>
    <col min="14082" max="14082" width="9.85546875" style="23" bestFit="1" customWidth="1"/>
    <col min="14083" max="14083" width="14.42578125" style="23" customWidth="1"/>
    <col min="14084" max="14084" width="13.85546875" style="23" customWidth="1"/>
    <col min="14085" max="14085" width="14.140625" style="23" customWidth="1"/>
    <col min="14086" max="14086" width="14.5703125" style="23" customWidth="1"/>
    <col min="14087" max="14087" width="15.28515625" style="23" bestFit="1" customWidth="1"/>
    <col min="14088" max="14336" width="11" style="23"/>
    <col min="14337" max="14337" width="52.85546875" style="23" customWidth="1"/>
    <col min="14338" max="14338" width="9.85546875" style="23" bestFit="1" customWidth="1"/>
    <col min="14339" max="14339" width="14.42578125" style="23" customWidth="1"/>
    <col min="14340" max="14340" width="13.85546875" style="23" customWidth="1"/>
    <col min="14341" max="14341" width="14.140625" style="23" customWidth="1"/>
    <col min="14342" max="14342" width="14.5703125" style="23" customWidth="1"/>
    <col min="14343" max="14343" width="15.28515625" style="23" bestFit="1" customWidth="1"/>
    <col min="14344" max="14592" width="11" style="23"/>
    <col min="14593" max="14593" width="52.85546875" style="23" customWidth="1"/>
    <col min="14594" max="14594" width="9.85546875" style="23" bestFit="1" customWidth="1"/>
    <col min="14595" max="14595" width="14.42578125" style="23" customWidth="1"/>
    <col min="14596" max="14596" width="13.85546875" style="23" customWidth="1"/>
    <col min="14597" max="14597" width="14.140625" style="23" customWidth="1"/>
    <col min="14598" max="14598" width="14.5703125" style="23" customWidth="1"/>
    <col min="14599" max="14599" width="15.28515625" style="23" bestFit="1" customWidth="1"/>
    <col min="14600" max="14848" width="11" style="23"/>
    <col min="14849" max="14849" width="52.85546875" style="23" customWidth="1"/>
    <col min="14850" max="14850" width="9.85546875" style="23" bestFit="1" customWidth="1"/>
    <col min="14851" max="14851" width="14.42578125" style="23" customWidth="1"/>
    <col min="14852" max="14852" width="13.85546875" style="23" customWidth="1"/>
    <col min="14853" max="14853" width="14.140625" style="23" customWidth="1"/>
    <col min="14854" max="14854" width="14.5703125" style="23" customWidth="1"/>
    <col min="14855" max="14855" width="15.28515625" style="23" bestFit="1" customWidth="1"/>
    <col min="14856" max="15104" width="11" style="23"/>
    <col min="15105" max="15105" width="52.85546875" style="23" customWidth="1"/>
    <col min="15106" max="15106" width="9.85546875" style="23" bestFit="1" customWidth="1"/>
    <col min="15107" max="15107" width="14.42578125" style="23" customWidth="1"/>
    <col min="15108" max="15108" width="13.85546875" style="23" customWidth="1"/>
    <col min="15109" max="15109" width="14.140625" style="23" customWidth="1"/>
    <col min="15110" max="15110" width="14.5703125" style="23" customWidth="1"/>
    <col min="15111" max="15111" width="15.28515625" style="23" bestFit="1" customWidth="1"/>
    <col min="15112" max="15360" width="11" style="23"/>
    <col min="15361" max="15361" width="52.85546875" style="23" customWidth="1"/>
    <col min="15362" max="15362" width="9.85546875" style="23" bestFit="1" customWidth="1"/>
    <col min="15363" max="15363" width="14.42578125" style="23" customWidth="1"/>
    <col min="15364" max="15364" width="13.85546875" style="23" customWidth="1"/>
    <col min="15365" max="15365" width="14.140625" style="23" customWidth="1"/>
    <col min="15366" max="15366" width="14.5703125" style="23" customWidth="1"/>
    <col min="15367" max="15367" width="15.28515625" style="23" bestFit="1" customWidth="1"/>
    <col min="15368" max="15616" width="11" style="23"/>
    <col min="15617" max="15617" width="52.85546875" style="23" customWidth="1"/>
    <col min="15618" max="15618" width="9.85546875" style="23" bestFit="1" customWidth="1"/>
    <col min="15619" max="15619" width="14.42578125" style="23" customWidth="1"/>
    <col min="15620" max="15620" width="13.85546875" style="23" customWidth="1"/>
    <col min="15621" max="15621" width="14.140625" style="23" customWidth="1"/>
    <col min="15622" max="15622" width="14.5703125" style="23" customWidth="1"/>
    <col min="15623" max="15623" width="15.28515625" style="23" bestFit="1" customWidth="1"/>
    <col min="15624" max="15872" width="11" style="23"/>
    <col min="15873" max="15873" width="52.85546875" style="23" customWidth="1"/>
    <col min="15874" max="15874" width="9.85546875" style="23" bestFit="1" customWidth="1"/>
    <col min="15875" max="15875" width="14.42578125" style="23" customWidth="1"/>
    <col min="15876" max="15876" width="13.85546875" style="23" customWidth="1"/>
    <col min="15877" max="15877" width="14.140625" style="23" customWidth="1"/>
    <col min="15878" max="15878" width="14.5703125" style="23" customWidth="1"/>
    <col min="15879" max="15879" width="15.28515625" style="23" bestFit="1" customWidth="1"/>
    <col min="15880" max="16128" width="11" style="23"/>
    <col min="16129" max="16129" width="52.85546875" style="23" customWidth="1"/>
    <col min="16130" max="16130" width="9.85546875" style="23" bestFit="1" customWidth="1"/>
    <col min="16131" max="16131" width="14.42578125" style="23" customWidth="1"/>
    <col min="16132" max="16132" width="13.85546875" style="23" customWidth="1"/>
    <col min="16133" max="16133" width="14.140625" style="23" customWidth="1"/>
    <col min="16134" max="16134" width="14.5703125" style="23" customWidth="1"/>
    <col min="16135" max="16135" width="15.28515625" style="23" bestFit="1" customWidth="1"/>
    <col min="16136" max="16384" width="11" style="23"/>
  </cols>
  <sheetData>
    <row r="1" spans="1:7" ht="13.5" thickBot="1"/>
    <row r="2" spans="1:7">
      <c r="A2" s="1404" t="s">
        <v>1242</v>
      </c>
      <c r="B2" s="1405"/>
      <c r="C2" s="1405"/>
      <c r="D2" s="1405"/>
      <c r="E2" s="1405"/>
      <c r="F2" s="1405"/>
      <c r="G2" s="1650"/>
    </row>
    <row r="3" spans="1:7">
      <c r="A3" s="1631" t="s">
        <v>492</v>
      </c>
      <c r="B3" s="1632"/>
      <c r="C3" s="1632"/>
      <c r="D3" s="1632"/>
      <c r="E3" s="1632"/>
      <c r="F3" s="1632"/>
      <c r="G3" s="1651"/>
    </row>
    <row r="4" spans="1:7">
      <c r="A4" s="1631" t="s">
        <v>608</v>
      </c>
      <c r="B4" s="1632"/>
      <c r="C4" s="1632"/>
      <c r="D4" s="1632"/>
      <c r="E4" s="1632"/>
      <c r="F4" s="1632"/>
      <c r="G4" s="1651"/>
    </row>
    <row r="5" spans="1:7">
      <c r="A5" s="1631" t="s">
        <v>1321</v>
      </c>
      <c r="B5" s="1632"/>
      <c r="C5" s="1632"/>
      <c r="D5" s="1632"/>
      <c r="E5" s="1632"/>
      <c r="F5" s="1632"/>
      <c r="G5" s="1651"/>
    </row>
    <row r="6" spans="1:7" ht="13.5" thickBot="1">
      <c r="A6" s="1634" t="s">
        <v>83</v>
      </c>
      <c r="B6" s="1635"/>
      <c r="C6" s="1635"/>
      <c r="D6" s="1635"/>
      <c r="E6" s="1635"/>
      <c r="F6" s="1635"/>
      <c r="G6" s="1652"/>
    </row>
    <row r="7" spans="1:7" ht="15.75" customHeight="1">
      <c r="A7" s="1404" t="s">
        <v>84</v>
      </c>
      <c r="B7" s="1661" t="s">
        <v>494</v>
      </c>
      <c r="C7" s="1662"/>
      <c r="D7" s="1662"/>
      <c r="E7" s="1662"/>
      <c r="F7" s="1663"/>
      <c r="G7" s="1641" t="s">
        <v>495</v>
      </c>
    </row>
    <row r="8" spans="1:7" ht="15.75" customHeight="1" thickBot="1">
      <c r="A8" s="1631"/>
      <c r="B8" s="1410"/>
      <c r="C8" s="1411"/>
      <c r="D8" s="1411"/>
      <c r="E8" s="1411"/>
      <c r="F8" s="1412"/>
      <c r="G8" s="1670"/>
    </row>
    <row r="9" spans="1:7" ht="26.25" thickBot="1">
      <c r="A9" s="1634"/>
      <c r="B9" s="909" t="s">
        <v>496</v>
      </c>
      <c r="C9" s="779" t="s">
        <v>497</v>
      </c>
      <c r="D9" s="779" t="s">
        <v>498</v>
      </c>
      <c r="E9" s="779" t="s">
        <v>371</v>
      </c>
      <c r="F9" s="779" t="s">
        <v>594</v>
      </c>
      <c r="G9" s="1642"/>
    </row>
    <row r="10" spans="1:7">
      <c r="A10" s="910"/>
      <c r="B10" s="911"/>
      <c r="C10" s="911"/>
      <c r="D10" s="911"/>
      <c r="E10" s="911"/>
      <c r="F10" s="911"/>
      <c r="G10" s="911"/>
    </row>
    <row r="11" spans="1:7">
      <c r="A11" s="912" t="s">
        <v>640</v>
      </c>
      <c r="B11" s="913">
        <f t="shared" ref="B11:G11" si="0">B12+B22+B31+B42</f>
        <v>10728556.92</v>
      </c>
      <c r="C11" s="913">
        <f t="shared" si="0"/>
        <v>0</v>
      </c>
      <c r="D11" s="913">
        <f t="shared" si="0"/>
        <v>10728556.92</v>
      </c>
      <c r="E11" s="913">
        <f t="shared" si="0"/>
        <v>1227660.32</v>
      </c>
      <c r="F11" s="913">
        <f t="shared" si="0"/>
        <v>999376.97</v>
      </c>
      <c r="G11" s="913">
        <f t="shared" si="0"/>
        <v>9500896.5999999996</v>
      </c>
    </row>
    <row r="12" spans="1:7">
      <c r="A12" s="912" t="s">
        <v>641</v>
      </c>
      <c r="B12" s="913">
        <f>SUM(B13:B20)</f>
        <v>0</v>
      </c>
      <c r="C12" s="913">
        <f>SUM(C13:C20)</f>
        <v>0</v>
      </c>
      <c r="D12" s="913">
        <f>SUM(D13:D20)</f>
        <v>0</v>
      </c>
      <c r="E12" s="913">
        <f>SUM(E13:E20)</f>
        <v>0</v>
      </c>
      <c r="F12" s="913">
        <f>SUM(F13:F20)</f>
        <v>0</v>
      </c>
      <c r="G12" s="913">
        <f>D12-E12</f>
        <v>0</v>
      </c>
    </row>
    <row r="13" spans="1:7">
      <c r="A13" s="914" t="s">
        <v>642</v>
      </c>
      <c r="B13" s="915"/>
      <c r="C13" s="915"/>
      <c r="D13" s="915">
        <f>B13+C13</f>
        <v>0</v>
      </c>
      <c r="E13" s="915"/>
      <c r="F13" s="915"/>
      <c r="G13" s="915">
        <f t="shared" ref="G13:G20" si="1">D13-E13</f>
        <v>0</v>
      </c>
    </row>
    <row r="14" spans="1:7">
      <c r="A14" s="914" t="s">
        <v>643</v>
      </c>
      <c r="B14" s="915"/>
      <c r="C14" s="915"/>
      <c r="D14" s="915">
        <f t="shared" ref="D14:D20" si="2">B14+C14</f>
        <v>0</v>
      </c>
      <c r="E14" s="915"/>
      <c r="F14" s="915"/>
      <c r="G14" s="915">
        <f t="shared" si="1"/>
        <v>0</v>
      </c>
    </row>
    <row r="15" spans="1:7">
      <c r="A15" s="914" t="s">
        <v>644</v>
      </c>
      <c r="B15" s="915"/>
      <c r="C15" s="915"/>
      <c r="D15" s="915">
        <f t="shared" si="2"/>
        <v>0</v>
      </c>
      <c r="E15" s="915"/>
      <c r="F15" s="915"/>
      <c r="G15" s="915">
        <f t="shared" si="1"/>
        <v>0</v>
      </c>
    </row>
    <row r="16" spans="1:7">
      <c r="A16" s="914" t="s">
        <v>645</v>
      </c>
      <c r="B16" s="915"/>
      <c r="C16" s="915"/>
      <c r="D16" s="915">
        <f t="shared" si="2"/>
        <v>0</v>
      </c>
      <c r="E16" s="915"/>
      <c r="F16" s="915"/>
      <c r="G16" s="915">
        <f t="shared" si="1"/>
        <v>0</v>
      </c>
    </row>
    <row r="17" spans="1:7">
      <c r="A17" s="914" t="s">
        <v>646</v>
      </c>
      <c r="B17" s="915"/>
      <c r="C17" s="915"/>
      <c r="D17" s="915">
        <f t="shared" si="2"/>
        <v>0</v>
      </c>
      <c r="E17" s="915"/>
      <c r="F17" s="915"/>
      <c r="G17" s="915">
        <f t="shared" si="1"/>
        <v>0</v>
      </c>
    </row>
    <row r="18" spans="1:7">
      <c r="A18" s="914" t="s">
        <v>647</v>
      </c>
      <c r="B18" s="915"/>
      <c r="C18" s="915"/>
      <c r="D18" s="915">
        <f t="shared" si="2"/>
        <v>0</v>
      </c>
      <c r="E18" s="915"/>
      <c r="F18" s="915"/>
      <c r="G18" s="915">
        <f t="shared" si="1"/>
        <v>0</v>
      </c>
    </row>
    <row r="19" spans="1:7">
      <c r="A19" s="914" t="s">
        <v>648</v>
      </c>
      <c r="B19" s="915"/>
      <c r="C19" s="915"/>
      <c r="D19" s="915">
        <f t="shared" si="2"/>
        <v>0</v>
      </c>
      <c r="E19" s="915"/>
      <c r="F19" s="915"/>
      <c r="G19" s="915">
        <f t="shared" si="1"/>
        <v>0</v>
      </c>
    </row>
    <row r="20" spans="1:7">
      <c r="A20" s="914" t="s">
        <v>649</v>
      </c>
      <c r="B20" s="915"/>
      <c r="C20" s="915"/>
      <c r="D20" s="915">
        <f t="shared" si="2"/>
        <v>0</v>
      </c>
      <c r="E20" s="915"/>
      <c r="F20" s="915"/>
      <c r="G20" s="915">
        <f t="shared" si="1"/>
        <v>0</v>
      </c>
    </row>
    <row r="21" spans="1:7">
      <c r="A21" s="916"/>
      <c r="B21" s="915"/>
      <c r="C21" s="915"/>
      <c r="D21" s="915"/>
      <c r="E21" s="915"/>
      <c r="F21" s="915"/>
      <c r="G21" s="915"/>
    </row>
    <row r="22" spans="1:7">
      <c r="A22" s="912" t="s">
        <v>650</v>
      </c>
      <c r="B22" s="913">
        <f>SUM(B23:B29)</f>
        <v>10728556.92</v>
      </c>
      <c r="C22" s="913">
        <f>SUM(C23:C29)</f>
        <v>0</v>
      </c>
      <c r="D22" s="913">
        <f>SUM(D23:D29)</f>
        <v>10728556.92</v>
      </c>
      <c r="E22" s="913">
        <f>SUM(E23:E29)</f>
        <v>1227660.32</v>
      </c>
      <c r="F22" s="913">
        <f>SUM(F23:F29)</f>
        <v>999376.97</v>
      </c>
      <c r="G22" s="913">
        <f t="shared" ref="G22:G29" si="3">D22-E22</f>
        <v>9500896.5999999996</v>
      </c>
    </row>
    <row r="23" spans="1:7">
      <c r="A23" s="914" t="s">
        <v>651</v>
      </c>
      <c r="B23" s="915"/>
      <c r="C23" s="915"/>
      <c r="D23" s="915">
        <f>B23+C23</f>
        <v>0</v>
      </c>
      <c r="E23" s="915"/>
      <c r="F23" s="915"/>
      <c r="G23" s="915">
        <f t="shared" si="3"/>
        <v>0</v>
      </c>
    </row>
    <row r="24" spans="1:7">
      <c r="A24" s="914" t="s">
        <v>652</v>
      </c>
      <c r="B24" s="915"/>
      <c r="C24" s="915"/>
      <c r="D24" s="915">
        <f t="shared" ref="D24:D29" si="4">B24+C24</f>
        <v>0</v>
      </c>
      <c r="E24" s="915"/>
      <c r="F24" s="915"/>
      <c r="G24" s="915">
        <f t="shared" si="3"/>
        <v>0</v>
      </c>
    </row>
    <row r="25" spans="1:7">
      <c r="A25" s="914" t="s">
        <v>653</v>
      </c>
      <c r="B25" s="915"/>
      <c r="C25" s="915"/>
      <c r="D25" s="915">
        <f t="shared" si="4"/>
        <v>0</v>
      </c>
      <c r="E25" s="915"/>
      <c r="F25" s="915"/>
      <c r="G25" s="915">
        <f t="shared" si="3"/>
        <v>0</v>
      </c>
    </row>
    <row r="26" spans="1:7">
      <c r="A26" s="914" t="s">
        <v>654</v>
      </c>
      <c r="B26" s="915"/>
      <c r="C26" s="915"/>
      <c r="D26" s="915">
        <f t="shared" si="4"/>
        <v>0</v>
      </c>
      <c r="E26" s="915"/>
      <c r="F26" s="915"/>
      <c r="G26" s="915">
        <f t="shared" si="3"/>
        <v>0</v>
      </c>
    </row>
    <row r="27" spans="1:7">
      <c r="A27" s="914" t="s">
        <v>655</v>
      </c>
      <c r="B27" s="915">
        <v>10728556.92</v>
      </c>
      <c r="C27" s="915">
        <v>0</v>
      </c>
      <c r="D27" s="915">
        <f t="shared" si="4"/>
        <v>10728556.92</v>
      </c>
      <c r="E27" s="915">
        <v>1227660.32</v>
      </c>
      <c r="F27" s="915">
        <v>999376.97</v>
      </c>
      <c r="G27" s="915">
        <f t="shared" si="3"/>
        <v>9500896.5999999996</v>
      </c>
    </row>
    <row r="28" spans="1:7">
      <c r="A28" s="914" t="s">
        <v>656</v>
      </c>
      <c r="B28" s="915"/>
      <c r="C28" s="915"/>
      <c r="D28" s="915">
        <f t="shared" si="4"/>
        <v>0</v>
      </c>
      <c r="E28" s="915"/>
      <c r="F28" s="915"/>
      <c r="G28" s="915">
        <f t="shared" si="3"/>
        <v>0</v>
      </c>
    </row>
    <row r="29" spans="1:7">
      <c r="A29" s="914" t="s">
        <v>657</v>
      </c>
      <c r="B29" s="915"/>
      <c r="C29" s="915"/>
      <c r="D29" s="915">
        <f t="shared" si="4"/>
        <v>0</v>
      </c>
      <c r="E29" s="915"/>
      <c r="F29" s="915"/>
      <c r="G29" s="915">
        <f t="shared" si="3"/>
        <v>0</v>
      </c>
    </row>
    <row r="30" spans="1:7">
      <c r="A30" s="916"/>
      <c r="B30" s="915"/>
      <c r="C30" s="915"/>
      <c r="D30" s="915"/>
      <c r="E30" s="915"/>
      <c r="F30" s="915"/>
      <c r="G30" s="915"/>
    </row>
    <row r="31" spans="1:7">
      <c r="A31" s="912" t="s">
        <v>658</v>
      </c>
      <c r="B31" s="913">
        <f>SUM(B32:B40)</f>
        <v>0</v>
      </c>
      <c r="C31" s="913">
        <f>SUM(C32:C40)</f>
        <v>0</v>
      </c>
      <c r="D31" s="913">
        <f>SUM(D32:D40)</f>
        <v>0</v>
      </c>
      <c r="E31" s="913">
        <f>SUM(E32:E40)</f>
        <v>0</v>
      </c>
      <c r="F31" s="913">
        <f>SUM(F32:F40)</f>
        <v>0</v>
      </c>
      <c r="G31" s="913">
        <f t="shared" ref="G31:G40" si="5">D31-E31</f>
        <v>0</v>
      </c>
    </row>
    <row r="32" spans="1:7">
      <c r="A32" s="914" t="s">
        <v>659</v>
      </c>
      <c r="B32" s="915"/>
      <c r="C32" s="915"/>
      <c r="D32" s="915">
        <f>B32+C32</f>
        <v>0</v>
      </c>
      <c r="E32" s="915"/>
      <c r="F32" s="915"/>
      <c r="G32" s="915">
        <f t="shared" si="5"/>
        <v>0</v>
      </c>
    </row>
    <row r="33" spans="1:7">
      <c r="A33" s="914" t="s">
        <v>660</v>
      </c>
      <c r="B33" s="915"/>
      <c r="C33" s="915"/>
      <c r="D33" s="915">
        <f t="shared" ref="D33:D40" si="6">B33+C33</f>
        <v>0</v>
      </c>
      <c r="E33" s="915"/>
      <c r="F33" s="915"/>
      <c r="G33" s="915">
        <f t="shared" si="5"/>
        <v>0</v>
      </c>
    </row>
    <row r="34" spans="1:7">
      <c r="A34" s="914" t="s">
        <v>661</v>
      </c>
      <c r="B34" s="915"/>
      <c r="C34" s="915"/>
      <c r="D34" s="915">
        <f t="shared" si="6"/>
        <v>0</v>
      </c>
      <c r="E34" s="915"/>
      <c r="F34" s="915"/>
      <c r="G34" s="915">
        <f t="shared" si="5"/>
        <v>0</v>
      </c>
    </row>
    <row r="35" spans="1:7">
      <c r="A35" s="914" t="s">
        <v>662</v>
      </c>
      <c r="B35" s="915"/>
      <c r="C35" s="915"/>
      <c r="D35" s="915">
        <f t="shared" si="6"/>
        <v>0</v>
      </c>
      <c r="E35" s="915"/>
      <c r="F35" s="915"/>
      <c r="G35" s="915">
        <f t="shared" si="5"/>
        <v>0</v>
      </c>
    </row>
    <row r="36" spans="1:7">
      <c r="A36" s="914" t="s">
        <v>663</v>
      </c>
      <c r="B36" s="915"/>
      <c r="C36" s="915"/>
      <c r="D36" s="915">
        <f t="shared" si="6"/>
        <v>0</v>
      </c>
      <c r="E36" s="915"/>
      <c r="F36" s="915"/>
      <c r="G36" s="915">
        <f t="shared" si="5"/>
        <v>0</v>
      </c>
    </row>
    <row r="37" spans="1:7">
      <c r="A37" s="914" t="s">
        <v>664</v>
      </c>
      <c r="B37" s="915"/>
      <c r="C37" s="915"/>
      <c r="D37" s="915">
        <f t="shared" si="6"/>
        <v>0</v>
      </c>
      <c r="E37" s="915"/>
      <c r="F37" s="915"/>
      <c r="G37" s="915">
        <f t="shared" si="5"/>
        <v>0</v>
      </c>
    </row>
    <row r="38" spans="1:7">
      <c r="A38" s="914" t="s">
        <v>665</v>
      </c>
      <c r="B38" s="915"/>
      <c r="C38" s="915"/>
      <c r="D38" s="915">
        <f t="shared" si="6"/>
        <v>0</v>
      </c>
      <c r="E38" s="915"/>
      <c r="F38" s="915"/>
      <c r="G38" s="915">
        <f t="shared" si="5"/>
        <v>0</v>
      </c>
    </row>
    <row r="39" spans="1:7">
      <c r="A39" s="914" t="s">
        <v>666</v>
      </c>
      <c r="B39" s="915"/>
      <c r="C39" s="915"/>
      <c r="D39" s="915">
        <f t="shared" si="6"/>
        <v>0</v>
      </c>
      <c r="E39" s="915"/>
      <c r="F39" s="915"/>
      <c r="G39" s="915">
        <f t="shared" si="5"/>
        <v>0</v>
      </c>
    </row>
    <row r="40" spans="1:7">
      <c r="A40" s="914" t="s">
        <v>667</v>
      </c>
      <c r="B40" s="915"/>
      <c r="C40" s="915"/>
      <c r="D40" s="915">
        <f t="shared" si="6"/>
        <v>0</v>
      </c>
      <c r="E40" s="915"/>
      <c r="F40" s="915"/>
      <c r="G40" s="915">
        <f t="shared" si="5"/>
        <v>0</v>
      </c>
    </row>
    <row r="41" spans="1:7">
      <c r="A41" s="916"/>
      <c r="B41" s="915"/>
      <c r="C41" s="915"/>
      <c r="D41" s="915"/>
      <c r="E41" s="915"/>
      <c r="F41" s="915"/>
      <c r="G41" s="915"/>
    </row>
    <row r="42" spans="1:7">
      <c r="A42" s="912" t="s">
        <v>668</v>
      </c>
      <c r="B42" s="913">
        <f>SUM(B43:B46)</f>
        <v>0</v>
      </c>
      <c r="C42" s="913">
        <f>SUM(C43:C46)</f>
        <v>0</v>
      </c>
      <c r="D42" s="913">
        <f>SUM(D43:D46)</f>
        <v>0</v>
      </c>
      <c r="E42" s="913">
        <f>SUM(E43:E46)</f>
        <v>0</v>
      </c>
      <c r="F42" s="913">
        <f>SUM(F43:F46)</f>
        <v>0</v>
      </c>
      <c r="G42" s="913">
        <f>D42-E42</f>
        <v>0</v>
      </c>
    </row>
    <row r="43" spans="1:7">
      <c r="A43" s="914" t="s">
        <v>669</v>
      </c>
      <c r="B43" s="915"/>
      <c r="C43" s="915"/>
      <c r="D43" s="915">
        <f>B43+C43</f>
        <v>0</v>
      </c>
      <c r="E43" s="915"/>
      <c r="F43" s="915"/>
      <c r="G43" s="915">
        <f>D43-E43</f>
        <v>0</v>
      </c>
    </row>
    <row r="44" spans="1:7" ht="25.5">
      <c r="A44" s="822" t="s">
        <v>670</v>
      </c>
      <c r="B44" s="915"/>
      <c r="C44" s="915"/>
      <c r="D44" s="915">
        <f>B44+C44</f>
        <v>0</v>
      </c>
      <c r="E44" s="915"/>
      <c r="F44" s="915"/>
      <c r="G44" s="915">
        <f>D44-E44</f>
        <v>0</v>
      </c>
    </row>
    <row r="45" spans="1:7">
      <c r="A45" s="914" t="s">
        <v>671</v>
      </c>
      <c r="B45" s="915"/>
      <c r="C45" s="915"/>
      <c r="D45" s="915">
        <f>B45+C45</f>
        <v>0</v>
      </c>
      <c r="E45" s="915"/>
      <c r="F45" s="915"/>
      <c r="G45" s="915">
        <f>D45-E45</f>
        <v>0</v>
      </c>
    </row>
    <row r="46" spans="1:7">
      <c r="A46" s="914" t="s">
        <v>672</v>
      </c>
      <c r="B46" s="915"/>
      <c r="C46" s="915"/>
      <c r="D46" s="915">
        <f>B46+C46</f>
        <v>0</v>
      </c>
      <c r="E46" s="915"/>
      <c r="F46" s="915"/>
      <c r="G46" s="915">
        <f>D46-E46</f>
        <v>0</v>
      </c>
    </row>
    <row r="47" spans="1:7">
      <c r="A47" s="916"/>
      <c r="B47" s="915"/>
      <c r="C47" s="915"/>
      <c r="D47" s="915"/>
      <c r="E47" s="915"/>
      <c r="F47" s="915"/>
      <c r="G47" s="915"/>
    </row>
    <row r="48" spans="1:7">
      <c r="A48" s="912" t="s">
        <v>673</v>
      </c>
      <c r="B48" s="913">
        <f>B49+B59+B68+B79</f>
        <v>119378538.45999999</v>
      </c>
      <c r="C48" s="913">
        <f>C49+C59+C68+C79</f>
        <v>3584942.93</v>
      </c>
      <c r="D48" s="913">
        <f>D49+D59+D68+D79</f>
        <v>122963481.39</v>
      </c>
      <c r="E48" s="913">
        <f>E49+E59+E68+E79</f>
        <v>26664814.82</v>
      </c>
      <c r="F48" s="913">
        <f>F49+F59+F68+F79</f>
        <v>22844581.010000002</v>
      </c>
      <c r="G48" s="913">
        <f t="shared" ref="G48:G83" si="7">D48-E48</f>
        <v>96298666.569999993</v>
      </c>
    </row>
    <row r="49" spans="1:7">
      <c r="A49" s="912" t="s">
        <v>641</v>
      </c>
      <c r="B49" s="913">
        <f>SUM(B50:B57)</f>
        <v>0</v>
      </c>
      <c r="C49" s="913">
        <f>SUM(C50:C57)</f>
        <v>0</v>
      </c>
      <c r="D49" s="913">
        <f>SUM(D50:D57)</f>
        <v>0</v>
      </c>
      <c r="E49" s="913">
        <f>SUM(E50:E57)</f>
        <v>0</v>
      </c>
      <c r="F49" s="913">
        <f>SUM(F50:F57)</f>
        <v>0</v>
      </c>
      <c r="G49" s="913">
        <f t="shared" si="7"/>
        <v>0</v>
      </c>
    </row>
    <row r="50" spans="1:7">
      <c r="A50" s="914" t="s">
        <v>642</v>
      </c>
      <c r="B50" s="915"/>
      <c r="C50" s="915"/>
      <c r="D50" s="915">
        <f>B50+C50</f>
        <v>0</v>
      </c>
      <c r="E50" s="915"/>
      <c r="F50" s="915"/>
      <c r="G50" s="915">
        <f t="shared" si="7"/>
        <v>0</v>
      </c>
    </row>
    <row r="51" spans="1:7">
      <c r="A51" s="914" t="s">
        <v>643</v>
      </c>
      <c r="B51" s="915"/>
      <c r="C51" s="915"/>
      <c r="D51" s="915">
        <f t="shared" ref="D51:D57" si="8">B51+C51</f>
        <v>0</v>
      </c>
      <c r="E51" s="915"/>
      <c r="F51" s="915"/>
      <c r="G51" s="915">
        <f t="shared" si="7"/>
        <v>0</v>
      </c>
    </row>
    <row r="52" spans="1:7">
      <c r="A52" s="914" t="s">
        <v>644</v>
      </c>
      <c r="B52" s="915"/>
      <c r="C52" s="915"/>
      <c r="D52" s="915">
        <f t="shared" si="8"/>
        <v>0</v>
      </c>
      <c r="E52" s="915"/>
      <c r="F52" s="915"/>
      <c r="G52" s="915">
        <f t="shared" si="7"/>
        <v>0</v>
      </c>
    </row>
    <row r="53" spans="1:7">
      <c r="A53" s="914" t="s">
        <v>645</v>
      </c>
      <c r="B53" s="915"/>
      <c r="C53" s="915"/>
      <c r="D53" s="915">
        <f t="shared" si="8"/>
        <v>0</v>
      </c>
      <c r="E53" s="915"/>
      <c r="F53" s="915"/>
      <c r="G53" s="915">
        <f t="shared" si="7"/>
        <v>0</v>
      </c>
    </row>
    <row r="54" spans="1:7">
      <c r="A54" s="914" t="s">
        <v>646</v>
      </c>
      <c r="B54" s="915"/>
      <c r="C54" s="915"/>
      <c r="D54" s="915">
        <f t="shared" si="8"/>
        <v>0</v>
      </c>
      <c r="E54" s="915"/>
      <c r="F54" s="915"/>
      <c r="G54" s="915">
        <f t="shared" si="7"/>
        <v>0</v>
      </c>
    </row>
    <row r="55" spans="1:7">
      <c r="A55" s="914" t="s">
        <v>647</v>
      </c>
      <c r="B55" s="915"/>
      <c r="C55" s="915"/>
      <c r="D55" s="915">
        <f t="shared" si="8"/>
        <v>0</v>
      </c>
      <c r="E55" s="915"/>
      <c r="F55" s="915"/>
      <c r="G55" s="915">
        <f t="shared" si="7"/>
        <v>0</v>
      </c>
    </row>
    <row r="56" spans="1:7">
      <c r="A56" s="914" t="s">
        <v>648</v>
      </c>
      <c r="B56" s="915"/>
      <c r="C56" s="915"/>
      <c r="D56" s="915">
        <f t="shared" si="8"/>
        <v>0</v>
      </c>
      <c r="E56" s="915"/>
      <c r="F56" s="915"/>
      <c r="G56" s="915">
        <f t="shared" si="7"/>
        <v>0</v>
      </c>
    </row>
    <row r="57" spans="1:7">
      <c r="A57" s="914" t="s">
        <v>649</v>
      </c>
      <c r="B57" s="915"/>
      <c r="C57" s="915"/>
      <c r="D57" s="915">
        <f t="shared" si="8"/>
        <v>0</v>
      </c>
      <c r="E57" s="915"/>
      <c r="F57" s="915"/>
      <c r="G57" s="915">
        <f t="shared" si="7"/>
        <v>0</v>
      </c>
    </row>
    <row r="58" spans="1:7">
      <c r="A58" s="916"/>
      <c r="B58" s="915"/>
      <c r="C58" s="915"/>
      <c r="D58" s="915"/>
      <c r="E58" s="915"/>
      <c r="F58" s="915"/>
      <c r="G58" s="915"/>
    </row>
    <row r="59" spans="1:7">
      <c r="A59" s="912" t="s">
        <v>650</v>
      </c>
      <c r="B59" s="913">
        <f>SUM(B60:B66)</f>
        <v>119378538.45999999</v>
      </c>
      <c r="C59" s="913">
        <f>SUM(C60:C66)</f>
        <v>3584942.93</v>
      </c>
      <c r="D59" s="913">
        <f>SUM(D60:D66)</f>
        <v>122963481.39</v>
      </c>
      <c r="E59" s="913">
        <f>SUM(E60:E66)</f>
        <v>26664814.82</v>
      </c>
      <c r="F59" s="913">
        <f>SUM(F60:F66)</f>
        <v>22844581.010000002</v>
      </c>
      <c r="G59" s="913">
        <f t="shared" si="7"/>
        <v>96298666.569999993</v>
      </c>
    </row>
    <row r="60" spans="1:7">
      <c r="A60" s="914" t="s">
        <v>651</v>
      </c>
      <c r="B60" s="915"/>
      <c r="C60" s="915"/>
      <c r="D60" s="915">
        <f>B60+C60</f>
        <v>0</v>
      </c>
      <c r="E60" s="915"/>
      <c r="F60" s="915"/>
      <c r="G60" s="915">
        <f t="shared" si="7"/>
        <v>0</v>
      </c>
    </row>
    <row r="61" spans="1:7">
      <c r="A61" s="914" t="s">
        <v>652</v>
      </c>
      <c r="B61" s="915"/>
      <c r="C61" s="915"/>
      <c r="D61" s="915">
        <f t="shared" ref="D61:D66" si="9">B61+C61</f>
        <v>0</v>
      </c>
      <c r="E61" s="915"/>
      <c r="F61" s="915"/>
      <c r="G61" s="915">
        <f t="shared" si="7"/>
        <v>0</v>
      </c>
    </row>
    <row r="62" spans="1:7">
      <c r="A62" s="914" t="s">
        <v>653</v>
      </c>
      <c r="B62" s="915"/>
      <c r="C62" s="915"/>
      <c r="D62" s="915">
        <f t="shared" si="9"/>
        <v>0</v>
      </c>
      <c r="E62" s="915"/>
      <c r="F62" s="915"/>
      <c r="G62" s="915">
        <f t="shared" si="7"/>
        <v>0</v>
      </c>
    </row>
    <row r="63" spans="1:7">
      <c r="A63" s="914" t="s">
        <v>654</v>
      </c>
      <c r="B63" s="915"/>
      <c r="C63" s="915"/>
      <c r="D63" s="915">
        <f t="shared" si="9"/>
        <v>0</v>
      </c>
      <c r="E63" s="915"/>
      <c r="F63" s="915"/>
      <c r="G63" s="915">
        <f t="shared" si="7"/>
        <v>0</v>
      </c>
    </row>
    <row r="64" spans="1:7">
      <c r="A64" s="914" t="s">
        <v>655</v>
      </c>
      <c r="B64" s="915">
        <v>119378538.45999999</v>
      </c>
      <c r="C64" s="915">
        <v>3584942.93</v>
      </c>
      <c r="D64" s="915">
        <f t="shared" si="9"/>
        <v>122963481.39</v>
      </c>
      <c r="E64" s="915">
        <v>26664814.82</v>
      </c>
      <c r="F64" s="915">
        <v>22844581.010000002</v>
      </c>
      <c r="G64" s="915">
        <f t="shared" si="7"/>
        <v>96298666.569999993</v>
      </c>
    </row>
    <row r="65" spans="1:7">
      <c r="A65" s="914" t="s">
        <v>656</v>
      </c>
      <c r="B65" s="915"/>
      <c r="C65" s="915"/>
      <c r="D65" s="915">
        <f t="shared" si="9"/>
        <v>0</v>
      </c>
      <c r="E65" s="915"/>
      <c r="F65" s="915"/>
      <c r="G65" s="915">
        <f t="shared" si="7"/>
        <v>0</v>
      </c>
    </row>
    <row r="66" spans="1:7">
      <c r="A66" s="914" t="s">
        <v>657</v>
      </c>
      <c r="B66" s="915"/>
      <c r="C66" s="915"/>
      <c r="D66" s="915">
        <f t="shared" si="9"/>
        <v>0</v>
      </c>
      <c r="E66" s="915"/>
      <c r="F66" s="915"/>
      <c r="G66" s="915">
        <f t="shared" si="7"/>
        <v>0</v>
      </c>
    </row>
    <row r="67" spans="1:7">
      <c r="A67" s="916"/>
      <c r="B67" s="915"/>
      <c r="C67" s="915"/>
      <c r="D67" s="915"/>
      <c r="E67" s="915"/>
      <c r="F67" s="915"/>
      <c r="G67" s="915"/>
    </row>
    <row r="68" spans="1:7">
      <c r="A68" s="912" t="s">
        <v>658</v>
      </c>
      <c r="B68" s="913">
        <f>SUM(B69:B77)</f>
        <v>0</v>
      </c>
      <c r="C68" s="913">
        <f>SUM(C69:C77)</f>
        <v>0</v>
      </c>
      <c r="D68" s="913">
        <f>SUM(D69:D77)</f>
        <v>0</v>
      </c>
      <c r="E68" s="913">
        <f>SUM(E69:E77)</f>
        <v>0</v>
      </c>
      <c r="F68" s="913">
        <f>SUM(F69:F77)</f>
        <v>0</v>
      </c>
      <c r="G68" s="913">
        <f t="shared" si="7"/>
        <v>0</v>
      </c>
    </row>
    <row r="69" spans="1:7">
      <c r="A69" s="914" t="s">
        <v>659</v>
      </c>
      <c r="B69" s="915"/>
      <c r="C69" s="915"/>
      <c r="D69" s="915">
        <f>B69+C69</f>
        <v>0</v>
      </c>
      <c r="E69" s="915"/>
      <c r="F69" s="915"/>
      <c r="G69" s="915">
        <f t="shared" si="7"/>
        <v>0</v>
      </c>
    </row>
    <row r="70" spans="1:7">
      <c r="A70" s="914" t="s">
        <v>660</v>
      </c>
      <c r="B70" s="915"/>
      <c r="C70" s="915"/>
      <c r="D70" s="915">
        <f t="shared" ref="D70:D77" si="10">B70+C70</f>
        <v>0</v>
      </c>
      <c r="E70" s="915"/>
      <c r="F70" s="915"/>
      <c r="G70" s="915">
        <f t="shared" si="7"/>
        <v>0</v>
      </c>
    </row>
    <row r="71" spans="1:7">
      <c r="A71" s="914" t="s">
        <v>661</v>
      </c>
      <c r="B71" s="915"/>
      <c r="C71" s="915"/>
      <c r="D71" s="915">
        <f t="shared" si="10"/>
        <v>0</v>
      </c>
      <c r="E71" s="915"/>
      <c r="F71" s="915"/>
      <c r="G71" s="915">
        <f t="shared" si="7"/>
        <v>0</v>
      </c>
    </row>
    <row r="72" spans="1:7">
      <c r="A72" s="914" t="s">
        <v>662</v>
      </c>
      <c r="B72" s="915"/>
      <c r="C72" s="915"/>
      <c r="D72" s="915">
        <f t="shared" si="10"/>
        <v>0</v>
      </c>
      <c r="E72" s="915"/>
      <c r="F72" s="915"/>
      <c r="G72" s="915">
        <f t="shared" si="7"/>
        <v>0</v>
      </c>
    </row>
    <row r="73" spans="1:7">
      <c r="A73" s="914" t="s">
        <v>663</v>
      </c>
      <c r="B73" s="915"/>
      <c r="C73" s="915"/>
      <c r="D73" s="915">
        <f t="shared" si="10"/>
        <v>0</v>
      </c>
      <c r="E73" s="915"/>
      <c r="F73" s="915"/>
      <c r="G73" s="915">
        <f t="shared" si="7"/>
        <v>0</v>
      </c>
    </row>
    <row r="74" spans="1:7">
      <c r="A74" s="914" t="s">
        <v>664</v>
      </c>
      <c r="B74" s="915"/>
      <c r="C74" s="915"/>
      <c r="D74" s="915">
        <f t="shared" si="10"/>
        <v>0</v>
      </c>
      <c r="E74" s="915"/>
      <c r="F74" s="915"/>
      <c r="G74" s="915">
        <f t="shared" si="7"/>
        <v>0</v>
      </c>
    </row>
    <row r="75" spans="1:7">
      <c r="A75" s="914" t="s">
        <v>665</v>
      </c>
      <c r="B75" s="915"/>
      <c r="C75" s="915"/>
      <c r="D75" s="915">
        <f t="shared" si="10"/>
        <v>0</v>
      </c>
      <c r="E75" s="915"/>
      <c r="F75" s="915"/>
      <c r="G75" s="915">
        <f t="shared" si="7"/>
        <v>0</v>
      </c>
    </row>
    <row r="76" spans="1:7">
      <c r="A76" s="914" t="s">
        <v>666</v>
      </c>
      <c r="B76" s="915"/>
      <c r="C76" s="915"/>
      <c r="D76" s="915">
        <f t="shared" si="10"/>
        <v>0</v>
      </c>
      <c r="E76" s="915"/>
      <c r="F76" s="915"/>
      <c r="G76" s="915">
        <f t="shared" si="7"/>
        <v>0</v>
      </c>
    </row>
    <row r="77" spans="1:7">
      <c r="A77" s="917" t="s">
        <v>667</v>
      </c>
      <c r="B77" s="918"/>
      <c r="C77" s="918"/>
      <c r="D77" s="918">
        <f t="shared" si="10"/>
        <v>0</v>
      </c>
      <c r="E77" s="918"/>
      <c r="F77" s="918"/>
      <c r="G77" s="918">
        <f t="shared" si="7"/>
        <v>0</v>
      </c>
    </row>
    <row r="78" spans="1:7">
      <c r="A78" s="916"/>
      <c r="B78" s="915"/>
      <c r="C78" s="915"/>
      <c r="D78" s="915"/>
      <c r="E78" s="915"/>
      <c r="F78" s="915"/>
      <c r="G78" s="915"/>
    </row>
    <row r="79" spans="1:7">
      <c r="A79" s="912" t="s">
        <v>668</v>
      </c>
      <c r="B79" s="913">
        <f>SUM(B80:B83)</f>
        <v>0</v>
      </c>
      <c r="C79" s="913">
        <f>SUM(C80:C83)</f>
        <v>0</v>
      </c>
      <c r="D79" s="913">
        <f>SUM(D80:D83)</f>
        <v>0</v>
      </c>
      <c r="E79" s="913">
        <f>SUM(E80:E83)</f>
        <v>0</v>
      </c>
      <c r="F79" s="913">
        <f>SUM(F80:F83)</f>
        <v>0</v>
      </c>
      <c r="G79" s="913">
        <f t="shared" si="7"/>
        <v>0</v>
      </c>
    </row>
    <row r="80" spans="1:7">
      <c r="A80" s="914" t="s">
        <v>669</v>
      </c>
      <c r="B80" s="915"/>
      <c r="C80" s="915"/>
      <c r="D80" s="915">
        <f>B80+C80</f>
        <v>0</v>
      </c>
      <c r="E80" s="915"/>
      <c r="F80" s="915"/>
      <c r="G80" s="915">
        <f t="shared" si="7"/>
        <v>0</v>
      </c>
    </row>
    <row r="81" spans="1:7" ht="25.5">
      <c r="A81" s="822" t="s">
        <v>670</v>
      </c>
      <c r="B81" s="915"/>
      <c r="C81" s="915"/>
      <c r="D81" s="915">
        <f>B81+C81</f>
        <v>0</v>
      </c>
      <c r="E81" s="915"/>
      <c r="F81" s="915"/>
      <c r="G81" s="915">
        <f t="shared" si="7"/>
        <v>0</v>
      </c>
    </row>
    <row r="82" spans="1:7">
      <c r="A82" s="914" t="s">
        <v>671</v>
      </c>
      <c r="B82" s="915"/>
      <c r="C82" s="915"/>
      <c r="D82" s="915">
        <f>B82+C82</f>
        <v>0</v>
      </c>
      <c r="E82" s="915"/>
      <c r="F82" s="915"/>
      <c r="G82" s="915">
        <f t="shared" si="7"/>
        <v>0</v>
      </c>
    </row>
    <row r="83" spans="1:7">
      <c r="A83" s="914" t="s">
        <v>672</v>
      </c>
      <c r="B83" s="915"/>
      <c r="C83" s="915"/>
      <c r="D83" s="915">
        <f>B83+C83</f>
        <v>0</v>
      </c>
      <c r="E83" s="915"/>
      <c r="F83" s="915"/>
      <c r="G83" s="915">
        <f t="shared" si="7"/>
        <v>0</v>
      </c>
    </row>
    <row r="84" spans="1:7">
      <c r="A84" s="916"/>
      <c r="B84" s="915"/>
      <c r="C84" s="915"/>
      <c r="D84" s="915"/>
      <c r="E84" s="915"/>
      <c r="F84" s="915"/>
      <c r="G84" s="915"/>
    </row>
    <row r="85" spans="1:7">
      <c r="A85" s="912" t="s">
        <v>575</v>
      </c>
      <c r="B85" s="913">
        <f t="shared" ref="B85:G85" si="11">B11+B48</f>
        <v>130107095.38</v>
      </c>
      <c r="C85" s="913">
        <f t="shared" si="11"/>
        <v>3584942.93</v>
      </c>
      <c r="D85" s="913">
        <f t="shared" si="11"/>
        <v>133692038.31</v>
      </c>
      <c r="E85" s="913">
        <f t="shared" si="11"/>
        <v>27892475.140000001</v>
      </c>
      <c r="F85" s="913">
        <f t="shared" si="11"/>
        <v>23843957.98</v>
      </c>
      <c r="G85" s="913">
        <f t="shared" si="11"/>
        <v>105799563.16999999</v>
      </c>
    </row>
    <row r="86" spans="1:7" ht="13.5" thickBot="1">
      <c r="A86" s="919"/>
      <c r="B86" s="920"/>
      <c r="C86" s="920"/>
      <c r="D86" s="920"/>
      <c r="E86" s="920"/>
      <c r="F86" s="920"/>
      <c r="G86" s="920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97"/>
  <sheetViews>
    <sheetView view="pageBreakPreview" zoomScaleNormal="112" zoomScaleSheetLayoutView="100" workbookViewId="0">
      <selection activeCell="A4" sqref="A4:I4"/>
    </sheetView>
  </sheetViews>
  <sheetFormatPr baseColWidth="10" defaultColWidth="11.42578125" defaultRowHeight="16.5"/>
  <cols>
    <col min="1" max="1" width="10.42578125" style="22" customWidth="1"/>
    <col min="2" max="2" width="39.7109375" style="6" customWidth="1"/>
    <col min="3" max="7" width="12.7109375" style="6" customWidth="1"/>
    <col min="8" max="8" width="12.5703125" style="6" bestFit="1" customWidth="1"/>
    <col min="9" max="9" width="9.42578125" style="6" customWidth="1"/>
    <col min="10" max="16384" width="11.42578125" style="3"/>
  </cols>
  <sheetData>
    <row r="1" spans="1:9" s="6" customFormat="1">
      <c r="A1" s="1676" t="str">
        <f>'ETCA-I-01'!A1:G1</f>
        <v>Instituto de Capacitacion Para el Trabajo del Estado de Sonora</v>
      </c>
      <c r="B1" s="1676"/>
      <c r="C1" s="1676"/>
      <c r="D1" s="1676"/>
      <c r="E1" s="1676"/>
      <c r="F1" s="1676"/>
      <c r="G1" s="1676"/>
      <c r="H1" s="1676"/>
      <c r="I1" s="1676"/>
    </row>
    <row r="2" spans="1:9" s="19" customFormat="1" ht="15.75">
      <c r="A2" s="1676" t="s">
        <v>432</v>
      </c>
      <c r="B2" s="1676"/>
      <c r="C2" s="1676"/>
      <c r="D2" s="1676"/>
      <c r="E2" s="1676"/>
      <c r="F2" s="1676"/>
      <c r="G2" s="1676"/>
      <c r="H2" s="1676"/>
      <c r="I2" s="1676"/>
    </row>
    <row r="3" spans="1:9" s="19" customFormat="1" ht="15.75">
      <c r="A3" s="1676" t="s">
        <v>674</v>
      </c>
      <c r="B3" s="1676"/>
      <c r="C3" s="1676"/>
      <c r="D3" s="1676"/>
      <c r="E3" s="1676"/>
      <c r="F3" s="1676"/>
      <c r="G3" s="1676"/>
      <c r="H3" s="1676"/>
      <c r="I3" s="1676"/>
    </row>
    <row r="4" spans="1:9" s="19" customFormat="1">
      <c r="A4" s="1677" t="str">
        <f>'ETCA-I-03'!A3:D3</f>
        <v>Del 01 de Enero al 31 de Marzo de 2020</v>
      </c>
      <c r="B4" s="1677"/>
      <c r="C4" s="1677"/>
      <c r="D4" s="1677"/>
      <c r="E4" s="1677"/>
      <c r="F4" s="1677"/>
      <c r="G4" s="1677"/>
      <c r="H4" s="1677"/>
      <c r="I4" s="1677"/>
    </row>
    <row r="5" spans="1:9" s="20" customFormat="1" ht="17.25" thickBot="1">
      <c r="A5" s="35"/>
      <c r="B5" s="35"/>
      <c r="C5" s="1678" t="s">
        <v>938</v>
      </c>
      <c r="D5" s="1678"/>
      <c r="E5" s="1678"/>
      <c r="F5" s="35"/>
      <c r="G5" s="4"/>
      <c r="H5" s="1679"/>
      <c r="I5" s="1679"/>
    </row>
    <row r="6" spans="1:9" ht="38.25" customHeight="1">
      <c r="A6" s="1671" t="s">
        <v>675</v>
      </c>
      <c r="B6" s="1672"/>
      <c r="C6" s="184" t="s">
        <v>435</v>
      </c>
      <c r="D6" s="184" t="s">
        <v>369</v>
      </c>
      <c r="E6" s="184" t="s">
        <v>436</v>
      </c>
      <c r="F6" s="185" t="s">
        <v>437</v>
      </c>
      <c r="G6" s="185" t="s">
        <v>438</v>
      </c>
      <c r="H6" s="184" t="s">
        <v>439</v>
      </c>
      <c r="I6" s="186" t="s">
        <v>676</v>
      </c>
    </row>
    <row r="7" spans="1:9" ht="18" customHeight="1" thickBot="1">
      <c r="A7" s="1673"/>
      <c r="B7" s="1674"/>
      <c r="C7" s="275" t="s">
        <v>350</v>
      </c>
      <c r="D7" s="275" t="s">
        <v>351</v>
      </c>
      <c r="E7" s="275" t="s">
        <v>440</v>
      </c>
      <c r="F7" s="312" t="s">
        <v>353</v>
      </c>
      <c r="G7" s="312" t="s">
        <v>354</v>
      </c>
      <c r="H7" s="275" t="s">
        <v>441</v>
      </c>
      <c r="I7" s="276" t="s">
        <v>677</v>
      </c>
    </row>
    <row r="8" spans="1:9" ht="6" customHeight="1">
      <c r="A8" s="304"/>
      <c r="B8" s="305"/>
      <c r="C8" s="306"/>
      <c r="D8" s="306"/>
      <c r="E8" s="306"/>
      <c r="F8" s="306"/>
      <c r="G8" s="306"/>
      <c r="H8" s="306"/>
      <c r="I8" s="307"/>
    </row>
    <row r="9" spans="1:9" ht="20.100000000000001" customHeight="1">
      <c r="A9" s="308" t="s">
        <v>1037</v>
      </c>
      <c r="B9" s="309" t="s">
        <v>1210</v>
      </c>
      <c r="C9" s="760">
        <f>SUM(C10:C37)</f>
        <v>116020980.14000002</v>
      </c>
      <c r="D9" s="775">
        <f>SUM(D10:D37)</f>
        <v>3584942.93</v>
      </c>
      <c r="E9" s="763">
        <f>C9+D9</f>
        <v>119605923.07000002</v>
      </c>
      <c r="F9" s="760">
        <f>SUM(F10:F37)</f>
        <v>26649975.500000004</v>
      </c>
      <c r="G9" s="760">
        <f>SUM(G10:G37)</f>
        <v>22601458.340000007</v>
      </c>
      <c r="H9" s="763">
        <f>E9-F9</f>
        <v>92955947.570000023</v>
      </c>
      <c r="I9" s="768">
        <f>IF(E9=0,"",F9/E9)</f>
        <v>0.22281484742526472</v>
      </c>
    </row>
    <row r="10" spans="1:9" s="23" customFormat="1" ht="17.25" customHeight="1">
      <c r="A10" s="758" t="s">
        <v>1038</v>
      </c>
      <c r="B10" s="310" t="s">
        <v>1124</v>
      </c>
      <c r="C10" s="759">
        <v>19003564.390000001</v>
      </c>
      <c r="D10" s="766">
        <v>3584942.93</v>
      </c>
      <c r="E10" s="762">
        <f>C10+D10</f>
        <v>22588507.32</v>
      </c>
      <c r="F10" s="759">
        <v>5595963.9400000004</v>
      </c>
      <c r="G10" s="759">
        <v>5595963.9400000004</v>
      </c>
      <c r="H10" s="762">
        <f t="shared" ref="H10:H73" si="0">E10-F10</f>
        <v>16992543.379999999</v>
      </c>
      <c r="I10" s="767">
        <f t="shared" ref="I10:I73" si="1">IF(E10=0,"",F10/E10)</f>
        <v>0.24773500350088651</v>
      </c>
    </row>
    <row r="11" spans="1:9" s="23" customFormat="1" ht="17.25" customHeight="1">
      <c r="A11" s="758" t="s">
        <v>1039</v>
      </c>
      <c r="B11" s="310" t="s">
        <v>1125</v>
      </c>
      <c r="C11" s="759">
        <v>3886664.13</v>
      </c>
      <c r="D11" s="766">
        <v>0</v>
      </c>
      <c r="E11" s="762">
        <f t="shared" ref="E11:E74" si="2">C11+D11</f>
        <v>3886664.13</v>
      </c>
      <c r="F11" s="759">
        <v>761587.33</v>
      </c>
      <c r="G11" s="759">
        <v>761587.33</v>
      </c>
      <c r="H11" s="762">
        <f t="shared" si="0"/>
        <v>3125076.8</v>
      </c>
      <c r="I11" s="767">
        <f t="shared" si="1"/>
        <v>0.19594884058067555</v>
      </c>
    </row>
    <row r="12" spans="1:9" s="23" customFormat="1" ht="17.25" customHeight="1">
      <c r="A12" s="758" t="s">
        <v>1040</v>
      </c>
      <c r="B12" s="310" t="s">
        <v>1126</v>
      </c>
      <c r="C12" s="759">
        <v>5896344.2300000004</v>
      </c>
      <c r="D12" s="766">
        <v>0</v>
      </c>
      <c r="E12" s="762">
        <f t="shared" si="2"/>
        <v>5896344.2300000004</v>
      </c>
      <c r="F12" s="759">
        <v>205685.97</v>
      </c>
      <c r="G12" s="759">
        <v>205685.97</v>
      </c>
      <c r="H12" s="762">
        <f t="shared" si="0"/>
        <v>5690658.2600000007</v>
      </c>
      <c r="I12" s="767">
        <f t="shared" si="1"/>
        <v>3.4883643487686945E-2</v>
      </c>
    </row>
    <row r="13" spans="1:9" s="23" customFormat="1" ht="17.25" customHeight="1">
      <c r="A13" s="758" t="s">
        <v>1041</v>
      </c>
      <c r="B13" s="310" t="s">
        <v>1127</v>
      </c>
      <c r="C13" s="759">
        <v>15669769.529999999</v>
      </c>
      <c r="D13" s="766">
        <v>0</v>
      </c>
      <c r="E13" s="762">
        <f t="shared" si="2"/>
        <v>15669769.529999999</v>
      </c>
      <c r="F13" s="759">
        <v>4137734.26</v>
      </c>
      <c r="G13" s="759">
        <v>4137734.26</v>
      </c>
      <c r="H13" s="762">
        <f t="shared" si="0"/>
        <v>11532035.27</v>
      </c>
      <c r="I13" s="767">
        <f t="shared" si="1"/>
        <v>0.26405839933243741</v>
      </c>
    </row>
    <row r="14" spans="1:9" s="23" customFormat="1" ht="17.25" customHeight="1">
      <c r="A14" s="758" t="s">
        <v>1042</v>
      </c>
      <c r="B14" s="310" t="s">
        <v>1128</v>
      </c>
      <c r="C14" s="759">
        <v>10480954.9</v>
      </c>
      <c r="D14" s="766">
        <v>0</v>
      </c>
      <c r="E14" s="762">
        <f t="shared" si="2"/>
        <v>10480954.9</v>
      </c>
      <c r="F14" s="759">
        <v>2758489.58</v>
      </c>
      <c r="G14" s="759">
        <v>2758489.58</v>
      </c>
      <c r="H14" s="762">
        <f t="shared" si="0"/>
        <v>7722465.3200000003</v>
      </c>
      <c r="I14" s="767">
        <f t="shared" si="1"/>
        <v>0.263190673590247</v>
      </c>
    </row>
    <row r="15" spans="1:9" s="23" customFormat="1" ht="17.25" customHeight="1">
      <c r="A15" s="758" t="s">
        <v>1043</v>
      </c>
      <c r="B15" s="310" t="s">
        <v>1129</v>
      </c>
      <c r="C15" s="759">
        <v>29278290.050000001</v>
      </c>
      <c r="D15" s="766">
        <v>0</v>
      </c>
      <c r="E15" s="762">
        <f t="shared" si="2"/>
        <v>29278290.050000001</v>
      </c>
      <c r="F15" s="759">
        <v>7347082.4800000004</v>
      </c>
      <c r="G15" s="759">
        <v>7347082.4800000004</v>
      </c>
      <c r="H15" s="762">
        <f t="shared" si="0"/>
        <v>21931207.57</v>
      </c>
      <c r="I15" s="767">
        <f t="shared" si="1"/>
        <v>0.25093960294310291</v>
      </c>
    </row>
    <row r="16" spans="1:9" s="23" customFormat="1" ht="17.25" customHeight="1">
      <c r="A16" s="758" t="s">
        <v>1044</v>
      </c>
      <c r="B16" s="310" t="s">
        <v>1130</v>
      </c>
      <c r="C16" s="759">
        <v>1389981.31</v>
      </c>
      <c r="D16" s="766">
        <v>0</v>
      </c>
      <c r="E16" s="762">
        <f t="shared" si="2"/>
        <v>1389981.31</v>
      </c>
      <c r="F16" s="759">
        <v>357977.25</v>
      </c>
      <c r="G16" s="759">
        <v>357977.25</v>
      </c>
      <c r="H16" s="762">
        <f t="shared" si="0"/>
        <v>1032004.06</v>
      </c>
      <c r="I16" s="767">
        <f t="shared" si="1"/>
        <v>0.25754105283617085</v>
      </c>
    </row>
    <row r="17" spans="1:9" s="23" customFormat="1" ht="17.25" customHeight="1">
      <c r="A17" s="758" t="s">
        <v>1045</v>
      </c>
      <c r="B17" s="310" t="s">
        <v>1131</v>
      </c>
      <c r="C17" s="759">
        <v>1752494.21</v>
      </c>
      <c r="D17" s="766">
        <v>0</v>
      </c>
      <c r="E17" s="762">
        <f t="shared" si="2"/>
        <v>1752494.21</v>
      </c>
      <c r="F17" s="759">
        <v>18236.96</v>
      </c>
      <c r="G17" s="759">
        <v>18236.96</v>
      </c>
      <c r="H17" s="762">
        <f t="shared" si="0"/>
        <v>1734257.25</v>
      </c>
      <c r="I17" s="767">
        <f t="shared" si="1"/>
        <v>1.0406288303799874E-2</v>
      </c>
    </row>
    <row r="18" spans="1:9" s="23" customFormat="1" ht="17.25" customHeight="1">
      <c r="A18" s="758" t="s">
        <v>1046</v>
      </c>
      <c r="B18" s="310" t="s">
        <v>1132</v>
      </c>
      <c r="C18" s="759">
        <v>4344668.55</v>
      </c>
      <c r="D18" s="766">
        <v>0</v>
      </c>
      <c r="E18" s="762">
        <f t="shared" si="2"/>
        <v>4344668.55</v>
      </c>
      <c r="F18" s="759">
        <v>22357.41</v>
      </c>
      <c r="G18" s="759">
        <v>22357.41</v>
      </c>
      <c r="H18" s="762">
        <f t="shared" si="0"/>
        <v>4322311.1399999997</v>
      </c>
      <c r="I18" s="767">
        <f t="shared" si="1"/>
        <v>5.1459414550737133E-3</v>
      </c>
    </row>
    <row r="19" spans="1:9" s="23" customFormat="1" ht="17.25" customHeight="1">
      <c r="A19" s="758" t="s">
        <v>1047</v>
      </c>
      <c r="B19" s="310" t="s">
        <v>1133</v>
      </c>
      <c r="C19" s="759">
        <v>716804.7</v>
      </c>
      <c r="D19" s="766">
        <v>0</v>
      </c>
      <c r="E19" s="762">
        <f t="shared" si="2"/>
        <v>716804.7</v>
      </c>
      <c r="F19" s="759">
        <v>0</v>
      </c>
      <c r="G19" s="759">
        <v>0</v>
      </c>
      <c r="H19" s="762">
        <f t="shared" si="0"/>
        <v>716804.7</v>
      </c>
      <c r="I19" s="767">
        <f t="shared" si="1"/>
        <v>0</v>
      </c>
    </row>
    <row r="20" spans="1:9" s="23" customFormat="1" ht="17.25" customHeight="1">
      <c r="A20" s="758" t="s">
        <v>1048</v>
      </c>
      <c r="B20" s="310" t="s">
        <v>1134</v>
      </c>
      <c r="C20" s="759">
        <v>697804.7</v>
      </c>
      <c r="D20" s="766">
        <v>0</v>
      </c>
      <c r="E20" s="762">
        <f t="shared" si="2"/>
        <v>697804.7</v>
      </c>
      <c r="F20" s="759">
        <v>0</v>
      </c>
      <c r="G20" s="759">
        <v>0</v>
      </c>
      <c r="H20" s="762">
        <f t="shared" si="0"/>
        <v>697804.7</v>
      </c>
      <c r="I20" s="767">
        <f t="shared" si="1"/>
        <v>0</v>
      </c>
    </row>
    <row r="21" spans="1:9" s="23" customFormat="1" ht="17.25" customHeight="1">
      <c r="A21" s="758" t="s">
        <v>1049</v>
      </c>
      <c r="B21" s="310" t="s">
        <v>1135</v>
      </c>
      <c r="C21" s="759">
        <v>2686316.01</v>
      </c>
      <c r="D21" s="766">
        <v>0</v>
      </c>
      <c r="E21" s="762">
        <f t="shared" si="2"/>
        <v>2686316.01</v>
      </c>
      <c r="F21" s="759">
        <v>551890.64</v>
      </c>
      <c r="G21" s="759">
        <v>551890.64</v>
      </c>
      <c r="H21" s="762">
        <f t="shared" si="0"/>
        <v>2134425.3699999996</v>
      </c>
      <c r="I21" s="767">
        <f t="shared" si="1"/>
        <v>0.20544516652007747</v>
      </c>
    </row>
    <row r="22" spans="1:9" s="23" customFormat="1" ht="17.25" customHeight="1">
      <c r="A22" s="758" t="s">
        <v>1050</v>
      </c>
      <c r="B22" s="310" t="s">
        <v>1136</v>
      </c>
      <c r="C22" s="759">
        <v>4522152.4800000004</v>
      </c>
      <c r="D22" s="766">
        <v>0</v>
      </c>
      <c r="E22" s="762">
        <f t="shared" si="2"/>
        <v>4522152.4800000004</v>
      </c>
      <c r="F22" s="759">
        <v>1222313.2</v>
      </c>
      <c r="G22" s="759">
        <v>0</v>
      </c>
      <c r="H22" s="762">
        <f t="shared" si="0"/>
        <v>3299839.2800000003</v>
      </c>
      <c r="I22" s="767">
        <f t="shared" si="1"/>
        <v>0.27029455671959118</v>
      </c>
    </row>
    <row r="23" spans="1:9" s="23" customFormat="1" ht="25.5">
      <c r="A23" s="758" t="s">
        <v>1051</v>
      </c>
      <c r="B23" s="310" t="s">
        <v>1137</v>
      </c>
      <c r="C23" s="759">
        <v>15158.9</v>
      </c>
      <c r="D23" s="766">
        <v>0</v>
      </c>
      <c r="E23" s="762">
        <f t="shared" si="2"/>
        <v>15158.9</v>
      </c>
      <c r="F23" s="759">
        <v>4640.91</v>
      </c>
      <c r="G23" s="759">
        <v>0</v>
      </c>
      <c r="H23" s="762">
        <f t="shared" si="0"/>
        <v>10517.99</v>
      </c>
      <c r="I23" s="767">
        <f t="shared" si="1"/>
        <v>0.30615084207957044</v>
      </c>
    </row>
    <row r="24" spans="1:9" s="23" customFormat="1" ht="12.75">
      <c r="A24" s="758" t="s">
        <v>1052</v>
      </c>
      <c r="B24" s="310" t="s">
        <v>1138</v>
      </c>
      <c r="C24" s="759">
        <v>236633.53</v>
      </c>
      <c r="D24" s="766">
        <v>0</v>
      </c>
      <c r="E24" s="762">
        <f t="shared" si="2"/>
        <v>236633.53</v>
      </c>
      <c r="F24" s="759">
        <v>64332.45</v>
      </c>
      <c r="G24" s="759">
        <v>0</v>
      </c>
      <c r="H24" s="762">
        <f t="shared" si="0"/>
        <v>172301.08000000002</v>
      </c>
      <c r="I24" s="767">
        <f t="shared" si="1"/>
        <v>0.271865318494805</v>
      </c>
    </row>
    <row r="25" spans="1:9" s="23" customFormat="1" ht="17.25" customHeight="1">
      <c r="A25" s="758" t="s">
        <v>1053</v>
      </c>
      <c r="B25" s="310" t="s">
        <v>1139</v>
      </c>
      <c r="C25" s="759">
        <v>235209.47</v>
      </c>
      <c r="D25" s="766">
        <v>0</v>
      </c>
      <c r="E25" s="762">
        <f t="shared" si="2"/>
        <v>235209.47</v>
      </c>
      <c r="F25" s="759">
        <v>64332.55</v>
      </c>
      <c r="G25" s="759">
        <v>0</v>
      </c>
      <c r="H25" s="762">
        <f t="shared" si="0"/>
        <v>170876.91999999998</v>
      </c>
      <c r="I25" s="767">
        <f t="shared" si="1"/>
        <v>0.27351173403009665</v>
      </c>
    </row>
    <row r="26" spans="1:9" s="23" customFormat="1" ht="17.25" customHeight="1">
      <c r="A26" s="758" t="s">
        <v>1054</v>
      </c>
      <c r="B26" s="310" t="s">
        <v>1140</v>
      </c>
      <c r="C26" s="759">
        <v>1186439.99</v>
      </c>
      <c r="D26" s="766">
        <v>0</v>
      </c>
      <c r="E26" s="762">
        <f t="shared" si="2"/>
        <v>1186439.99</v>
      </c>
      <c r="F26" s="759">
        <v>321661.44</v>
      </c>
      <c r="G26" s="759">
        <v>0</v>
      </c>
      <c r="H26" s="762">
        <f t="shared" si="0"/>
        <v>864778.55</v>
      </c>
      <c r="I26" s="767">
        <f t="shared" si="1"/>
        <v>0.27111479949356732</v>
      </c>
    </row>
    <row r="27" spans="1:9" s="23" customFormat="1" ht="17.25" customHeight="1">
      <c r="A27" s="758" t="s">
        <v>1055</v>
      </c>
      <c r="B27" s="310" t="s">
        <v>1141</v>
      </c>
      <c r="C27" s="759">
        <v>470420.17</v>
      </c>
      <c r="D27" s="766">
        <v>0</v>
      </c>
      <c r="E27" s="762">
        <f t="shared" si="2"/>
        <v>470420.17</v>
      </c>
      <c r="F27" s="759">
        <v>127665.49</v>
      </c>
      <c r="G27" s="759">
        <v>0</v>
      </c>
      <c r="H27" s="762">
        <f t="shared" si="0"/>
        <v>342754.68</v>
      </c>
      <c r="I27" s="767">
        <f t="shared" si="1"/>
        <v>0.27138608873849945</v>
      </c>
    </row>
    <row r="28" spans="1:9" s="23" customFormat="1" ht="17.25" customHeight="1">
      <c r="A28" s="758" t="s">
        <v>1056</v>
      </c>
      <c r="B28" s="310" t="s">
        <v>1142</v>
      </c>
      <c r="C28" s="759">
        <v>1014433.74</v>
      </c>
      <c r="D28" s="766">
        <v>0</v>
      </c>
      <c r="E28" s="762">
        <f t="shared" si="2"/>
        <v>1014433.74</v>
      </c>
      <c r="F28" s="759">
        <v>0</v>
      </c>
      <c r="G28" s="759">
        <v>0</v>
      </c>
      <c r="H28" s="762">
        <f t="shared" si="0"/>
        <v>1014433.74</v>
      </c>
      <c r="I28" s="767">
        <f t="shared" si="1"/>
        <v>0</v>
      </c>
    </row>
    <row r="29" spans="1:9" s="23" customFormat="1" ht="17.25" customHeight="1">
      <c r="A29" s="758" t="s">
        <v>1057</v>
      </c>
      <c r="B29" s="310" t="s">
        <v>1143</v>
      </c>
      <c r="C29" s="759">
        <v>2357081.9500000002</v>
      </c>
      <c r="D29" s="766">
        <v>0</v>
      </c>
      <c r="E29" s="762">
        <f t="shared" si="2"/>
        <v>2357081.9500000002</v>
      </c>
      <c r="F29" s="759">
        <v>429399.53</v>
      </c>
      <c r="G29" s="759">
        <v>429399.53</v>
      </c>
      <c r="H29" s="762">
        <f t="shared" si="0"/>
        <v>1927682.4200000002</v>
      </c>
      <c r="I29" s="767">
        <f t="shared" si="1"/>
        <v>0.18217420484680222</v>
      </c>
    </row>
    <row r="30" spans="1:9" s="23" customFormat="1" ht="17.25" customHeight="1">
      <c r="A30" s="758" t="s">
        <v>1058</v>
      </c>
      <c r="B30" s="310" t="s">
        <v>1144</v>
      </c>
      <c r="C30" s="759">
        <v>7444994.8600000003</v>
      </c>
      <c r="D30" s="766">
        <v>0</v>
      </c>
      <c r="E30" s="762">
        <f t="shared" si="2"/>
        <v>7444994.8600000003</v>
      </c>
      <c r="F30" s="759">
        <v>2242629.48</v>
      </c>
      <c r="G30" s="759">
        <v>0</v>
      </c>
      <c r="H30" s="762">
        <f t="shared" si="0"/>
        <v>5202365.3800000008</v>
      </c>
      <c r="I30" s="767">
        <f t="shared" si="1"/>
        <v>0.30122646451363699</v>
      </c>
    </row>
    <row r="31" spans="1:9" s="23" customFormat="1" ht="17.25" customHeight="1">
      <c r="A31" s="311" t="s">
        <v>1059</v>
      </c>
      <c r="B31" s="310" t="s">
        <v>1145</v>
      </c>
      <c r="C31" s="759">
        <v>830119.48</v>
      </c>
      <c r="D31" s="766">
        <v>0</v>
      </c>
      <c r="E31" s="762">
        <f t="shared" si="2"/>
        <v>830119.48</v>
      </c>
      <c r="F31" s="759">
        <v>146192.82999999999</v>
      </c>
      <c r="G31" s="759">
        <v>145251.19</v>
      </c>
      <c r="H31" s="762">
        <f t="shared" si="0"/>
        <v>683926.65</v>
      </c>
      <c r="I31" s="767">
        <f t="shared" si="1"/>
        <v>0.17611058832157508</v>
      </c>
    </row>
    <row r="32" spans="1:9" s="23" customFormat="1" ht="17.25" customHeight="1">
      <c r="A32" s="311" t="s">
        <v>1060</v>
      </c>
      <c r="B32" s="310" t="s">
        <v>1146</v>
      </c>
      <c r="C32" s="759">
        <v>705846.62</v>
      </c>
      <c r="D32" s="766">
        <v>0</v>
      </c>
      <c r="E32" s="762">
        <f t="shared" si="2"/>
        <v>705846.62</v>
      </c>
      <c r="F32" s="759">
        <v>173939.8</v>
      </c>
      <c r="G32" s="759">
        <v>173939.8</v>
      </c>
      <c r="H32" s="762">
        <f t="shared" si="0"/>
        <v>531906.82000000007</v>
      </c>
      <c r="I32" s="767">
        <f t="shared" si="1"/>
        <v>0.24642719122179829</v>
      </c>
    </row>
    <row r="33" spans="1:9" s="23" customFormat="1" ht="17.25" customHeight="1">
      <c r="A33" s="311" t="s">
        <v>1061</v>
      </c>
      <c r="B33" s="310" t="s">
        <v>1147</v>
      </c>
      <c r="C33" s="759">
        <v>609798.23</v>
      </c>
      <c r="D33" s="766">
        <v>0</v>
      </c>
      <c r="E33" s="762">
        <f t="shared" si="2"/>
        <v>609798.23</v>
      </c>
      <c r="F33" s="759">
        <v>0</v>
      </c>
      <c r="G33" s="759">
        <v>0</v>
      </c>
      <c r="H33" s="762">
        <f t="shared" si="0"/>
        <v>609798.23</v>
      </c>
      <c r="I33" s="767">
        <f t="shared" si="1"/>
        <v>0</v>
      </c>
    </row>
    <row r="34" spans="1:9" s="23" customFormat="1" ht="17.25" customHeight="1">
      <c r="A34" s="311" t="s">
        <v>1062</v>
      </c>
      <c r="B34" s="310" t="s">
        <v>1148</v>
      </c>
      <c r="C34" s="759">
        <v>247005.82</v>
      </c>
      <c r="D34" s="766">
        <v>0</v>
      </c>
      <c r="E34" s="762">
        <f t="shared" si="2"/>
        <v>247005.82</v>
      </c>
      <c r="F34" s="759">
        <v>68775</v>
      </c>
      <c r="G34" s="759">
        <v>68775</v>
      </c>
      <c r="H34" s="762">
        <f t="shared" si="0"/>
        <v>178230.82</v>
      </c>
      <c r="I34" s="767">
        <f t="shared" si="1"/>
        <v>0.27843473485766446</v>
      </c>
    </row>
    <row r="35" spans="1:9" s="23" customFormat="1" ht="17.25" customHeight="1">
      <c r="A35" s="311" t="s">
        <v>1063</v>
      </c>
      <c r="B35" s="310" t="s">
        <v>1149</v>
      </c>
      <c r="C35" s="759">
        <v>30803.82</v>
      </c>
      <c r="D35" s="766">
        <v>0</v>
      </c>
      <c r="E35" s="762">
        <f t="shared" si="2"/>
        <v>30803.82</v>
      </c>
      <c r="F35" s="759">
        <v>0</v>
      </c>
      <c r="G35" s="759">
        <v>0</v>
      </c>
      <c r="H35" s="762">
        <f t="shared" si="0"/>
        <v>30803.82</v>
      </c>
      <c r="I35" s="767">
        <f t="shared" si="1"/>
        <v>0</v>
      </c>
    </row>
    <row r="36" spans="1:9" s="23" customFormat="1" ht="17.25" customHeight="1">
      <c r="A36" s="311" t="s">
        <v>1064</v>
      </c>
      <c r="B36" s="310" t="s">
        <v>1150</v>
      </c>
      <c r="C36" s="759">
        <v>72224.37</v>
      </c>
      <c r="D36" s="766">
        <v>0</v>
      </c>
      <c r="E36" s="762">
        <f t="shared" si="2"/>
        <v>72224.37</v>
      </c>
      <c r="F36" s="759">
        <v>11087</v>
      </c>
      <c r="G36" s="759">
        <v>11087</v>
      </c>
      <c r="H36" s="762">
        <f t="shared" si="0"/>
        <v>61137.369999999995</v>
      </c>
      <c r="I36" s="767">
        <f t="shared" si="1"/>
        <v>0.15350774260820829</v>
      </c>
    </row>
    <row r="37" spans="1:9" s="23" customFormat="1" ht="17.25" customHeight="1">
      <c r="A37" s="311" t="s">
        <v>1065</v>
      </c>
      <c r="B37" s="310" t="s">
        <v>1151</v>
      </c>
      <c r="C37" s="759">
        <v>239000</v>
      </c>
      <c r="D37" s="766">
        <v>0</v>
      </c>
      <c r="E37" s="762">
        <f t="shared" si="2"/>
        <v>239000</v>
      </c>
      <c r="F37" s="759">
        <v>16000</v>
      </c>
      <c r="G37" s="759">
        <v>16000</v>
      </c>
      <c r="H37" s="762">
        <f t="shared" si="0"/>
        <v>223000</v>
      </c>
      <c r="I37" s="767">
        <f t="shared" si="1"/>
        <v>6.6945606694560664E-2</v>
      </c>
    </row>
    <row r="38" spans="1:9" s="23" customFormat="1" ht="17.25" customHeight="1">
      <c r="A38" s="308" t="s">
        <v>1066</v>
      </c>
      <c r="B38" s="309" t="s">
        <v>1152</v>
      </c>
      <c r="C38" s="760">
        <f>SUM(C39:C58)</f>
        <v>3900003.9100000011</v>
      </c>
      <c r="D38" s="766">
        <f>SUM(D39:D58)</f>
        <v>0</v>
      </c>
      <c r="E38" s="763">
        <f t="shared" si="2"/>
        <v>3900003.9100000011</v>
      </c>
      <c r="F38" s="764">
        <f>SUM(F39:F58)</f>
        <v>26279.940000000002</v>
      </c>
      <c r="G38" s="764">
        <f>SUM(G39:G58)</f>
        <v>26279.940000000002</v>
      </c>
      <c r="H38" s="763">
        <f t="shared" si="0"/>
        <v>3873723.9700000011</v>
      </c>
      <c r="I38" s="768">
        <f t="shared" si="1"/>
        <v>6.7384393981287051E-3</v>
      </c>
    </row>
    <row r="39" spans="1:9" s="23" customFormat="1" ht="17.25" customHeight="1">
      <c r="A39" s="311" t="s">
        <v>1067</v>
      </c>
      <c r="B39" s="310" t="s">
        <v>1153</v>
      </c>
      <c r="C39" s="759">
        <v>543979.91</v>
      </c>
      <c r="D39" s="766">
        <v>0</v>
      </c>
      <c r="E39" s="762">
        <f t="shared" si="2"/>
        <v>543979.91</v>
      </c>
      <c r="F39" s="759">
        <v>0</v>
      </c>
      <c r="G39" s="759">
        <v>0</v>
      </c>
      <c r="H39" s="762">
        <f t="shared" si="0"/>
        <v>543979.91</v>
      </c>
      <c r="I39" s="767">
        <f t="shared" si="1"/>
        <v>0</v>
      </c>
    </row>
    <row r="40" spans="1:9" s="23" customFormat="1" ht="17.25" customHeight="1">
      <c r="A40" s="311" t="s">
        <v>1068</v>
      </c>
      <c r="B40" s="310" t="s">
        <v>1154</v>
      </c>
      <c r="C40" s="759">
        <v>10867.68</v>
      </c>
      <c r="D40" s="766">
        <v>0</v>
      </c>
      <c r="E40" s="762">
        <f t="shared" si="2"/>
        <v>10867.68</v>
      </c>
      <c r="F40" s="759">
        <v>0</v>
      </c>
      <c r="G40" s="759">
        <v>0</v>
      </c>
      <c r="H40" s="762">
        <f t="shared" si="0"/>
        <v>10867.68</v>
      </c>
      <c r="I40" s="767">
        <f t="shared" si="1"/>
        <v>0</v>
      </c>
    </row>
    <row r="41" spans="1:9" s="23" customFormat="1" ht="17.25" customHeight="1">
      <c r="A41" s="311" t="s">
        <v>1069</v>
      </c>
      <c r="B41" s="310" t="s">
        <v>1155</v>
      </c>
      <c r="C41" s="759">
        <v>413873.83</v>
      </c>
      <c r="D41" s="766">
        <v>0</v>
      </c>
      <c r="E41" s="762">
        <f t="shared" si="2"/>
        <v>413873.83</v>
      </c>
      <c r="F41" s="759">
        <v>0</v>
      </c>
      <c r="G41" s="759">
        <v>0</v>
      </c>
      <c r="H41" s="762">
        <f t="shared" si="0"/>
        <v>413873.83</v>
      </c>
      <c r="I41" s="767">
        <f t="shared" si="1"/>
        <v>0</v>
      </c>
    </row>
    <row r="42" spans="1:9" s="23" customFormat="1" ht="17.25" customHeight="1">
      <c r="A42" s="311" t="s">
        <v>1070</v>
      </c>
      <c r="B42" s="310" t="s">
        <v>1156</v>
      </c>
      <c r="C42" s="759">
        <v>236277.8</v>
      </c>
      <c r="D42" s="766">
        <v>0</v>
      </c>
      <c r="E42" s="762">
        <f t="shared" si="2"/>
        <v>236277.8</v>
      </c>
      <c r="F42" s="759">
        <v>356.1</v>
      </c>
      <c r="G42" s="759">
        <v>356.1</v>
      </c>
      <c r="H42" s="762">
        <f t="shared" si="0"/>
        <v>235921.69999999998</v>
      </c>
      <c r="I42" s="767">
        <f t="shared" si="1"/>
        <v>1.5071242410416893E-3</v>
      </c>
    </row>
    <row r="43" spans="1:9" s="23" customFormat="1" ht="17.25" customHeight="1">
      <c r="A43" s="311" t="s">
        <v>1071</v>
      </c>
      <c r="B43" s="310" t="s">
        <v>1157</v>
      </c>
      <c r="C43" s="759">
        <v>203430.02</v>
      </c>
      <c r="D43" s="766">
        <v>0</v>
      </c>
      <c r="E43" s="762">
        <f t="shared" si="2"/>
        <v>203430.02</v>
      </c>
      <c r="F43" s="759">
        <v>0</v>
      </c>
      <c r="G43" s="759">
        <v>0</v>
      </c>
      <c r="H43" s="762">
        <f t="shared" si="0"/>
        <v>203430.02</v>
      </c>
      <c r="I43" s="767">
        <f t="shared" si="1"/>
        <v>0</v>
      </c>
    </row>
    <row r="44" spans="1:9" s="23" customFormat="1" ht="17.25" customHeight="1">
      <c r="A44" s="311" t="s">
        <v>1072</v>
      </c>
      <c r="B44" s="310" t="s">
        <v>1158</v>
      </c>
      <c r="C44" s="759">
        <v>35000</v>
      </c>
      <c r="D44" s="766">
        <v>0</v>
      </c>
      <c r="E44" s="762">
        <f t="shared" si="2"/>
        <v>35000</v>
      </c>
      <c r="F44" s="759">
        <v>0</v>
      </c>
      <c r="G44" s="759">
        <v>0</v>
      </c>
      <c r="H44" s="762">
        <f t="shared" si="0"/>
        <v>35000</v>
      </c>
      <c r="I44" s="767">
        <f t="shared" si="1"/>
        <v>0</v>
      </c>
    </row>
    <row r="45" spans="1:9" s="23" customFormat="1" ht="17.25" customHeight="1">
      <c r="A45" s="311" t="s">
        <v>1073</v>
      </c>
      <c r="B45" s="310" t="s">
        <v>1159</v>
      </c>
      <c r="C45" s="759">
        <v>157182.31</v>
      </c>
      <c r="D45" s="766">
        <v>0</v>
      </c>
      <c r="E45" s="762">
        <f t="shared" si="2"/>
        <v>157182.31</v>
      </c>
      <c r="F45" s="759">
        <v>10877.09</v>
      </c>
      <c r="G45" s="759">
        <v>10877.09</v>
      </c>
      <c r="H45" s="762">
        <f t="shared" si="0"/>
        <v>146305.22</v>
      </c>
      <c r="I45" s="767">
        <f t="shared" si="1"/>
        <v>6.920047173247422E-2</v>
      </c>
    </row>
    <row r="46" spans="1:9" s="23" customFormat="1" ht="17.25" customHeight="1">
      <c r="A46" s="311" t="s">
        <v>1074</v>
      </c>
      <c r="B46" s="310" t="s">
        <v>1160</v>
      </c>
      <c r="C46" s="759">
        <v>32077.77</v>
      </c>
      <c r="D46" s="766">
        <v>0</v>
      </c>
      <c r="E46" s="762">
        <f t="shared" si="2"/>
        <v>32077.77</v>
      </c>
      <c r="F46" s="759">
        <v>1547</v>
      </c>
      <c r="G46" s="759">
        <v>1547</v>
      </c>
      <c r="H46" s="762">
        <f t="shared" si="0"/>
        <v>30530.77</v>
      </c>
      <c r="I46" s="767">
        <f t="shared" si="1"/>
        <v>4.8226544426249081E-2</v>
      </c>
    </row>
    <row r="47" spans="1:9" s="23" customFormat="1" ht="17.25" customHeight="1">
      <c r="A47" s="311" t="s">
        <v>1075</v>
      </c>
      <c r="B47" s="310" t="s">
        <v>1161</v>
      </c>
      <c r="C47" s="759">
        <v>3419.7</v>
      </c>
      <c r="D47" s="766">
        <v>0</v>
      </c>
      <c r="E47" s="762">
        <f t="shared" si="2"/>
        <v>3419.7</v>
      </c>
      <c r="F47" s="759">
        <v>0</v>
      </c>
      <c r="G47" s="759">
        <v>0</v>
      </c>
      <c r="H47" s="762">
        <f t="shared" si="0"/>
        <v>3419.7</v>
      </c>
      <c r="I47" s="767">
        <f t="shared" si="1"/>
        <v>0</v>
      </c>
    </row>
    <row r="48" spans="1:9" s="23" customFormat="1" ht="17.25" customHeight="1">
      <c r="A48" s="311" t="s">
        <v>1076</v>
      </c>
      <c r="B48" s="310" t="s">
        <v>1162</v>
      </c>
      <c r="C48" s="759">
        <v>321690.77</v>
      </c>
      <c r="D48" s="766">
        <v>0</v>
      </c>
      <c r="E48" s="762">
        <f t="shared" si="2"/>
        <v>321690.77</v>
      </c>
      <c r="F48" s="759">
        <v>648.20000000000005</v>
      </c>
      <c r="G48" s="759">
        <v>648.20000000000005</v>
      </c>
      <c r="H48" s="762">
        <f t="shared" si="0"/>
        <v>321042.57</v>
      </c>
      <c r="I48" s="767">
        <f t="shared" si="1"/>
        <v>2.014978546011749E-3</v>
      </c>
    </row>
    <row r="49" spans="1:9" s="23" customFormat="1" ht="17.25" customHeight="1">
      <c r="A49" s="311" t="s">
        <v>1077</v>
      </c>
      <c r="B49" s="310" t="s">
        <v>1163</v>
      </c>
      <c r="C49" s="759">
        <v>67716.13</v>
      </c>
      <c r="D49" s="766">
        <v>0</v>
      </c>
      <c r="E49" s="762">
        <f t="shared" si="2"/>
        <v>67716.13</v>
      </c>
      <c r="F49" s="759">
        <v>4597.84</v>
      </c>
      <c r="G49" s="759">
        <v>4597.84</v>
      </c>
      <c r="H49" s="762">
        <f t="shared" si="0"/>
        <v>63118.290000000008</v>
      </c>
      <c r="I49" s="767">
        <f t="shared" si="1"/>
        <v>6.7898741407697097E-2</v>
      </c>
    </row>
    <row r="50" spans="1:9" s="23" customFormat="1" ht="17.25" customHeight="1">
      <c r="A50" s="311" t="s">
        <v>1078</v>
      </c>
      <c r="B50" s="310" t="s">
        <v>1164</v>
      </c>
      <c r="C50" s="759">
        <v>132154.51</v>
      </c>
      <c r="D50" s="766">
        <v>0</v>
      </c>
      <c r="E50" s="762">
        <f t="shared" si="2"/>
        <v>132154.51</v>
      </c>
      <c r="F50" s="759">
        <v>1610.44</v>
      </c>
      <c r="G50" s="759">
        <v>1610.44</v>
      </c>
      <c r="H50" s="762">
        <f t="shared" si="0"/>
        <v>130544.07</v>
      </c>
      <c r="I50" s="767">
        <f t="shared" si="1"/>
        <v>1.2186038902493755E-2</v>
      </c>
    </row>
    <row r="51" spans="1:9" s="23" customFormat="1" ht="17.25" customHeight="1">
      <c r="A51" s="311" t="s">
        <v>1079</v>
      </c>
      <c r="B51" s="310" t="s">
        <v>1165</v>
      </c>
      <c r="C51" s="759">
        <v>1132310.58</v>
      </c>
      <c r="D51" s="766">
        <v>0</v>
      </c>
      <c r="E51" s="762">
        <f t="shared" si="2"/>
        <v>1132310.58</v>
      </c>
      <c r="F51" s="759">
        <v>5914.2</v>
      </c>
      <c r="G51" s="759">
        <v>5914.2</v>
      </c>
      <c r="H51" s="762">
        <f t="shared" si="0"/>
        <v>1126396.3800000001</v>
      </c>
      <c r="I51" s="767">
        <f t="shared" si="1"/>
        <v>5.2231252665677639E-3</v>
      </c>
    </row>
    <row r="52" spans="1:9" s="23" customFormat="1" ht="17.25" customHeight="1">
      <c r="A52" s="311" t="s">
        <v>1080</v>
      </c>
      <c r="B52" s="310" t="s">
        <v>1166</v>
      </c>
      <c r="C52" s="759">
        <v>7850.18</v>
      </c>
      <c r="D52" s="766">
        <v>0</v>
      </c>
      <c r="E52" s="762">
        <f t="shared" si="2"/>
        <v>7850.18</v>
      </c>
      <c r="F52" s="759">
        <v>0</v>
      </c>
      <c r="G52" s="759">
        <v>0</v>
      </c>
      <c r="H52" s="762">
        <f t="shared" si="0"/>
        <v>7850.18</v>
      </c>
      <c r="I52" s="767">
        <f t="shared" si="1"/>
        <v>0</v>
      </c>
    </row>
    <row r="53" spans="1:9" s="23" customFormat="1" ht="17.25" customHeight="1">
      <c r="A53" s="311" t="s">
        <v>1081</v>
      </c>
      <c r="B53" s="310" t="s">
        <v>1167</v>
      </c>
      <c r="C53" s="759">
        <v>137549.1</v>
      </c>
      <c r="D53" s="766">
        <v>0</v>
      </c>
      <c r="E53" s="762">
        <f t="shared" si="2"/>
        <v>137549.1</v>
      </c>
      <c r="F53" s="759">
        <v>0</v>
      </c>
      <c r="G53" s="759">
        <v>0</v>
      </c>
      <c r="H53" s="762">
        <f t="shared" si="0"/>
        <v>137549.1</v>
      </c>
      <c r="I53" s="767">
        <f t="shared" si="1"/>
        <v>0</v>
      </c>
    </row>
    <row r="54" spans="1:9" s="23" customFormat="1" ht="17.25" customHeight="1">
      <c r="A54" s="311" t="s">
        <v>1082</v>
      </c>
      <c r="B54" s="310" t="s">
        <v>1168</v>
      </c>
      <c r="C54" s="759">
        <v>67653.73</v>
      </c>
      <c r="D54" s="766">
        <v>0</v>
      </c>
      <c r="E54" s="762">
        <f t="shared" si="2"/>
        <v>67653.73</v>
      </c>
      <c r="F54" s="759">
        <v>0</v>
      </c>
      <c r="G54" s="759">
        <v>0</v>
      </c>
      <c r="H54" s="762">
        <f t="shared" si="0"/>
        <v>67653.73</v>
      </c>
      <c r="I54" s="767">
        <f t="shared" si="1"/>
        <v>0</v>
      </c>
    </row>
    <row r="55" spans="1:9" s="23" customFormat="1" ht="17.25" customHeight="1">
      <c r="A55" s="311" t="s">
        <v>1083</v>
      </c>
      <c r="B55" s="310" t="s">
        <v>1169</v>
      </c>
      <c r="C55" s="759">
        <v>108947.78</v>
      </c>
      <c r="D55" s="766">
        <v>0</v>
      </c>
      <c r="E55" s="762">
        <f t="shared" si="2"/>
        <v>108947.78</v>
      </c>
      <c r="F55" s="759">
        <v>0</v>
      </c>
      <c r="G55" s="759">
        <v>0</v>
      </c>
      <c r="H55" s="762">
        <f t="shared" si="0"/>
        <v>108947.78</v>
      </c>
      <c r="I55" s="767">
        <f t="shared" si="1"/>
        <v>0</v>
      </c>
    </row>
    <row r="56" spans="1:9" s="23" customFormat="1" ht="17.25" customHeight="1">
      <c r="A56" s="311" t="s">
        <v>1084</v>
      </c>
      <c r="B56" s="310" t="s">
        <v>1170</v>
      </c>
      <c r="C56" s="759">
        <v>40770.449999999997</v>
      </c>
      <c r="D56" s="766">
        <v>0</v>
      </c>
      <c r="E56" s="762">
        <f t="shared" si="2"/>
        <v>40770.449999999997</v>
      </c>
      <c r="F56" s="759">
        <v>0</v>
      </c>
      <c r="G56" s="759">
        <v>0</v>
      </c>
      <c r="H56" s="762">
        <f t="shared" si="0"/>
        <v>40770.449999999997</v>
      </c>
      <c r="I56" s="767">
        <f t="shared" si="1"/>
        <v>0</v>
      </c>
    </row>
    <row r="57" spans="1:9" s="23" customFormat="1" ht="17.25" customHeight="1">
      <c r="A57" s="311" t="s">
        <v>1085</v>
      </c>
      <c r="B57" s="310" t="s">
        <v>1171</v>
      </c>
      <c r="C57" s="759">
        <v>212898.17</v>
      </c>
      <c r="D57" s="766">
        <v>0</v>
      </c>
      <c r="E57" s="762">
        <f t="shared" si="2"/>
        <v>212898.17</v>
      </c>
      <c r="F57" s="759">
        <v>729.07</v>
      </c>
      <c r="G57" s="759">
        <v>729.07</v>
      </c>
      <c r="H57" s="762">
        <f t="shared" si="0"/>
        <v>212169.1</v>
      </c>
      <c r="I57" s="767">
        <f t="shared" si="1"/>
        <v>3.4245010184916105E-3</v>
      </c>
    </row>
    <row r="58" spans="1:9" s="23" customFormat="1" ht="17.25" customHeight="1">
      <c r="A58" s="311" t="s">
        <v>1086</v>
      </c>
      <c r="B58" s="310" t="s">
        <v>1172</v>
      </c>
      <c r="C58" s="759">
        <v>34353.49</v>
      </c>
      <c r="D58" s="766">
        <v>0</v>
      </c>
      <c r="E58" s="762">
        <f t="shared" si="2"/>
        <v>34353.49</v>
      </c>
      <c r="F58" s="759">
        <v>0</v>
      </c>
      <c r="G58" s="759">
        <v>0</v>
      </c>
      <c r="H58" s="762">
        <f t="shared" si="0"/>
        <v>34353.49</v>
      </c>
      <c r="I58" s="767">
        <f t="shared" si="1"/>
        <v>0</v>
      </c>
    </row>
    <row r="59" spans="1:9" s="23" customFormat="1" ht="17.25" customHeight="1">
      <c r="A59" s="308" t="s">
        <v>1087</v>
      </c>
      <c r="B59" s="309" t="s">
        <v>1173</v>
      </c>
      <c r="C59" s="760">
        <f>SUM(C60:C95)</f>
        <v>10186111.33</v>
      </c>
      <c r="D59" s="766">
        <f>SUM(D60:D95)</f>
        <v>0</v>
      </c>
      <c r="E59" s="763">
        <f t="shared" si="2"/>
        <v>10186111.33</v>
      </c>
      <c r="F59" s="760">
        <f>SUM(F60:F95)</f>
        <v>1216219.7</v>
      </c>
      <c r="G59" s="760">
        <f>SUM(G60:G95)</f>
        <v>1216219.7</v>
      </c>
      <c r="H59" s="763">
        <f t="shared" si="0"/>
        <v>8969891.6300000008</v>
      </c>
      <c r="I59" s="768">
        <f t="shared" si="1"/>
        <v>0.11939980436086593</v>
      </c>
    </row>
    <row r="60" spans="1:9" s="23" customFormat="1" ht="17.25" customHeight="1">
      <c r="A60" s="311" t="s">
        <v>1088</v>
      </c>
      <c r="B60" s="310" t="s">
        <v>1174</v>
      </c>
      <c r="C60" s="759">
        <v>1396172.34</v>
      </c>
      <c r="D60" s="766">
        <v>0</v>
      </c>
      <c r="E60" s="762">
        <f t="shared" si="2"/>
        <v>1396172.34</v>
      </c>
      <c r="F60" s="759">
        <v>151559</v>
      </c>
      <c r="G60" s="759">
        <v>151559</v>
      </c>
      <c r="H60" s="762">
        <f t="shared" si="0"/>
        <v>1244613.3400000001</v>
      </c>
      <c r="I60" s="767">
        <f t="shared" si="1"/>
        <v>0.10855321772095843</v>
      </c>
    </row>
    <row r="61" spans="1:9" s="23" customFormat="1" ht="17.25" customHeight="1">
      <c r="A61" s="311" t="s">
        <v>1089</v>
      </c>
      <c r="B61" s="310" t="s">
        <v>1175</v>
      </c>
      <c r="C61" s="759">
        <v>83803.16</v>
      </c>
      <c r="D61" s="766">
        <v>0</v>
      </c>
      <c r="E61" s="762">
        <f t="shared" si="2"/>
        <v>83803.16</v>
      </c>
      <c r="F61" s="759">
        <v>20263.72</v>
      </c>
      <c r="G61" s="759">
        <v>20263.72</v>
      </c>
      <c r="H61" s="762">
        <f t="shared" si="0"/>
        <v>63539.44</v>
      </c>
      <c r="I61" s="767">
        <f t="shared" si="1"/>
        <v>0.24180138314593388</v>
      </c>
    </row>
    <row r="62" spans="1:9" s="23" customFormat="1" ht="17.25" customHeight="1">
      <c r="A62" s="311" t="s">
        <v>1090</v>
      </c>
      <c r="B62" s="310" t="s">
        <v>1176</v>
      </c>
      <c r="C62" s="759">
        <v>196011.73</v>
      </c>
      <c r="D62" s="766">
        <v>0</v>
      </c>
      <c r="E62" s="762">
        <f t="shared" si="2"/>
        <v>196011.73</v>
      </c>
      <c r="F62" s="759">
        <v>24144.14</v>
      </c>
      <c r="G62" s="759">
        <v>24144.14</v>
      </c>
      <c r="H62" s="762">
        <f t="shared" si="0"/>
        <v>171867.59000000003</v>
      </c>
      <c r="I62" s="767">
        <f t="shared" si="1"/>
        <v>0.12317701598776766</v>
      </c>
    </row>
    <row r="63" spans="1:9" s="23" customFormat="1" ht="17.25" customHeight="1">
      <c r="A63" s="311" t="s">
        <v>1091</v>
      </c>
      <c r="B63" s="310" t="s">
        <v>1177</v>
      </c>
      <c r="C63" s="759">
        <v>245634.81</v>
      </c>
      <c r="D63" s="766">
        <v>0</v>
      </c>
      <c r="E63" s="762">
        <f t="shared" si="2"/>
        <v>245634.81</v>
      </c>
      <c r="F63" s="759">
        <v>40627.86</v>
      </c>
      <c r="G63" s="759">
        <v>40627.86</v>
      </c>
      <c r="H63" s="762">
        <f t="shared" si="0"/>
        <v>205006.95</v>
      </c>
      <c r="I63" s="767">
        <f t="shared" si="1"/>
        <v>0.16539943992465889</v>
      </c>
    </row>
    <row r="64" spans="1:9" s="23" customFormat="1" ht="17.25" customHeight="1">
      <c r="A64" s="311" t="s">
        <v>1092</v>
      </c>
      <c r="B64" s="310" t="s">
        <v>1178</v>
      </c>
      <c r="C64" s="759">
        <v>147582.67000000001</v>
      </c>
      <c r="D64" s="766">
        <v>0</v>
      </c>
      <c r="E64" s="762">
        <f t="shared" si="2"/>
        <v>147582.67000000001</v>
      </c>
      <c r="F64" s="759">
        <v>24923.99</v>
      </c>
      <c r="G64" s="759">
        <v>24923.99</v>
      </c>
      <c r="H64" s="762">
        <f t="shared" si="0"/>
        <v>122658.68000000001</v>
      </c>
      <c r="I64" s="767">
        <f t="shared" si="1"/>
        <v>0.16888154957489249</v>
      </c>
    </row>
    <row r="65" spans="1:9" s="23" customFormat="1" ht="17.25" customHeight="1">
      <c r="A65" s="311" t="s">
        <v>1093</v>
      </c>
      <c r="B65" s="310" t="s">
        <v>1179</v>
      </c>
      <c r="C65" s="759">
        <v>155891.95000000001</v>
      </c>
      <c r="D65" s="766">
        <v>0</v>
      </c>
      <c r="E65" s="762">
        <f t="shared" si="2"/>
        <v>155891.95000000001</v>
      </c>
      <c r="F65" s="759">
        <v>16510.45</v>
      </c>
      <c r="G65" s="759">
        <v>16510.45</v>
      </c>
      <c r="H65" s="762">
        <f t="shared" si="0"/>
        <v>139381.5</v>
      </c>
      <c r="I65" s="767">
        <f t="shared" si="1"/>
        <v>0.10590957390679891</v>
      </c>
    </row>
    <row r="66" spans="1:9" s="23" customFormat="1" ht="17.25" customHeight="1">
      <c r="A66" s="311" t="s">
        <v>1094</v>
      </c>
      <c r="B66" s="310" t="s">
        <v>1180</v>
      </c>
      <c r="C66" s="759">
        <v>795028.83</v>
      </c>
      <c r="D66" s="766">
        <v>0</v>
      </c>
      <c r="E66" s="762">
        <f t="shared" si="2"/>
        <v>795028.83</v>
      </c>
      <c r="F66" s="759">
        <v>0</v>
      </c>
      <c r="G66" s="759">
        <v>0</v>
      </c>
      <c r="H66" s="762">
        <f t="shared" si="0"/>
        <v>795028.83</v>
      </c>
      <c r="I66" s="767">
        <f t="shared" si="1"/>
        <v>0</v>
      </c>
    </row>
    <row r="67" spans="1:9" s="23" customFormat="1" ht="17.25" customHeight="1">
      <c r="A67" s="311" t="s">
        <v>1095</v>
      </c>
      <c r="B67" s="310" t="s">
        <v>1181</v>
      </c>
      <c r="C67" s="759">
        <v>201284.36</v>
      </c>
      <c r="D67" s="766">
        <v>0</v>
      </c>
      <c r="E67" s="762">
        <f t="shared" si="2"/>
        <v>201284.36</v>
      </c>
      <c r="F67" s="759">
        <v>0</v>
      </c>
      <c r="G67" s="759">
        <v>0</v>
      </c>
      <c r="H67" s="762">
        <f t="shared" si="0"/>
        <v>201284.36</v>
      </c>
      <c r="I67" s="767">
        <f t="shared" si="1"/>
        <v>0</v>
      </c>
    </row>
    <row r="68" spans="1:9" s="23" customFormat="1" ht="17.25" customHeight="1">
      <c r="A68" s="311" t="s">
        <v>1096</v>
      </c>
      <c r="B68" s="310" t="s">
        <v>1182</v>
      </c>
      <c r="C68" s="759">
        <v>87231</v>
      </c>
      <c r="D68" s="766">
        <v>0</v>
      </c>
      <c r="E68" s="762">
        <f t="shared" si="2"/>
        <v>87231</v>
      </c>
      <c r="F68" s="759">
        <v>0</v>
      </c>
      <c r="G68" s="759">
        <v>0</v>
      </c>
      <c r="H68" s="762">
        <f t="shared" si="0"/>
        <v>87231</v>
      </c>
      <c r="I68" s="767">
        <f t="shared" si="1"/>
        <v>0</v>
      </c>
    </row>
    <row r="69" spans="1:9" s="23" customFormat="1" ht="17.25" customHeight="1">
      <c r="A69" s="311" t="s">
        <v>1097</v>
      </c>
      <c r="B69" s="310" t="s">
        <v>1183</v>
      </c>
      <c r="C69" s="759">
        <v>77459.429999999993</v>
      </c>
      <c r="D69" s="766">
        <v>0</v>
      </c>
      <c r="E69" s="762">
        <f t="shared" si="2"/>
        <v>77459.429999999993</v>
      </c>
      <c r="F69" s="759">
        <v>0</v>
      </c>
      <c r="G69" s="759">
        <v>0</v>
      </c>
      <c r="H69" s="762">
        <f t="shared" si="0"/>
        <v>77459.429999999993</v>
      </c>
      <c r="I69" s="767">
        <f t="shared" si="1"/>
        <v>0</v>
      </c>
    </row>
    <row r="70" spans="1:9" s="23" customFormat="1" ht="17.25" customHeight="1">
      <c r="A70" s="311" t="s">
        <v>1098</v>
      </c>
      <c r="B70" s="310" t="s">
        <v>1184</v>
      </c>
      <c r="C70" s="759">
        <v>513739.61</v>
      </c>
      <c r="D70" s="766">
        <v>0</v>
      </c>
      <c r="E70" s="762">
        <f t="shared" si="2"/>
        <v>513739.61</v>
      </c>
      <c r="F70" s="759">
        <v>580</v>
      </c>
      <c r="G70" s="759">
        <v>580</v>
      </c>
      <c r="H70" s="762">
        <f t="shared" si="0"/>
        <v>513159.61</v>
      </c>
      <c r="I70" s="767">
        <f t="shared" si="1"/>
        <v>1.1289766035365661E-3</v>
      </c>
    </row>
    <row r="71" spans="1:9" s="23" customFormat="1" ht="17.25" customHeight="1">
      <c r="A71" s="311" t="s">
        <v>1099</v>
      </c>
      <c r="B71" s="310" t="s">
        <v>1185</v>
      </c>
      <c r="C71" s="759">
        <v>86206.91</v>
      </c>
      <c r="D71" s="766">
        <v>0</v>
      </c>
      <c r="E71" s="762">
        <f t="shared" si="2"/>
        <v>86206.91</v>
      </c>
      <c r="F71" s="759">
        <v>5684</v>
      </c>
      <c r="G71" s="759">
        <v>5684</v>
      </c>
      <c r="H71" s="762">
        <f t="shared" si="0"/>
        <v>80522.91</v>
      </c>
      <c r="I71" s="767">
        <f t="shared" si="1"/>
        <v>6.5934389714235209E-2</v>
      </c>
    </row>
    <row r="72" spans="1:9" s="23" customFormat="1" ht="17.25" customHeight="1">
      <c r="A72" s="311" t="s">
        <v>1100</v>
      </c>
      <c r="B72" s="310" t="s">
        <v>1186</v>
      </c>
      <c r="C72" s="759">
        <v>3864.29</v>
      </c>
      <c r="D72" s="766">
        <v>0</v>
      </c>
      <c r="E72" s="762">
        <f t="shared" si="2"/>
        <v>3864.29</v>
      </c>
      <c r="F72" s="759">
        <v>0</v>
      </c>
      <c r="G72" s="759">
        <v>0</v>
      </c>
      <c r="H72" s="762">
        <f t="shared" si="0"/>
        <v>3864.29</v>
      </c>
      <c r="I72" s="767">
        <f t="shared" si="1"/>
        <v>0</v>
      </c>
    </row>
    <row r="73" spans="1:9" s="23" customFormat="1" ht="17.25" customHeight="1">
      <c r="A73" s="311" t="s">
        <v>1101</v>
      </c>
      <c r="B73" s="310" t="s">
        <v>1187</v>
      </c>
      <c r="C73" s="759">
        <v>489639.16</v>
      </c>
      <c r="D73" s="766">
        <v>0</v>
      </c>
      <c r="E73" s="762">
        <f t="shared" si="2"/>
        <v>489639.16</v>
      </c>
      <c r="F73" s="759">
        <v>9826.7999999999993</v>
      </c>
      <c r="G73" s="759">
        <v>9826.7999999999993</v>
      </c>
      <c r="H73" s="762">
        <f t="shared" si="0"/>
        <v>479812.36</v>
      </c>
      <c r="I73" s="767">
        <f t="shared" si="1"/>
        <v>2.0069473201449001E-2</v>
      </c>
    </row>
    <row r="74" spans="1:9" s="23" customFormat="1" ht="17.25" customHeight="1">
      <c r="A74" s="311" t="s">
        <v>1102</v>
      </c>
      <c r="B74" s="310" t="s">
        <v>1188</v>
      </c>
      <c r="C74" s="759">
        <v>43961.41</v>
      </c>
      <c r="D74" s="766">
        <v>0</v>
      </c>
      <c r="E74" s="762">
        <f t="shared" si="2"/>
        <v>43961.41</v>
      </c>
      <c r="F74" s="759">
        <v>0</v>
      </c>
      <c r="G74" s="759">
        <v>0</v>
      </c>
      <c r="H74" s="762">
        <f t="shared" ref="H74:H96" si="3">E74-F74</f>
        <v>43961.41</v>
      </c>
      <c r="I74" s="767">
        <f t="shared" ref="I74:I96" si="4">IF(E74=0,"",F74/E74)</f>
        <v>0</v>
      </c>
    </row>
    <row r="75" spans="1:9" s="23" customFormat="1" ht="17.25" customHeight="1">
      <c r="A75" s="311" t="s">
        <v>1103</v>
      </c>
      <c r="B75" s="310" t="s">
        <v>1189</v>
      </c>
      <c r="C75" s="759">
        <v>64583.89</v>
      </c>
      <c r="D75" s="766">
        <v>0</v>
      </c>
      <c r="E75" s="762">
        <f t="shared" ref="E75:E96" si="5">C75+D75</f>
        <v>64583.89</v>
      </c>
      <c r="F75" s="759">
        <v>11149.32</v>
      </c>
      <c r="G75" s="759">
        <v>11149.32</v>
      </c>
      <c r="H75" s="762">
        <f t="shared" si="3"/>
        <v>53434.57</v>
      </c>
      <c r="I75" s="767">
        <f t="shared" si="4"/>
        <v>0.17263314427173712</v>
      </c>
    </row>
    <row r="76" spans="1:9" s="23" customFormat="1" ht="17.25" customHeight="1">
      <c r="A76" s="311" t="s">
        <v>1104</v>
      </c>
      <c r="B76" s="310" t="s">
        <v>1190</v>
      </c>
      <c r="C76" s="759">
        <v>57415.68</v>
      </c>
      <c r="D76" s="766">
        <v>20345.36</v>
      </c>
      <c r="E76" s="762">
        <f t="shared" si="5"/>
        <v>77761.040000000008</v>
      </c>
      <c r="F76" s="759">
        <v>77761.02</v>
      </c>
      <c r="G76" s="759">
        <v>77761.02</v>
      </c>
      <c r="H76" s="762">
        <f t="shared" si="3"/>
        <v>2.0000000004074536E-2</v>
      </c>
      <c r="I76" s="767">
        <f t="shared" si="4"/>
        <v>0.99999974280179371</v>
      </c>
    </row>
    <row r="77" spans="1:9" s="23" customFormat="1" ht="17.25" customHeight="1">
      <c r="A77" s="311" t="s">
        <v>1105</v>
      </c>
      <c r="B77" s="310" t="s">
        <v>1191</v>
      </c>
      <c r="C77" s="759">
        <v>92843.7</v>
      </c>
      <c r="D77" s="766">
        <v>0</v>
      </c>
      <c r="E77" s="762">
        <f t="shared" si="5"/>
        <v>92843.7</v>
      </c>
      <c r="F77" s="759">
        <v>0</v>
      </c>
      <c r="G77" s="759">
        <v>0</v>
      </c>
      <c r="H77" s="762">
        <f t="shared" si="3"/>
        <v>92843.7</v>
      </c>
      <c r="I77" s="767">
        <f t="shared" si="4"/>
        <v>0</v>
      </c>
    </row>
    <row r="78" spans="1:9" s="23" customFormat="1" ht="17.25" customHeight="1">
      <c r="A78" s="311" t="s">
        <v>1106</v>
      </c>
      <c r="B78" s="310" t="s">
        <v>1192</v>
      </c>
      <c r="C78" s="759">
        <v>92891.77</v>
      </c>
      <c r="D78" s="766">
        <v>0</v>
      </c>
      <c r="E78" s="762">
        <f t="shared" si="5"/>
        <v>92891.77</v>
      </c>
      <c r="F78" s="759">
        <v>29000</v>
      </c>
      <c r="G78" s="759">
        <v>29000</v>
      </c>
      <c r="H78" s="762">
        <f t="shared" si="3"/>
        <v>63891.770000000004</v>
      </c>
      <c r="I78" s="767">
        <f t="shared" si="4"/>
        <v>0.31219127378022832</v>
      </c>
    </row>
    <row r="79" spans="1:9" s="23" customFormat="1" ht="17.25" customHeight="1">
      <c r="A79" s="311" t="s">
        <v>1107</v>
      </c>
      <c r="B79" s="310" t="s">
        <v>1193</v>
      </c>
      <c r="C79" s="759">
        <v>917402.59</v>
      </c>
      <c r="D79" s="766">
        <v>0</v>
      </c>
      <c r="E79" s="762">
        <f t="shared" si="5"/>
        <v>917402.59</v>
      </c>
      <c r="F79" s="759">
        <v>0</v>
      </c>
      <c r="G79" s="759">
        <v>0</v>
      </c>
      <c r="H79" s="762">
        <f t="shared" si="3"/>
        <v>917402.59</v>
      </c>
      <c r="I79" s="767">
        <f t="shared" si="4"/>
        <v>0</v>
      </c>
    </row>
    <row r="80" spans="1:9" s="23" customFormat="1" ht="17.25" customHeight="1">
      <c r="A80" s="311" t="s">
        <v>1108</v>
      </c>
      <c r="B80" s="310" t="s">
        <v>1194</v>
      </c>
      <c r="C80" s="759">
        <v>21149.45</v>
      </c>
      <c r="D80" s="766">
        <v>0</v>
      </c>
      <c r="E80" s="762">
        <f t="shared" si="5"/>
        <v>21149.45</v>
      </c>
      <c r="F80" s="759">
        <v>0</v>
      </c>
      <c r="G80" s="759">
        <v>0</v>
      </c>
      <c r="H80" s="762">
        <f t="shared" si="3"/>
        <v>21149.45</v>
      </c>
      <c r="I80" s="767">
        <f t="shared" si="4"/>
        <v>0</v>
      </c>
    </row>
    <row r="81" spans="1:9" s="23" customFormat="1" ht="17.25" customHeight="1">
      <c r="A81" s="311" t="s">
        <v>1109</v>
      </c>
      <c r="B81" s="310" t="s">
        <v>1195</v>
      </c>
      <c r="C81" s="759">
        <v>337678.56</v>
      </c>
      <c r="D81" s="766">
        <v>0</v>
      </c>
      <c r="E81" s="762">
        <f t="shared" si="5"/>
        <v>337678.56</v>
      </c>
      <c r="F81" s="759">
        <v>2165.4</v>
      </c>
      <c r="G81" s="759">
        <v>2165.4</v>
      </c>
      <c r="H81" s="762">
        <f t="shared" si="3"/>
        <v>335513.15999999997</v>
      </c>
      <c r="I81" s="767">
        <f t="shared" si="4"/>
        <v>6.4126073032294388E-3</v>
      </c>
    </row>
    <row r="82" spans="1:9" s="23" customFormat="1" ht="17.25" customHeight="1">
      <c r="A82" s="311" t="s">
        <v>1110</v>
      </c>
      <c r="B82" s="310" t="s">
        <v>1196</v>
      </c>
      <c r="C82" s="759">
        <v>282707.48</v>
      </c>
      <c r="D82" s="766">
        <v>0</v>
      </c>
      <c r="E82" s="762">
        <f t="shared" si="5"/>
        <v>282707.48</v>
      </c>
      <c r="F82" s="759">
        <v>0</v>
      </c>
      <c r="G82" s="759">
        <v>0</v>
      </c>
      <c r="H82" s="762">
        <f t="shared" si="3"/>
        <v>282707.48</v>
      </c>
      <c r="I82" s="767">
        <f t="shared" si="4"/>
        <v>0</v>
      </c>
    </row>
    <row r="83" spans="1:9" s="23" customFormat="1" ht="17.25" customHeight="1">
      <c r="A83" s="311" t="s">
        <v>1111</v>
      </c>
      <c r="B83" s="310" t="s">
        <v>1197</v>
      </c>
      <c r="C83" s="759">
        <v>177984.63</v>
      </c>
      <c r="D83" s="766">
        <v>0</v>
      </c>
      <c r="E83" s="762">
        <f t="shared" si="5"/>
        <v>177984.63</v>
      </c>
      <c r="F83" s="759">
        <v>0</v>
      </c>
      <c r="G83" s="759">
        <v>0</v>
      </c>
      <c r="H83" s="762">
        <f t="shared" si="3"/>
        <v>177984.63</v>
      </c>
      <c r="I83" s="767">
        <f t="shared" si="4"/>
        <v>0</v>
      </c>
    </row>
    <row r="84" spans="1:9" s="23" customFormat="1" ht="17.25" customHeight="1">
      <c r="A84" s="311" t="s">
        <v>1112</v>
      </c>
      <c r="B84" s="310" t="s">
        <v>1198</v>
      </c>
      <c r="C84" s="759">
        <v>112112.07</v>
      </c>
      <c r="D84" s="766">
        <v>0</v>
      </c>
      <c r="E84" s="762">
        <f t="shared" si="5"/>
        <v>112112.07</v>
      </c>
      <c r="F84" s="759">
        <v>0</v>
      </c>
      <c r="G84" s="759">
        <v>0</v>
      </c>
      <c r="H84" s="762">
        <f t="shared" si="3"/>
        <v>112112.07</v>
      </c>
      <c r="I84" s="767">
        <f t="shared" si="4"/>
        <v>0</v>
      </c>
    </row>
    <row r="85" spans="1:9" s="23" customFormat="1" ht="17.25" customHeight="1">
      <c r="A85" s="311" t="s">
        <v>1113</v>
      </c>
      <c r="B85" s="310" t="s">
        <v>1199</v>
      </c>
      <c r="C85" s="759">
        <v>539035.84</v>
      </c>
      <c r="D85" s="766">
        <v>0</v>
      </c>
      <c r="E85" s="762">
        <f t="shared" si="5"/>
        <v>539035.84</v>
      </c>
      <c r="F85" s="759">
        <v>0</v>
      </c>
      <c r="G85" s="759">
        <v>0</v>
      </c>
      <c r="H85" s="762">
        <f t="shared" si="3"/>
        <v>539035.84</v>
      </c>
      <c r="I85" s="767">
        <f t="shared" si="4"/>
        <v>0</v>
      </c>
    </row>
    <row r="86" spans="1:9" s="23" customFormat="1" ht="17.25" customHeight="1">
      <c r="A86" s="311" t="s">
        <v>1114</v>
      </c>
      <c r="B86" s="310" t="s">
        <v>1200</v>
      </c>
      <c r="C86" s="759">
        <v>9438.07</v>
      </c>
      <c r="D86" s="766">
        <v>0</v>
      </c>
      <c r="E86" s="762">
        <f t="shared" si="5"/>
        <v>9438.07</v>
      </c>
      <c r="F86" s="759">
        <v>0</v>
      </c>
      <c r="G86" s="759">
        <v>0</v>
      </c>
      <c r="H86" s="762">
        <f t="shared" si="3"/>
        <v>9438.07</v>
      </c>
      <c r="I86" s="767">
        <f t="shared" si="4"/>
        <v>0</v>
      </c>
    </row>
    <row r="87" spans="1:9" s="23" customFormat="1" ht="17.25" customHeight="1">
      <c r="A87" s="311" t="s">
        <v>1115</v>
      </c>
      <c r="B87" s="310" t="s">
        <v>1201</v>
      </c>
      <c r="C87" s="759">
        <v>405812.98</v>
      </c>
      <c r="D87" s="766">
        <v>0</v>
      </c>
      <c r="E87" s="762">
        <f t="shared" si="5"/>
        <v>405812.98</v>
      </c>
      <c r="F87" s="759">
        <v>67350</v>
      </c>
      <c r="G87" s="759">
        <v>67350</v>
      </c>
      <c r="H87" s="762">
        <f t="shared" si="3"/>
        <v>338462.98</v>
      </c>
      <c r="I87" s="767">
        <f t="shared" si="4"/>
        <v>0.16596314883767396</v>
      </c>
    </row>
    <row r="88" spans="1:9" s="23" customFormat="1" ht="17.25" customHeight="1">
      <c r="A88" s="311" t="s">
        <v>1116</v>
      </c>
      <c r="B88" s="310" t="s">
        <v>1202</v>
      </c>
      <c r="C88" s="759">
        <v>154617.94</v>
      </c>
      <c r="D88" s="766">
        <v>0</v>
      </c>
      <c r="E88" s="762">
        <f t="shared" si="5"/>
        <v>154617.94</v>
      </c>
      <c r="F88" s="759">
        <v>18900</v>
      </c>
      <c r="G88" s="759">
        <v>18900</v>
      </c>
      <c r="H88" s="762">
        <f t="shared" si="3"/>
        <v>135717.94</v>
      </c>
      <c r="I88" s="767">
        <f t="shared" si="4"/>
        <v>0.12223678571839723</v>
      </c>
    </row>
    <row r="89" spans="1:9" s="23" customFormat="1" ht="17.25" customHeight="1">
      <c r="A89" s="311" t="s">
        <v>1117</v>
      </c>
      <c r="B89" s="310" t="s">
        <v>1203</v>
      </c>
      <c r="C89" s="759">
        <v>3981.87</v>
      </c>
      <c r="D89" s="766">
        <v>0</v>
      </c>
      <c r="E89" s="762">
        <f t="shared" si="5"/>
        <v>3981.87</v>
      </c>
      <c r="F89" s="759">
        <v>350</v>
      </c>
      <c r="G89" s="759">
        <v>350</v>
      </c>
      <c r="H89" s="762">
        <f t="shared" si="3"/>
        <v>3631.87</v>
      </c>
      <c r="I89" s="767">
        <f t="shared" si="4"/>
        <v>8.7898399495714333E-2</v>
      </c>
    </row>
    <row r="90" spans="1:9" s="23" customFormat="1" ht="17.25" customHeight="1">
      <c r="A90" s="311" t="s">
        <v>1118</v>
      </c>
      <c r="B90" s="310" t="s">
        <v>1204</v>
      </c>
      <c r="C90" s="759">
        <v>100022.07</v>
      </c>
      <c r="D90" s="766">
        <v>0</v>
      </c>
      <c r="E90" s="762">
        <f t="shared" si="5"/>
        <v>100022.07</v>
      </c>
      <c r="F90" s="759">
        <v>0</v>
      </c>
      <c r="G90" s="759">
        <v>0</v>
      </c>
      <c r="H90" s="762">
        <f t="shared" si="3"/>
        <v>100022.07</v>
      </c>
      <c r="I90" s="767">
        <f t="shared" si="4"/>
        <v>0</v>
      </c>
    </row>
    <row r="91" spans="1:9" s="23" customFormat="1" ht="17.25" customHeight="1">
      <c r="A91" s="311" t="s">
        <v>1119</v>
      </c>
      <c r="B91" s="310" t="s">
        <v>1205</v>
      </c>
      <c r="C91" s="759">
        <v>694743.41</v>
      </c>
      <c r="D91" s="766">
        <v>-20345.36</v>
      </c>
      <c r="E91" s="762">
        <f t="shared" si="5"/>
        <v>674398.05</v>
      </c>
      <c r="F91" s="759">
        <v>18500</v>
      </c>
      <c r="G91" s="759">
        <v>18500</v>
      </c>
      <c r="H91" s="762">
        <f t="shared" si="3"/>
        <v>655898.05000000005</v>
      </c>
      <c r="I91" s="767">
        <f t="shared" si="4"/>
        <v>2.7431870539957815E-2</v>
      </c>
    </row>
    <row r="92" spans="1:9" s="23" customFormat="1" ht="17.25" customHeight="1">
      <c r="A92" s="311" t="s">
        <v>1120</v>
      </c>
      <c r="B92" s="310" t="s">
        <v>1206</v>
      </c>
      <c r="C92" s="759">
        <v>38438.17</v>
      </c>
      <c r="D92" s="766">
        <v>0</v>
      </c>
      <c r="E92" s="762">
        <f t="shared" si="5"/>
        <v>38438.17</v>
      </c>
      <c r="F92" s="759">
        <v>0</v>
      </c>
      <c r="G92" s="759">
        <v>0</v>
      </c>
      <c r="H92" s="762">
        <f t="shared" si="3"/>
        <v>38438.17</v>
      </c>
      <c r="I92" s="767">
        <f t="shared" si="4"/>
        <v>0</v>
      </c>
    </row>
    <row r="93" spans="1:9" s="23" customFormat="1" ht="17.25" customHeight="1">
      <c r="A93" s="311" t="s">
        <v>1121</v>
      </c>
      <c r="B93" s="310" t="s">
        <v>1207</v>
      </c>
      <c r="C93" s="759">
        <v>56508.14</v>
      </c>
      <c r="D93" s="766">
        <v>0</v>
      </c>
      <c r="E93" s="762">
        <f t="shared" si="5"/>
        <v>56508.14</v>
      </c>
      <c r="F93" s="759">
        <v>20000</v>
      </c>
      <c r="G93" s="759">
        <v>20000</v>
      </c>
      <c r="H93" s="762">
        <f t="shared" si="3"/>
        <v>36508.14</v>
      </c>
      <c r="I93" s="767">
        <f t="shared" si="4"/>
        <v>0.35393130971927228</v>
      </c>
    </row>
    <row r="94" spans="1:9" s="23" customFormat="1" ht="17.25" customHeight="1">
      <c r="A94" s="311" t="s">
        <v>1122</v>
      </c>
      <c r="B94" s="310" t="s">
        <v>1208</v>
      </c>
      <c r="C94" s="759">
        <v>15731.36</v>
      </c>
      <c r="D94" s="766">
        <v>0</v>
      </c>
      <c r="E94" s="762">
        <f t="shared" si="5"/>
        <v>15731.36</v>
      </c>
      <c r="F94" s="759">
        <v>0</v>
      </c>
      <c r="G94" s="759">
        <v>0</v>
      </c>
      <c r="H94" s="762">
        <f t="shared" si="3"/>
        <v>15731.36</v>
      </c>
      <c r="I94" s="767">
        <f t="shared" si="4"/>
        <v>0</v>
      </c>
    </row>
    <row r="95" spans="1:9" s="23" customFormat="1" ht="17.25" customHeight="1">
      <c r="A95" s="311" t="s">
        <v>1123</v>
      </c>
      <c r="B95" s="310" t="s">
        <v>1209</v>
      </c>
      <c r="C95" s="759">
        <v>1487500</v>
      </c>
      <c r="D95" s="766">
        <v>0</v>
      </c>
      <c r="E95" s="762">
        <f t="shared" si="5"/>
        <v>1487500</v>
      </c>
      <c r="F95" s="759">
        <v>676924</v>
      </c>
      <c r="G95" s="759">
        <v>676924</v>
      </c>
      <c r="H95" s="762">
        <f t="shared" si="3"/>
        <v>810576</v>
      </c>
      <c r="I95" s="767">
        <f t="shared" si="4"/>
        <v>0.45507495798319325</v>
      </c>
    </row>
    <row r="96" spans="1:9" s="6" customFormat="1" ht="20.25" customHeight="1" thickBot="1">
      <c r="A96" s="187"/>
      <c r="B96" s="769" t="s">
        <v>491</v>
      </c>
      <c r="C96" s="761">
        <f>C59+C38+C9</f>
        <v>130107095.38000003</v>
      </c>
      <c r="D96" s="776">
        <f>D59+D38+D9</f>
        <v>3584942.93</v>
      </c>
      <c r="E96" s="765">
        <f t="shared" si="5"/>
        <v>133692038.31000003</v>
      </c>
      <c r="F96" s="761">
        <f>F59+F38+F9</f>
        <v>27892475.140000004</v>
      </c>
      <c r="G96" s="761">
        <f>G59+G38+G9</f>
        <v>23843957.980000008</v>
      </c>
      <c r="H96" s="763">
        <f t="shared" si="3"/>
        <v>105799563.17000003</v>
      </c>
      <c r="I96" s="768">
        <f t="shared" si="4"/>
        <v>0.20863228276409393</v>
      </c>
    </row>
    <row r="97" spans="8:9">
      <c r="H97" s="1675"/>
      <c r="I97" s="1675"/>
    </row>
  </sheetData>
  <mergeCells count="8">
    <mergeCell ref="A6:B7"/>
    <mergeCell ref="H97:I97"/>
    <mergeCell ref="A1:I1"/>
    <mergeCell ref="A2:I2"/>
    <mergeCell ref="A3:I3"/>
    <mergeCell ref="A4:I4"/>
    <mergeCell ref="C5:E5"/>
    <mergeCell ref="H5:I5"/>
  </mergeCells>
  <printOptions horizontalCentered="1"/>
  <pageMargins left="0.39370078740157483" right="0.39370078740157483" top="0.51181102362204722" bottom="0.19685039370078741" header="0.31496062992125984" footer="0.15748031496062992"/>
  <pageSetup scale="8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4"/>
  <sheetViews>
    <sheetView workbookViewId="0">
      <pane ySplit="8" topLeftCell="A9" activePane="bottomLeft" state="frozen"/>
      <selection pane="bottomLeft" activeCell="K34" sqref="K34"/>
    </sheetView>
  </sheetViews>
  <sheetFormatPr baseColWidth="10" defaultColWidth="11" defaultRowHeight="12.75"/>
  <cols>
    <col min="1" max="1" width="11" style="23" hidden="1" customWidth="1"/>
    <col min="2" max="2" width="42.85546875" style="23" customWidth="1"/>
    <col min="3" max="3" width="15.7109375" style="23" customWidth="1"/>
    <col min="4" max="4" width="15" style="23" customWidth="1"/>
    <col min="5" max="5" width="13.28515625" style="23" customWidth="1"/>
    <col min="6" max="6" width="13.7109375" style="23" customWidth="1"/>
    <col min="7" max="7" width="13.28515625" style="23" customWidth="1"/>
    <col min="8" max="8" width="14.28515625" style="23" customWidth="1"/>
    <col min="9" max="256" width="11" style="23"/>
    <col min="257" max="257" width="0" style="23" hidden="1" customWidth="1"/>
    <col min="258" max="258" width="42.85546875" style="23" customWidth="1"/>
    <col min="259" max="259" width="15.7109375" style="23" customWidth="1"/>
    <col min="260" max="260" width="15" style="23" customWidth="1"/>
    <col min="261" max="261" width="13.28515625" style="23" customWidth="1"/>
    <col min="262" max="262" width="13.7109375" style="23" customWidth="1"/>
    <col min="263" max="263" width="13.28515625" style="23" customWidth="1"/>
    <col min="264" max="264" width="14.28515625" style="23" customWidth="1"/>
    <col min="265" max="512" width="11" style="23"/>
    <col min="513" max="513" width="0" style="23" hidden="1" customWidth="1"/>
    <col min="514" max="514" width="42.85546875" style="23" customWidth="1"/>
    <col min="515" max="515" width="15.7109375" style="23" customWidth="1"/>
    <col min="516" max="516" width="15" style="23" customWidth="1"/>
    <col min="517" max="517" width="13.28515625" style="23" customWidth="1"/>
    <col min="518" max="518" width="13.7109375" style="23" customWidth="1"/>
    <col min="519" max="519" width="13.28515625" style="23" customWidth="1"/>
    <col min="520" max="520" width="14.28515625" style="23" customWidth="1"/>
    <col min="521" max="768" width="11" style="23"/>
    <col min="769" max="769" width="0" style="23" hidden="1" customWidth="1"/>
    <col min="770" max="770" width="42.85546875" style="23" customWidth="1"/>
    <col min="771" max="771" width="15.7109375" style="23" customWidth="1"/>
    <col min="772" max="772" width="15" style="23" customWidth="1"/>
    <col min="773" max="773" width="13.28515625" style="23" customWidth="1"/>
    <col min="774" max="774" width="13.7109375" style="23" customWidth="1"/>
    <col min="775" max="775" width="13.28515625" style="23" customWidth="1"/>
    <col min="776" max="776" width="14.28515625" style="23" customWidth="1"/>
    <col min="777" max="1024" width="11" style="23"/>
    <col min="1025" max="1025" width="0" style="23" hidden="1" customWidth="1"/>
    <col min="1026" max="1026" width="42.85546875" style="23" customWidth="1"/>
    <col min="1027" max="1027" width="15.7109375" style="23" customWidth="1"/>
    <col min="1028" max="1028" width="15" style="23" customWidth="1"/>
    <col min="1029" max="1029" width="13.28515625" style="23" customWidth="1"/>
    <col min="1030" max="1030" width="13.7109375" style="23" customWidth="1"/>
    <col min="1031" max="1031" width="13.28515625" style="23" customWidth="1"/>
    <col min="1032" max="1032" width="14.28515625" style="23" customWidth="1"/>
    <col min="1033" max="1280" width="11" style="23"/>
    <col min="1281" max="1281" width="0" style="23" hidden="1" customWidth="1"/>
    <col min="1282" max="1282" width="42.85546875" style="23" customWidth="1"/>
    <col min="1283" max="1283" width="15.7109375" style="23" customWidth="1"/>
    <col min="1284" max="1284" width="15" style="23" customWidth="1"/>
    <col min="1285" max="1285" width="13.28515625" style="23" customWidth="1"/>
    <col min="1286" max="1286" width="13.7109375" style="23" customWidth="1"/>
    <col min="1287" max="1287" width="13.28515625" style="23" customWidth="1"/>
    <col min="1288" max="1288" width="14.28515625" style="23" customWidth="1"/>
    <col min="1289" max="1536" width="11" style="23"/>
    <col min="1537" max="1537" width="0" style="23" hidden="1" customWidth="1"/>
    <col min="1538" max="1538" width="42.85546875" style="23" customWidth="1"/>
    <col min="1539" max="1539" width="15.7109375" style="23" customWidth="1"/>
    <col min="1540" max="1540" width="15" style="23" customWidth="1"/>
    <col min="1541" max="1541" width="13.28515625" style="23" customWidth="1"/>
    <col min="1542" max="1542" width="13.7109375" style="23" customWidth="1"/>
    <col min="1543" max="1543" width="13.28515625" style="23" customWidth="1"/>
    <col min="1544" max="1544" width="14.28515625" style="23" customWidth="1"/>
    <col min="1545" max="1792" width="11" style="23"/>
    <col min="1793" max="1793" width="0" style="23" hidden="1" customWidth="1"/>
    <col min="1794" max="1794" width="42.85546875" style="23" customWidth="1"/>
    <col min="1795" max="1795" width="15.7109375" style="23" customWidth="1"/>
    <col min="1796" max="1796" width="15" style="23" customWidth="1"/>
    <col min="1797" max="1797" width="13.28515625" style="23" customWidth="1"/>
    <col min="1798" max="1798" width="13.7109375" style="23" customWidth="1"/>
    <col min="1799" max="1799" width="13.28515625" style="23" customWidth="1"/>
    <col min="1800" max="1800" width="14.28515625" style="23" customWidth="1"/>
    <col min="1801" max="2048" width="11" style="23"/>
    <col min="2049" max="2049" width="0" style="23" hidden="1" customWidth="1"/>
    <col min="2050" max="2050" width="42.85546875" style="23" customWidth="1"/>
    <col min="2051" max="2051" width="15.7109375" style="23" customWidth="1"/>
    <col min="2052" max="2052" width="15" style="23" customWidth="1"/>
    <col min="2053" max="2053" width="13.28515625" style="23" customWidth="1"/>
    <col min="2054" max="2054" width="13.7109375" style="23" customWidth="1"/>
    <col min="2055" max="2055" width="13.28515625" style="23" customWidth="1"/>
    <col min="2056" max="2056" width="14.28515625" style="23" customWidth="1"/>
    <col min="2057" max="2304" width="11" style="23"/>
    <col min="2305" max="2305" width="0" style="23" hidden="1" customWidth="1"/>
    <col min="2306" max="2306" width="42.85546875" style="23" customWidth="1"/>
    <col min="2307" max="2307" width="15.7109375" style="23" customWidth="1"/>
    <col min="2308" max="2308" width="15" style="23" customWidth="1"/>
    <col min="2309" max="2309" width="13.28515625" style="23" customWidth="1"/>
    <col min="2310" max="2310" width="13.7109375" style="23" customWidth="1"/>
    <col min="2311" max="2311" width="13.28515625" style="23" customWidth="1"/>
    <col min="2312" max="2312" width="14.28515625" style="23" customWidth="1"/>
    <col min="2313" max="2560" width="11" style="23"/>
    <col min="2561" max="2561" width="0" style="23" hidden="1" customWidth="1"/>
    <col min="2562" max="2562" width="42.85546875" style="23" customWidth="1"/>
    <col min="2563" max="2563" width="15.7109375" style="23" customWidth="1"/>
    <col min="2564" max="2564" width="15" style="23" customWidth="1"/>
    <col min="2565" max="2565" width="13.28515625" style="23" customWidth="1"/>
    <col min="2566" max="2566" width="13.7109375" style="23" customWidth="1"/>
    <col min="2567" max="2567" width="13.28515625" style="23" customWidth="1"/>
    <col min="2568" max="2568" width="14.28515625" style="23" customWidth="1"/>
    <col min="2569" max="2816" width="11" style="23"/>
    <col min="2817" max="2817" width="0" style="23" hidden="1" customWidth="1"/>
    <col min="2818" max="2818" width="42.85546875" style="23" customWidth="1"/>
    <col min="2819" max="2819" width="15.7109375" style="23" customWidth="1"/>
    <col min="2820" max="2820" width="15" style="23" customWidth="1"/>
    <col min="2821" max="2821" width="13.28515625" style="23" customWidth="1"/>
    <col min="2822" max="2822" width="13.7109375" style="23" customWidth="1"/>
    <col min="2823" max="2823" width="13.28515625" style="23" customWidth="1"/>
    <col min="2824" max="2824" width="14.28515625" style="23" customWidth="1"/>
    <col min="2825" max="3072" width="11" style="23"/>
    <col min="3073" max="3073" width="0" style="23" hidden="1" customWidth="1"/>
    <col min="3074" max="3074" width="42.85546875" style="23" customWidth="1"/>
    <col min="3075" max="3075" width="15.7109375" style="23" customWidth="1"/>
    <col min="3076" max="3076" width="15" style="23" customWidth="1"/>
    <col min="3077" max="3077" width="13.28515625" style="23" customWidth="1"/>
    <col min="3078" max="3078" width="13.7109375" style="23" customWidth="1"/>
    <col min="3079" max="3079" width="13.28515625" style="23" customWidth="1"/>
    <col min="3080" max="3080" width="14.28515625" style="23" customWidth="1"/>
    <col min="3081" max="3328" width="11" style="23"/>
    <col min="3329" max="3329" width="0" style="23" hidden="1" customWidth="1"/>
    <col min="3330" max="3330" width="42.85546875" style="23" customWidth="1"/>
    <col min="3331" max="3331" width="15.7109375" style="23" customWidth="1"/>
    <col min="3332" max="3332" width="15" style="23" customWidth="1"/>
    <col min="3333" max="3333" width="13.28515625" style="23" customWidth="1"/>
    <col min="3334" max="3334" width="13.7109375" style="23" customWidth="1"/>
    <col min="3335" max="3335" width="13.28515625" style="23" customWidth="1"/>
    <col min="3336" max="3336" width="14.28515625" style="23" customWidth="1"/>
    <col min="3337" max="3584" width="11" style="23"/>
    <col min="3585" max="3585" width="0" style="23" hidden="1" customWidth="1"/>
    <col min="3586" max="3586" width="42.85546875" style="23" customWidth="1"/>
    <col min="3587" max="3587" width="15.7109375" style="23" customWidth="1"/>
    <col min="3588" max="3588" width="15" style="23" customWidth="1"/>
    <col min="3589" max="3589" width="13.28515625" style="23" customWidth="1"/>
    <col min="3590" max="3590" width="13.7109375" style="23" customWidth="1"/>
    <col min="3591" max="3591" width="13.28515625" style="23" customWidth="1"/>
    <col min="3592" max="3592" width="14.28515625" style="23" customWidth="1"/>
    <col min="3593" max="3840" width="11" style="23"/>
    <col min="3841" max="3841" width="0" style="23" hidden="1" customWidth="1"/>
    <col min="3842" max="3842" width="42.85546875" style="23" customWidth="1"/>
    <col min="3843" max="3843" width="15.7109375" style="23" customWidth="1"/>
    <col min="3844" max="3844" width="15" style="23" customWidth="1"/>
    <col min="3845" max="3845" width="13.28515625" style="23" customWidth="1"/>
    <col min="3846" max="3846" width="13.7109375" style="23" customWidth="1"/>
    <col min="3847" max="3847" width="13.28515625" style="23" customWidth="1"/>
    <col min="3848" max="3848" width="14.28515625" style="23" customWidth="1"/>
    <col min="3849" max="4096" width="11" style="23"/>
    <col min="4097" max="4097" width="0" style="23" hidden="1" customWidth="1"/>
    <col min="4098" max="4098" width="42.85546875" style="23" customWidth="1"/>
    <col min="4099" max="4099" width="15.7109375" style="23" customWidth="1"/>
    <col min="4100" max="4100" width="15" style="23" customWidth="1"/>
    <col min="4101" max="4101" width="13.28515625" style="23" customWidth="1"/>
    <col min="4102" max="4102" width="13.7109375" style="23" customWidth="1"/>
    <col min="4103" max="4103" width="13.28515625" style="23" customWidth="1"/>
    <col min="4104" max="4104" width="14.28515625" style="23" customWidth="1"/>
    <col min="4105" max="4352" width="11" style="23"/>
    <col min="4353" max="4353" width="0" style="23" hidden="1" customWidth="1"/>
    <col min="4354" max="4354" width="42.85546875" style="23" customWidth="1"/>
    <col min="4355" max="4355" width="15.7109375" style="23" customWidth="1"/>
    <col min="4356" max="4356" width="15" style="23" customWidth="1"/>
    <col min="4357" max="4357" width="13.28515625" style="23" customWidth="1"/>
    <col min="4358" max="4358" width="13.7109375" style="23" customWidth="1"/>
    <col min="4359" max="4359" width="13.28515625" style="23" customWidth="1"/>
    <col min="4360" max="4360" width="14.28515625" style="23" customWidth="1"/>
    <col min="4361" max="4608" width="11" style="23"/>
    <col min="4609" max="4609" width="0" style="23" hidden="1" customWidth="1"/>
    <col min="4610" max="4610" width="42.85546875" style="23" customWidth="1"/>
    <col min="4611" max="4611" width="15.7109375" style="23" customWidth="1"/>
    <col min="4612" max="4612" width="15" style="23" customWidth="1"/>
    <col min="4613" max="4613" width="13.28515625" style="23" customWidth="1"/>
    <col min="4614" max="4614" width="13.7109375" style="23" customWidth="1"/>
    <col min="4615" max="4615" width="13.28515625" style="23" customWidth="1"/>
    <col min="4616" max="4616" width="14.28515625" style="23" customWidth="1"/>
    <col min="4617" max="4864" width="11" style="23"/>
    <col min="4865" max="4865" width="0" style="23" hidden="1" customWidth="1"/>
    <col min="4866" max="4866" width="42.85546875" style="23" customWidth="1"/>
    <col min="4867" max="4867" width="15.7109375" style="23" customWidth="1"/>
    <col min="4868" max="4868" width="15" style="23" customWidth="1"/>
    <col min="4869" max="4869" width="13.28515625" style="23" customWidth="1"/>
    <col min="4870" max="4870" width="13.7109375" style="23" customWidth="1"/>
    <col min="4871" max="4871" width="13.28515625" style="23" customWidth="1"/>
    <col min="4872" max="4872" width="14.28515625" style="23" customWidth="1"/>
    <col min="4873" max="5120" width="11" style="23"/>
    <col min="5121" max="5121" width="0" style="23" hidden="1" customWidth="1"/>
    <col min="5122" max="5122" width="42.85546875" style="23" customWidth="1"/>
    <col min="5123" max="5123" width="15.7109375" style="23" customWidth="1"/>
    <col min="5124" max="5124" width="15" style="23" customWidth="1"/>
    <col min="5125" max="5125" width="13.28515625" style="23" customWidth="1"/>
    <col min="5126" max="5126" width="13.7109375" style="23" customWidth="1"/>
    <col min="5127" max="5127" width="13.28515625" style="23" customWidth="1"/>
    <col min="5128" max="5128" width="14.28515625" style="23" customWidth="1"/>
    <col min="5129" max="5376" width="11" style="23"/>
    <col min="5377" max="5377" width="0" style="23" hidden="1" customWidth="1"/>
    <col min="5378" max="5378" width="42.85546875" style="23" customWidth="1"/>
    <col min="5379" max="5379" width="15.7109375" style="23" customWidth="1"/>
    <col min="5380" max="5380" width="15" style="23" customWidth="1"/>
    <col min="5381" max="5381" width="13.28515625" style="23" customWidth="1"/>
    <col min="5382" max="5382" width="13.7109375" style="23" customWidth="1"/>
    <col min="5383" max="5383" width="13.28515625" style="23" customWidth="1"/>
    <col min="5384" max="5384" width="14.28515625" style="23" customWidth="1"/>
    <col min="5385" max="5632" width="11" style="23"/>
    <col min="5633" max="5633" width="0" style="23" hidden="1" customWidth="1"/>
    <col min="5634" max="5634" width="42.85546875" style="23" customWidth="1"/>
    <col min="5635" max="5635" width="15.7109375" style="23" customWidth="1"/>
    <col min="5636" max="5636" width="15" style="23" customWidth="1"/>
    <col min="5637" max="5637" width="13.28515625" style="23" customWidth="1"/>
    <col min="5638" max="5638" width="13.7109375" style="23" customWidth="1"/>
    <col min="5639" max="5639" width="13.28515625" style="23" customWidth="1"/>
    <col min="5640" max="5640" width="14.28515625" style="23" customWidth="1"/>
    <col min="5641" max="5888" width="11" style="23"/>
    <col min="5889" max="5889" width="0" style="23" hidden="1" customWidth="1"/>
    <col min="5890" max="5890" width="42.85546875" style="23" customWidth="1"/>
    <col min="5891" max="5891" width="15.7109375" style="23" customWidth="1"/>
    <col min="5892" max="5892" width="15" style="23" customWidth="1"/>
    <col min="5893" max="5893" width="13.28515625" style="23" customWidth="1"/>
    <col min="5894" max="5894" width="13.7109375" style="23" customWidth="1"/>
    <col min="5895" max="5895" width="13.28515625" style="23" customWidth="1"/>
    <col min="5896" max="5896" width="14.28515625" style="23" customWidth="1"/>
    <col min="5897" max="6144" width="11" style="23"/>
    <col min="6145" max="6145" width="0" style="23" hidden="1" customWidth="1"/>
    <col min="6146" max="6146" width="42.85546875" style="23" customWidth="1"/>
    <col min="6147" max="6147" width="15.7109375" style="23" customWidth="1"/>
    <col min="6148" max="6148" width="15" style="23" customWidth="1"/>
    <col min="6149" max="6149" width="13.28515625" style="23" customWidth="1"/>
    <col min="6150" max="6150" width="13.7109375" style="23" customWidth="1"/>
    <col min="6151" max="6151" width="13.28515625" style="23" customWidth="1"/>
    <col min="6152" max="6152" width="14.28515625" style="23" customWidth="1"/>
    <col min="6153" max="6400" width="11" style="23"/>
    <col min="6401" max="6401" width="0" style="23" hidden="1" customWidth="1"/>
    <col min="6402" max="6402" width="42.85546875" style="23" customWidth="1"/>
    <col min="6403" max="6403" width="15.7109375" style="23" customWidth="1"/>
    <col min="6404" max="6404" width="15" style="23" customWidth="1"/>
    <col min="6405" max="6405" width="13.28515625" style="23" customWidth="1"/>
    <col min="6406" max="6406" width="13.7109375" style="23" customWidth="1"/>
    <col min="6407" max="6407" width="13.28515625" style="23" customWidth="1"/>
    <col min="6408" max="6408" width="14.28515625" style="23" customWidth="1"/>
    <col min="6409" max="6656" width="11" style="23"/>
    <col min="6657" max="6657" width="0" style="23" hidden="1" customWidth="1"/>
    <col min="6658" max="6658" width="42.85546875" style="23" customWidth="1"/>
    <col min="6659" max="6659" width="15.7109375" style="23" customWidth="1"/>
    <col min="6660" max="6660" width="15" style="23" customWidth="1"/>
    <col min="6661" max="6661" width="13.28515625" style="23" customWidth="1"/>
    <col min="6662" max="6662" width="13.7109375" style="23" customWidth="1"/>
    <col min="6663" max="6663" width="13.28515625" style="23" customWidth="1"/>
    <col min="6664" max="6664" width="14.28515625" style="23" customWidth="1"/>
    <col min="6665" max="6912" width="11" style="23"/>
    <col min="6913" max="6913" width="0" style="23" hidden="1" customWidth="1"/>
    <col min="6914" max="6914" width="42.85546875" style="23" customWidth="1"/>
    <col min="6915" max="6915" width="15.7109375" style="23" customWidth="1"/>
    <col min="6916" max="6916" width="15" style="23" customWidth="1"/>
    <col min="6917" max="6917" width="13.28515625" style="23" customWidth="1"/>
    <col min="6918" max="6918" width="13.7109375" style="23" customWidth="1"/>
    <col min="6919" max="6919" width="13.28515625" style="23" customWidth="1"/>
    <col min="6920" max="6920" width="14.28515625" style="23" customWidth="1"/>
    <col min="6921" max="7168" width="11" style="23"/>
    <col min="7169" max="7169" width="0" style="23" hidden="1" customWidth="1"/>
    <col min="7170" max="7170" width="42.85546875" style="23" customWidth="1"/>
    <col min="7171" max="7171" width="15.7109375" style="23" customWidth="1"/>
    <col min="7172" max="7172" width="15" style="23" customWidth="1"/>
    <col min="7173" max="7173" width="13.28515625" style="23" customWidth="1"/>
    <col min="7174" max="7174" width="13.7109375" style="23" customWidth="1"/>
    <col min="7175" max="7175" width="13.28515625" style="23" customWidth="1"/>
    <col min="7176" max="7176" width="14.28515625" style="23" customWidth="1"/>
    <col min="7177" max="7424" width="11" style="23"/>
    <col min="7425" max="7425" width="0" style="23" hidden="1" customWidth="1"/>
    <col min="7426" max="7426" width="42.85546875" style="23" customWidth="1"/>
    <col min="7427" max="7427" width="15.7109375" style="23" customWidth="1"/>
    <col min="7428" max="7428" width="15" style="23" customWidth="1"/>
    <col min="7429" max="7429" width="13.28515625" style="23" customWidth="1"/>
    <col min="7430" max="7430" width="13.7109375" style="23" customWidth="1"/>
    <col min="7431" max="7431" width="13.28515625" style="23" customWidth="1"/>
    <col min="7432" max="7432" width="14.28515625" style="23" customWidth="1"/>
    <col min="7433" max="7680" width="11" style="23"/>
    <col min="7681" max="7681" width="0" style="23" hidden="1" customWidth="1"/>
    <col min="7682" max="7682" width="42.85546875" style="23" customWidth="1"/>
    <col min="7683" max="7683" width="15.7109375" style="23" customWidth="1"/>
    <col min="7684" max="7684" width="15" style="23" customWidth="1"/>
    <col min="7685" max="7685" width="13.28515625" style="23" customWidth="1"/>
    <col min="7686" max="7686" width="13.7109375" style="23" customWidth="1"/>
    <col min="7687" max="7687" width="13.28515625" style="23" customWidth="1"/>
    <col min="7688" max="7688" width="14.28515625" style="23" customWidth="1"/>
    <col min="7689" max="7936" width="11" style="23"/>
    <col min="7937" max="7937" width="0" style="23" hidden="1" customWidth="1"/>
    <col min="7938" max="7938" width="42.85546875" style="23" customWidth="1"/>
    <col min="7939" max="7939" width="15.7109375" style="23" customWidth="1"/>
    <col min="7940" max="7940" width="15" style="23" customWidth="1"/>
    <col min="7941" max="7941" width="13.28515625" style="23" customWidth="1"/>
    <col min="7942" max="7942" width="13.7109375" style="23" customWidth="1"/>
    <col min="7943" max="7943" width="13.28515625" style="23" customWidth="1"/>
    <col min="7944" max="7944" width="14.28515625" style="23" customWidth="1"/>
    <col min="7945" max="8192" width="11" style="23"/>
    <col min="8193" max="8193" width="0" style="23" hidden="1" customWidth="1"/>
    <col min="8194" max="8194" width="42.85546875" style="23" customWidth="1"/>
    <col min="8195" max="8195" width="15.7109375" style="23" customWidth="1"/>
    <col min="8196" max="8196" width="15" style="23" customWidth="1"/>
    <col min="8197" max="8197" width="13.28515625" style="23" customWidth="1"/>
    <col min="8198" max="8198" width="13.7109375" style="23" customWidth="1"/>
    <col min="8199" max="8199" width="13.28515625" style="23" customWidth="1"/>
    <col min="8200" max="8200" width="14.28515625" style="23" customWidth="1"/>
    <col min="8201" max="8448" width="11" style="23"/>
    <col min="8449" max="8449" width="0" style="23" hidden="1" customWidth="1"/>
    <col min="8450" max="8450" width="42.85546875" style="23" customWidth="1"/>
    <col min="8451" max="8451" width="15.7109375" style="23" customWidth="1"/>
    <col min="8452" max="8452" width="15" style="23" customWidth="1"/>
    <col min="8453" max="8453" width="13.28515625" style="23" customWidth="1"/>
    <col min="8454" max="8454" width="13.7109375" style="23" customWidth="1"/>
    <col min="8455" max="8455" width="13.28515625" style="23" customWidth="1"/>
    <col min="8456" max="8456" width="14.28515625" style="23" customWidth="1"/>
    <col min="8457" max="8704" width="11" style="23"/>
    <col min="8705" max="8705" width="0" style="23" hidden="1" customWidth="1"/>
    <col min="8706" max="8706" width="42.85546875" style="23" customWidth="1"/>
    <col min="8707" max="8707" width="15.7109375" style="23" customWidth="1"/>
    <col min="8708" max="8708" width="15" style="23" customWidth="1"/>
    <col min="8709" max="8709" width="13.28515625" style="23" customWidth="1"/>
    <col min="8710" max="8710" width="13.7109375" style="23" customWidth="1"/>
    <col min="8711" max="8711" width="13.28515625" style="23" customWidth="1"/>
    <col min="8712" max="8712" width="14.28515625" style="23" customWidth="1"/>
    <col min="8713" max="8960" width="11" style="23"/>
    <col min="8961" max="8961" width="0" style="23" hidden="1" customWidth="1"/>
    <col min="8962" max="8962" width="42.85546875" style="23" customWidth="1"/>
    <col min="8963" max="8963" width="15.7109375" style="23" customWidth="1"/>
    <col min="8964" max="8964" width="15" style="23" customWidth="1"/>
    <col min="8965" max="8965" width="13.28515625" style="23" customWidth="1"/>
    <col min="8966" max="8966" width="13.7109375" style="23" customWidth="1"/>
    <col min="8967" max="8967" width="13.28515625" style="23" customWidth="1"/>
    <col min="8968" max="8968" width="14.28515625" style="23" customWidth="1"/>
    <col min="8969" max="9216" width="11" style="23"/>
    <col min="9217" max="9217" width="0" style="23" hidden="1" customWidth="1"/>
    <col min="9218" max="9218" width="42.85546875" style="23" customWidth="1"/>
    <col min="9219" max="9219" width="15.7109375" style="23" customWidth="1"/>
    <col min="9220" max="9220" width="15" style="23" customWidth="1"/>
    <col min="9221" max="9221" width="13.28515625" style="23" customWidth="1"/>
    <col min="9222" max="9222" width="13.7109375" style="23" customWidth="1"/>
    <col min="9223" max="9223" width="13.28515625" style="23" customWidth="1"/>
    <col min="9224" max="9224" width="14.28515625" style="23" customWidth="1"/>
    <col min="9225" max="9472" width="11" style="23"/>
    <col min="9473" max="9473" width="0" style="23" hidden="1" customWidth="1"/>
    <col min="9474" max="9474" width="42.85546875" style="23" customWidth="1"/>
    <col min="9475" max="9475" width="15.7109375" style="23" customWidth="1"/>
    <col min="9476" max="9476" width="15" style="23" customWidth="1"/>
    <col min="9477" max="9477" width="13.28515625" style="23" customWidth="1"/>
    <col min="9478" max="9478" width="13.7109375" style="23" customWidth="1"/>
    <col min="9479" max="9479" width="13.28515625" style="23" customWidth="1"/>
    <col min="9480" max="9480" width="14.28515625" style="23" customWidth="1"/>
    <col min="9481" max="9728" width="11" style="23"/>
    <col min="9729" max="9729" width="0" style="23" hidden="1" customWidth="1"/>
    <col min="9730" max="9730" width="42.85546875" style="23" customWidth="1"/>
    <col min="9731" max="9731" width="15.7109375" style="23" customWidth="1"/>
    <col min="9732" max="9732" width="15" style="23" customWidth="1"/>
    <col min="9733" max="9733" width="13.28515625" style="23" customWidth="1"/>
    <col min="9734" max="9734" width="13.7109375" style="23" customWidth="1"/>
    <col min="9735" max="9735" width="13.28515625" style="23" customWidth="1"/>
    <col min="9736" max="9736" width="14.28515625" style="23" customWidth="1"/>
    <col min="9737" max="9984" width="11" style="23"/>
    <col min="9985" max="9985" width="0" style="23" hidden="1" customWidth="1"/>
    <col min="9986" max="9986" width="42.85546875" style="23" customWidth="1"/>
    <col min="9987" max="9987" width="15.7109375" style="23" customWidth="1"/>
    <col min="9988" max="9988" width="15" style="23" customWidth="1"/>
    <col min="9989" max="9989" width="13.28515625" style="23" customWidth="1"/>
    <col min="9990" max="9990" width="13.7109375" style="23" customWidth="1"/>
    <col min="9991" max="9991" width="13.28515625" style="23" customWidth="1"/>
    <col min="9992" max="9992" width="14.28515625" style="23" customWidth="1"/>
    <col min="9993" max="10240" width="11" style="23"/>
    <col min="10241" max="10241" width="0" style="23" hidden="1" customWidth="1"/>
    <col min="10242" max="10242" width="42.85546875" style="23" customWidth="1"/>
    <col min="10243" max="10243" width="15.7109375" style="23" customWidth="1"/>
    <col min="10244" max="10244" width="15" style="23" customWidth="1"/>
    <col min="10245" max="10245" width="13.28515625" style="23" customWidth="1"/>
    <col min="10246" max="10246" width="13.7109375" style="23" customWidth="1"/>
    <col min="10247" max="10247" width="13.28515625" style="23" customWidth="1"/>
    <col min="10248" max="10248" width="14.28515625" style="23" customWidth="1"/>
    <col min="10249" max="10496" width="11" style="23"/>
    <col min="10497" max="10497" width="0" style="23" hidden="1" customWidth="1"/>
    <col min="10498" max="10498" width="42.85546875" style="23" customWidth="1"/>
    <col min="10499" max="10499" width="15.7109375" style="23" customWidth="1"/>
    <col min="10500" max="10500" width="15" style="23" customWidth="1"/>
    <col min="10501" max="10501" width="13.28515625" style="23" customWidth="1"/>
    <col min="10502" max="10502" width="13.7109375" style="23" customWidth="1"/>
    <col min="10503" max="10503" width="13.28515625" style="23" customWidth="1"/>
    <col min="10504" max="10504" width="14.28515625" style="23" customWidth="1"/>
    <col min="10505" max="10752" width="11" style="23"/>
    <col min="10753" max="10753" width="0" style="23" hidden="1" customWidth="1"/>
    <col min="10754" max="10754" width="42.85546875" style="23" customWidth="1"/>
    <col min="10755" max="10755" width="15.7109375" style="23" customWidth="1"/>
    <col min="10756" max="10756" width="15" style="23" customWidth="1"/>
    <col min="10757" max="10757" width="13.28515625" style="23" customWidth="1"/>
    <col min="10758" max="10758" width="13.7109375" style="23" customWidth="1"/>
    <col min="10759" max="10759" width="13.28515625" style="23" customWidth="1"/>
    <col min="10760" max="10760" width="14.28515625" style="23" customWidth="1"/>
    <col min="10761" max="11008" width="11" style="23"/>
    <col min="11009" max="11009" width="0" style="23" hidden="1" customWidth="1"/>
    <col min="11010" max="11010" width="42.85546875" style="23" customWidth="1"/>
    <col min="11011" max="11011" width="15.7109375" style="23" customWidth="1"/>
    <col min="11012" max="11012" width="15" style="23" customWidth="1"/>
    <col min="11013" max="11013" width="13.28515625" style="23" customWidth="1"/>
    <col min="11014" max="11014" width="13.7109375" style="23" customWidth="1"/>
    <col min="11015" max="11015" width="13.28515625" style="23" customWidth="1"/>
    <col min="11016" max="11016" width="14.28515625" style="23" customWidth="1"/>
    <col min="11017" max="11264" width="11" style="23"/>
    <col min="11265" max="11265" width="0" style="23" hidden="1" customWidth="1"/>
    <col min="11266" max="11266" width="42.85546875" style="23" customWidth="1"/>
    <col min="11267" max="11267" width="15.7109375" style="23" customWidth="1"/>
    <col min="11268" max="11268" width="15" style="23" customWidth="1"/>
    <col min="11269" max="11269" width="13.28515625" style="23" customWidth="1"/>
    <col min="11270" max="11270" width="13.7109375" style="23" customWidth="1"/>
    <col min="11271" max="11271" width="13.28515625" style="23" customWidth="1"/>
    <col min="11272" max="11272" width="14.28515625" style="23" customWidth="1"/>
    <col min="11273" max="11520" width="11" style="23"/>
    <col min="11521" max="11521" width="0" style="23" hidden="1" customWidth="1"/>
    <col min="11522" max="11522" width="42.85546875" style="23" customWidth="1"/>
    <col min="11523" max="11523" width="15.7109375" style="23" customWidth="1"/>
    <col min="11524" max="11524" width="15" style="23" customWidth="1"/>
    <col min="11525" max="11525" width="13.28515625" style="23" customWidth="1"/>
    <col min="11526" max="11526" width="13.7109375" style="23" customWidth="1"/>
    <col min="11527" max="11527" width="13.28515625" style="23" customWidth="1"/>
    <col min="11528" max="11528" width="14.28515625" style="23" customWidth="1"/>
    <col min="11529" max="11776" width="11" style="23"/>
    <col min="11777" max="11777" width="0" style="23" hidden="1" customWidth="1"/>
    <col min="11778" max="11778" width="42.85546875" style="23" customWidth="1"/>
    <col min="11779" max="11779" width="15.7109375" style="23" customWidth="1"/>
    <col min="11780" max="11780" width="15" style="23" customWidth="1"/>
    <col min="11781" max="11781" width="13.28515625" style="23" customWidth="1"/>
    <col min="11782" max="11782" width="13.7109375" style="23" customWidth="1"/>
    <col min="11783" max="11783" width="13.28515625" style="23" customWidth="1"/>
    <col min="11784" max="11784" width="14.28515625" style="23" customWidth="1"/>
    <col min="11785" max="12032" width="11" style="23"/>
    <col min="12033" max="12033" width="0" style="23" hidden="1" customWidth="1"/>
    <col min="12034" max="12034" width="42.85546875" style="23" customWidth="1"/>
    <col min="12035" max="12035" width="15.7109375" style="23" customWidth="1"/>
    <col min="12036" max="12036" width="15" style="23" customWidth="1"/>
    <col min="12037" max="12037" width="13.28515625" style="23" customWidth="1"/>
    <col min="12038" max="12038" width="13.7109375" style="23" customWidth="1"/>
    <col min="12039" max="12039" width="13.28515625" style="23" customWidth="1"/>
    <col min="12040" max="12040" width="14.28515625" style="23" customWidth="1"/>
    <col min="12041" max="12288" width="11" style="23"/>
    <col min="12289" max="12289" width="0" style="23" hidden="1" customWidth="1"/>
    <col min="12290" max="12290" width="42.85546875" style="23" customWidth="1"/>
    <col min="12291" max="12291" width="15.7109375" style="23" customWidth="1"/>
    <col min="12292" max="12292" width="15" style="23" customWidth="1"/>
    <col min="12293" max="12293" width="13.28515625" style="23" customWidth="1"/>
    <col min="12294" max="12294" width="13.7109375" style="23" customWidth="1"/>
    <col min="12295" max="12295" width="13.28515625" style="23" customWidth="1"/>
    <col min="12296" max="12296" width="14.28515625" style="23" customWidth="1"/>
    <col min="12297" max="12544" width="11" style="23"/>
    <col min="12545" max="12545" width="0" style="23" hidden="1" customWidth="1"/>
    <col min="12546" max="12546" width="42.85546875" style="23" customWidth="1"/>
    <col min="12547" max="12547" width="15.7109375" style="23" customWidth="1"/>
    <col min="12548" max="12548" width="15" style="23" customWidth="1"/>
    <col min="12549" max="12549" width="13.28515625" style="23" customWidth="1"/>
    <col min="12550" max="12550" width="13.7109375" style="23" customWidth="1"/>
    <col min="12551" max="12551" width="13.28515625" style="23" customWidth="1"/>
    <col min="12552" max="12552" width="14.28515625" style="23" customWidth="1"/>
    <col min="12553" max="12800" width="11" style="23"/>
    <col min="12801" max="12801" width="0" style="23" hidden="1" customWidth="1"/>
    <col min="12802" max="12802" width="42.85546875" style="23" customWidth="1"/>
    <col min="12803" max="12803" width="15.7109375" style="23" customWidth="1"/>
    <col min="12804" max="12804" width="15" style="23" customWidth="1"/>
    <col min="12805" max="12805" width="13.28515625" style="23" customWidth="1"/>
    <col min="12806" max="12806" width="13.7109375" style="23" customWidth="1"/>
    <col min="12807" max="12807" width="13.28515625" style="23" customWidth="1"/>
    <col min="12808" max="12808" width="14.28515625" style="23" customWidth="1"/>
    <col min="12809" max="13056" width="11" style="23"/>
    <col min="13057" max="13057" width="0" style="23" hidden="1" customWidth="1"/>
    <col min="13058" max="13058" width="42.85546875" style="23" customWidth="1"/>
    <col min="13059" max="13059" width="15.7109375" style="23" customWidth="1"/>
    <col min="13060" max="13060" width="15" style="23" customWidth="1"/>
    <col min="13061" max="13061" width="13.28515625" style="23" customWidth="1"/>
    <col min="13062" max="13062" width="13.7109375" style="23" customWidth="1"/>
    <col min="13063" max="13063" width="13.28515625" style="23" customWidth="1"/>
    <col min="13064" max="13064" width="14.28515625" style="23" customWidth="1"/>
    <col min="13065" max="13312" width="11" style="23"/>
    <col min="13313" max="13313" width="0" style="23" hidden="1" customWidth="1"/>
    <col min="13314" max="13314" width="42.85546875" style="23" customWidth="1"/>
    <col min="13315" max="13315" width="15.7109375" style="23" customWidth="1"/>
    <col min="13316" max="13316" width="15" style="23" customWidth="1"/>
    <col min="13317" max="13317" width="13.28515625" style="23" customWidth="1"/>
    <col min="13318" max="13318" width="13.7109375" style="23" customWidth="1"/>
    <col min="13319" max="13319" width="13.28515625" style="23" customWidth="1"/>
    <col min="13320" max="13320" width="14.28515625" style="23" customWidth="1"/>
    <col min="13321" max="13568" width="11" style="23"/>
    <col min="13569" max="13569" width="0" style="23" hidden="1" customWidth="1"/>
    <col min="13570" max="13570" width="42.85546875" style="23" customWidth="1"/>
    <col min="13571" max="13571" width="15.7109375" style="23" customWidth="1"/>
    <col min="13572" max="13572" width="15" style="23" customWidth="1"/>
    <col min="13573" max="13573" width="13.28515625" style="23" customWidth="1"/>
    <col min="13574" max="13574" width="13.7109375" style="23" customWidth="1"/>
    <col min="13575" max="13575" width="13.28515625" style="23" customWidth="1"/>
    <col min="13576" max="13576" width="14.28515625" style="23" customWidth="1"/>
    <col min="13577" max="13824" width="11" style="23"/>
    <col min="13825" max="13825" width="0" style="23" hidden="1" customWidth="1"/>
    <col min="13826" max="13826" width="42.85546875" style="23" customWidth="1"/>
    <col min="13827" max="13827" width="15.7109375" style="23" customWidth="1"/>
    <col min="13828" max="13828" width="15" style="23" customWidth="1"/>
    <col min="13829" max="13829" width="13.28515625" style="23" customWidth="1"/>
    <col min="13830" max="13830" width="13.7109375" style="23" customWidth="1"/>
    <col min="13831" max="13831" width="13.28515625" style="23" customWidth="1"/>
    <col min="13832" max="13832" width="14.28515625" style="23" customWidth="1"/>
    <col min="13833" max="14080" width="11" style="23"/>
    <col min="14081" max="14081" width="0" style="23" hidden="1" customWidth="1"/>
    <col min="14082" max="14082" width="42.85546875" style="23" customWidth="1"/>
    <col min="14083" max="14083" width="15.7109375" style="23" customWidth="1"/>
    <col min="14084" max="14084" width="15" style="23" customWidth="1"/>
    <col min="14085" max="14085" width="13.28515625" style="23" customWidth="1"/>
    <col min="14086" max="14086" width="13.7109375" style="23" customWidth="1"/>
    <col min="14087" max="14087" width="13.28515625" style="23" customWidth="1"/>
    <col min="14088" max="14088" width="14.28515625" style="23" customWidth="1"/>
    <col min="14089" max="14336" width="11" style="23"/>
    <col min="14337" max="14337" width="0" style="23" hidden="1" customWidth="1"/>
    <col min="14338" max="14338" width="42.85546875" style="23" customWidth="1"/>
    <col min="14339" max="14339" width="15.7109375" style="23" customWidth="1"/>
    <col min="14340" max="14340" width="15" style="23" customWidth="1"/>
    <col min="14341" max="14341" width="13.28515625" style="23" customWidth="1"/>
    <col min="14342" max="14342" width="13.7109375" style="23" customWidth="1"/>
    <col min="14343" max="14343" width="13.28515625" style="23" customWidth="1"/>
    <col min="14344" max="14344" width="14.28515625" style="23" customWidth="1"/>
    <col min="14345" max="14592" width="11" style="23"/>
    <col min="14593" max="14593" width="0" style="23" hidden="1" customWidth="1"/>
    <col min="14594" max="14594" width="42.85546875" style="23" customWidth="1"/>
    <col min="14595" max="14595" width="15.7109375" style="23" customWidth="1"/>
    <col min="14596" max="14596" width="15" style="23" customWidth="1"/>
    <col min="14597" max="14597" width="13.28515625" style="23" customWidth="1"/>
    <col min="14598" max="14598" width="13.7109375" style="23" customWidth="1"/>
    <col min="14599" max="14599" width="13.28515625" style="23" customWidth="1"/>
    <col min="14600" max="14600" width="14.28515625" style="23" customWidth="1"/>
    <col min="14601" max="14848" width="11" style="23"/>
    <col min="14849" max="14849" width="0" style="23" hidden="1" customWidth="1"/>
    <col min="14850" max="14850" width="42.85546875" style="23" customWidth="1"/>
    <col min="14851" max="14851" width="15.7109375" style="23" customWidth="1"/>
    <col min="14852" max="14852" width="15" style="23" customWidth="1"/>
    <col min="14853" max="14853" width="13.28515625" style="23" customWidth="1"/>
    <col min="14854" max="14854" width="13.7109375" style="23" customWidth="1"/>
    <col min="14855" max="14855" width="13.28515625" style="23" customWidth="1"/>
    <col min="14856" max="14856" width="14.28515625" style="23" customWidth="1"/>
    <col min="14857" max="15104" width="11" style="23"/>
    <col min="15105" max="15105" width="0" style="23" hidden="1" customWidth="1"/>
    <col min="15106" max="15106" width="42.85546875" style="23" customWidth="1"/>
    <col min="15107" max="15107" width="15.7109375" style="23" customWidth="1"/>
    <col min="15108" max="15108" width="15" style="23" customWidth="1"/>
    <col min="15109" max="15109" width="13.28515625" style="23" customWidth="1"/>
    <col min="15110" max="15110" width="13.7109375" style="23" customWidth="1"/>
    <col min="15111" max="15111" width="13.28515625" style="23" customWidth="1"/>
    <col min="15112" max="15112" width="14.28515625" style="23" customWidth="1"/>
    <col min="15113" max="15360" width="11" style="23"/>
    <col min="15361" max="15361" width="0" style="23" hidden="1" customWidth="1"/>
    <col min="15362" max="15362" width="42.85546875" style="23" customWidth="1"/>
    <col min="15363" max="15363" width="15.7109375" style="23" customWidth="1"/>
    <col min="15364" max="15364" width="15" style="23" customWidth="1"/>
    <col min="15365" max="15365" width="13.28515625" style="23" customWidth="1"/>
    <col min="15366" max="15366" width="13.7109375" style="23" customWidth="1"/>
    <col min="15367" max="15367" width="13.28515625" style="23" customWidth="1"/>
    <col min="15368" max="15368" width="14.28515625" style="23" customWidth="1"/>
    <col min="15369" max="15616" width="11" style="23"/>
    <col min="15617" max="15617" width="0" style="23" hidden="1" customWidth="1"/>
    <col min="15618" max="15618" width="42.85546875" style="23" customWidth="1"/>
    <col min="15619" max="15619" width="15.7109375" style="23" customWidth="1"/>
    <col min="15620" max="15620" width="15" style="23" customWidth="1"/>
    <col min="15621" max="15621" width="13.28515625" style="23" customWidth="1"/>
    <col min="15622" max="15622" width="13.7109375" style="23" customWidth="1"/>
    <col min="15623" max="15623" width="13.28515625" style="23" customWidth="1"/>
    <col min="15624" max="15624" width="14.28515625" style="23" customWidth="1"/>
    <col min="15625" max="15872" width="11" style="23"/>
    <col min="15873" max="15873" width="0" style="23" hidden="1" customWidth="1"/>
    <col min="15874" max="15874" width="42.85546875" style="23" customWidth="1"/>
    <col min="15875" max="15875" width="15.7109375" style="23" customWidth="1"/>
    <col min="15876" max="15876" width="15" style="23" customWidth="1"/>
    <col min="15877" max="15877" width="13.28515625" style="23" customWidth="1"/>
    <col min="15878" max="15878" width="13.7109375" style="23" customWidth="1"/>
    <col min="15879" max="15879" width="13.28515625" style="23" customWidth="1"/>
    <col min="15880" max="15880" width="14.28515625" style="23" customWidth="1"/>
    <col min="15881" max="16128" width="11" style="23"/>
    <col min="16129" max="16129" width="0" style="23" hidden="1" customWidth="1"/>
    <col min="16130" max="16130" width="42.85546875" style="23" customWidth="1"/>
    <col min="16131" max="16131" width="15.7109375" style="23" customWidth="1"/>
    <col min="16132" max="16132" width="15" style="23" customWidth="1"/>
    <col min="16133" max="16133" width="13.28515625" style="23" customWidth="1"/>
    <col min="16134" max="16134" width="13.7109375" style="23" customWidth="1"/>
    <col min="16135" max="16135" width="13.28515625" style="23" customWidth="1"/>
    <col min="16136" max="16136" width="14.28515625" style="23" customWidth="1"/>
    <col min="16137" max="16384" width="11" style="23"/>
  </cols>
  <sheetData>
    <row r="1" spans="2:8" ht="13.5" thickBot="1"/>
    <row r="2" spans="2:8">
      <c r="B2" s="1404" t="s">
        <v>1242</v>
      </c>
      <c r="C2" s="1405"/>
      <c r="D2" s="1405"/>
      <c r="E2" s="1405"/>
      <c r="F2" s="1405"/>
      <c r="G2" s="1405"/>
      <c r="H2" s="1650"/>
    </row>
    <row r="3" spans="2:8">
      <c r="B3" s="1631" t="s">
        <v>492</v>
      </c>
      <c r="C3" s="1632"/>
      <c r="D3" s="1632"/>
      <c r="E3" s="1632"/>
      <c r="F3" s="1632"/>
      <c r="G3" s="1632"/>
      <c r="H3" s="1651"/>
    </row>
    <row r="4" spans="2:8">
      <c r="B4" s="1631" t="s">
        <v>1360</v>
      </c>
      <c r="C4" s="1632"/>
      <c r="D4" s="1632"/>
      <c r="E4" s="1632"/>
      <c r="F4" s="1632"/>
      <c r="G4" s="1632"/>
      <c r="H4" s="1651"/>
    </row>
    <row r="5" spans="2:8">
      <c r="B5" s="1631" t="s">
        <v>1321</v>
      </c>
      <c r="C5" s="1632"/>
      <c r="D5" s="1632"/>
      <c r="E5" s="1632"/>
      <c r="F5" s="1632"/>
      <c r="G5" s="1632"/>
      <c r="H5" s="1651"/>
    </row>
    <row r="6" spans="2:8" ht="13.5" thickBot="1">
      <c r="B6" s="1634" t="s">
        <v>83</v>
      </c>
      <c r="C6" s="1635"/>
      <c r="D6" s="1635"/>
      <c r="E6" s="1635"/>
      <c r="F6" s="1635"/>
      <c r="G6" s="1635"/>
      <c r="H6" s="1652"/>
    </row>
    <row r="7" spans="2:8" ht="13.5" thickBot="1">
      <c r="B7" s="1629" t="s">
        <v>84</v>
      </c>
      <c r="C7" s="1658" t="s">
        <v>494</v>
      </c>
      <c r="D7" s="1659"/>
      <c r="E7" s="1659"/>
      <c r="F7" s="1659"/>
      <c r="G7" s="1660"/>
      <c r="H7" s="1641" t="s">
        <v>495</v>
      </c>
    </row>
    <row r="8" spans="2:8" ht="26.25" thickBot="1">
      <c r="B8" s="1630"/>
      <c r="C8" s="779" t="s">
        <v>496</v>
      </c>
      <c r="D8" s="779" t="s">
        <v>497</v>
      </c>
      <c r="E8" s="779" t="s">
        <v>498</v>
      </c>
      <c r="F8" s="779" t="s">
        <v>679</v>
      </c>
      <c r="G8" s="779" t="s">
        <v>594</v>
      </c>
      <c r="H8" s="1642"/>
    </row>
    <row r="9" spans="2:8">
      <c r="B9" s="921" t="s">
        <v>680</v>
      </c>
      <c r="C9" s="788">
        <f>C10+C11+C12+C15+C16+C19</f>
        <v>7128541.3399999999</v>
      </c>
      <c r="D9" s="788">
        <f>D10+D11+D12+D15+D16+D19</f>
        <v>0</v>
      </c>
      <c r="E9" s="788">
        <f>E10+E11+E12+E15+E16+E19</f>
        <v>7128541.3399999999</v>
      </c>
      <c r="F9" s="788">
        <f>F10+F11+F12+F15+F16+F19</f>
        <v>967665.14</v>
      </c>
      <c r="G9" s="788">
        <f>G10+G11+G12+G15+G16+G19</f>
        <v>739381.71</v>
      </c>
      <c r="H9" s="789">
        <f>E9-F9</f>
        <v>6160876.2000000002</v>
      </c>
    </row>
    <row r="10" spans="2:8" ht="20.25" customHeight="1">
      <c r="B10" s="922" t="s">
        <v>681</v>
      </c>
      <c r="C10" s="788">
        <v>7128541.3399999999</v>
      </c>
      <c r="D10" s="789">
        <v>0</v>
      </c>
      <c r="E10" s="785">
        <f>C10+D10</f>
        <v>7128541.3399999999</v>
      </c>
      <c r="F10" s="789">
        <v>967665.14</v>
      </c>
      <c r="G10" s="789">
        <v>739381.71</v>
      </c>
      <c r="H10" s="785">
        <f t="shared" ref="H10:H31" si="0">E10-F10</f>
        <v>6160876.2000000002</v>
      </c>
    </row>
    <row r="11" spans="2:8">
      <c r="B11" s="922" t="s">
        <v>682</v>
      </c>
      <c r="C11" s="788"/>
      <c r="D11" s="789"/>
      <c r="E11" s="785">
        <f>C11+D11</f>
        <v>0</v>
      </c>
      <c r="F11" s="789"/>
      <c r="G11" s="789"/>
      <c r="H11" s="785">
        <f t="shared" si="0"/>
        <v>0</v>
      </c>
    </row>
    <row r="12" spans="2:8">
      <c r="B12" s="922" t="s">
        <v>683</v>
      </c>
      <c r="C12" s="783">
        <f>SUM(C13:C14)</f>
        <v>0</v>
      </c>
      <c r="D12" s="783">
        <f>SUM(D13:D14)</f>
        <v>0</v>
      </c>
      <c r="E12" s="783">
        <f>SUM(E13:E14)</f>
        <v>0</v>
      </c>
      <c r="F12" s="783">
        <f>SUM(F13:F14)</f>
        <v>0</v>
      </c>
      <c r="G12" s="783">
        <f>SUM(G13:G14)</f>
        <v>0</v>
      </c>
      <c r="H12" s="785">
        <f t="shared" si="0"/>
        <v>0</v>
      </c>
    </row>
    <row r="13" spans="2:8">
      <c r="B13" s="923" t="s">
        <v>684</v>
      </c>
      <c r="C13" s="788"/>
      <c r="D13" s="789"/>
      <c r="E13" s="785">
        <f>C13+D13</f>
        <v>0</v>
      </c>
      <c r="F13" s="789"/>
      <c r="G13" s="789"/>
      <c r="H13" s="785">
        <f t="shared" si="0"/>
        <v>0</v>
      </c>
    </row>
    <row r="14" spans="2:8">
      <c r="B14" s="923" t="s">
        <v>685</v>
      </c>
      <c r="C14" s="788"/>
      <c r="D14" s="789"/>
      <c r="E14" s="785">
        <f>C14+D14</f>
        <v>0</v>
      </c>
      <c r="F14" s="789"/>
      <c r="G14" s="789"/>
      <c r="H14" s="785">
        <f t="shared" si="0"/>
        <v>0</v>
      </c>
    </row>
    <row r="15" spans="2:8">
      <c r="B15" s="922" t="s">
        <v>686</v>
      </c>
      <c r="C15" s="788"/>
      <c r="D15" s="789"/>
      <c r="E15" s="785">
        <f>C15+D15</f>
        <v>0</v>
      </c>
      <c r="F15" s="789"/>
      <c r="G15" s="789"/>
      <c r="H15" s="785">
        <f t="shared" si="0"/>
        <v>0</v>
      </c>
    </row>
    <row r="16" spans="2:8" ht="25.5">
      <c r="B16" s="922" t="s">
        <v>687</v>
      </c>
      <c r="C16" s="783">
        <f>C17+C18</f>
        <v>0</v>
      </c>
      <c r="D16" s="783">
        <f>D17+D18</f>
        <v>0</v>
      </c>
      <c r="E16" s="783">
        <f>E17+E18</f>
        <v>0</v>
      </c>
      <c r="F16" s="783">
        <f>F17+F18</f>
        <v>0</v>
      </c>
      <c r="G16" s="783">
        <f>G17+G18</f>
        <v>0</v>
      </c>
      <c r="H16" s="785">
        <f t="shared" si="0"/>
        <v>0</v>
      </c>
    </row>
    <row r="17" spans="2:8">
      <c r="B17" s="923" t="s">
        <v>688</v>
      </c>
      <c r="C17" s="788"/>
      <c r="D17" s="789"/>
      <c r="E17" s="785">
        <f>C17+D17</f>
        <v>0</v>
      </c>
      <c r="F17" s="789"/>
      <c r="G17" s="789"/>
      <c r="H17" s="785">
        <f t="shared" si="0"/>
        <v>0</v>
      </c>
    </row>
    <row r="18" spans="2:8">
      <c r="B18" s="923" t="s">
        <v>689</v>
      </c>
      <c r="C18" s="788"/>
      <c r="D18" s="789"/>
      <c r="E18" s="785">
        <f>C18+D18</f>
        <v>0</v>
      </c>
      <c r="F18" s="789"/>
      <c r="G18" s="789"/>
      <c r="H18" s="785">
        <f t="shared" si="0"/>
        <v>0</v>
      </c>
    </row>
    <row r="19" spans="2:8">
      <c r="B19" s="922" t="s">
        <v>690</v>
      </c>
      <c r="C19" s="788"/>
      <c r="D19" s="789"/>
      <c r="E19" s="785">
        <f>C19+D19</f>
        <v>0</v>
      </c>
      <c r="F19" s="789"/>
      <c r="G19" s="789"/>
      <c r="H19" s="785">
        <f t="shared" si="0"/>
        <v>0</v>
      </c>
    </row>
    <row r="20" spans="2:8" s="928" customFormat="1">
      <c r="B20" s="924"/>
      <c r="C20" s="925"/>
      <c r="D20" s="926"/>
      <c r="E20" s="926"/>
      <c r="F20" s="926"/>
      <c r="G20" s="926"/>
      <c r="H20" s="927"/>
    </row>
    <row r="21" spans="2:8">
      <c r="B21" s="921" t="s">
        <v>691</v>
      </c>
      <c r="C21" s="788">
        <f>C22+C23+C24+C27+C28+C31</f>
        <v>108892438.8</v>
      </c>
      <c r="D21" s="788">
        <f>D22+D23+D24+D27+D28+D31</f>
        <v>3584942.93</v>
      </c>
      <c r="E21" s="788">
        <f>E22+E23+E24+E27+E28+E31</f>
        <v>112477381.73</v>
      </c>
      <c r="F21" s="788">
        <f>F22+F23+F24+F27+F28+F31</f>
        <v>25682310.359999999</v>
      </c>
      <c r="G21" s="788">
        <f>G22+G23+G24+G27+G28+G31</f>
        <v>21862076.550000001</v>
      </c>
      <c r="H21" s="789">
        <f t="shared" si="0"/>
        <v>86795071.370000005</v>
      </c>
    </row>
    <row r="22" spans="2:8" ht="18.75" customHeight="1">
      <c r="B22" s="922" t="s">
        <v>681</v>
      </c>
      <c r="C22" s="788">
        <v>108892438.8</v>
      </c>
      <c r="D22" s="789">
        <v>3584942.93</v>
      </c>
      <c r="E22" s="785">
        <f>C22+D22</f>
        <v>112477381.73</v>
      </c>
      <c r="F22" s="789">
        <v>25682310.359999999</v>
      </c>
      <c r="G22" s="789">
        <v>21862076.550000001</v>
      </c>
      <c r="H22" s="785">
        <f t="shared" si="0"/>
        <v>86795071.370000005</v>
      </c>
    </row>
    <row r="23" spans="2:8">
      <c r="B23" s="922" t="s">
        <v>682</v>
      </c>
      <c r="C23" s="788"/>
      <c r="D23" s="789"/>
      <c r="E23" s="785">
        <f>C23+D23</f>
        <v>0</v>
      </c>
      <c r="F23" s="789"/>
      <c r="G23" s="789"/>
      <c r="H23" s="785">
        <f t="shared" si="0"/>
        <v>0</v>
      </c>
    </row>
    <row r="24" spans="2:8">
      <c r="B24" s="922" t="s">
        <v>683</v>
      </c>
      <c r="C24" s="783">
        <f>SUM(C25:C26)</f>
        <v>0</v>
      </c>
      <c r="D24" s="783">
        <f>SUM(D25:D26)</f>
        <v>0</v>
      </c>
      <c r="E24" s="783">
        <f>SUM(E25:E26)</f>
        <v>0</v>
      </c>
      <c r="F24" s="783">
        <f>SUM(F25:F26)</f>
        <v>0</v>
      </c>
      <c r="G24" s="783">
        <f>SUM(G25:G26)</f>
        <v>0</v>
      </c>
      <c r="H24" s="785">
        <f t="shared" si="0"/>
        <v>0</v>
      </c>
    </row>
    <row r="25" spans="2:8">
      <c r="B25" s="923" t="s">
        <v>684</v>
      </c>
      <c r="C25" s="788"/>
      <c r="D25" s="789"/>
      <c r="E25" s="785">
        <f>C25+D25</f>
        <v>0</v>
      </c>
      <c r="F25" s="789"/>
      <c r="G25" s="789"/>
      <c r="H25" s="785">
        <f t="shared" si="0"/>
        <v>0</v>
      </c>
    </row>
    <row r="26" spans="2:8">
      <c r="B26" s="923" t="s">
        <v>685</v>
      </c>
      <c r="C26" s="788"/>
      <c r="D26" s="789"/>
      <c r="E26" s="785">
        <f>C26+D26</f>
        <v>0</v>
      </c>
      <c r="F26" s="789"/>
      <c r="G26" s="789"/>
      <c r="H26" s="785">
        <f t="shared" si="0"/>
        <v>0</v>
      </c>
    </row>
    <row r="27" spans="2:8">
      <c r="B27" s="922" t="s">
        <v>686</v>
      </c>
      <c r="C27" s="788"/>
      <c r="D27" s="789"/>
      <c r="E27" s="785">
        <f>C27+D27</f>
        <v>0</v>
      </c>
      <c r="F27" s="789"/>
      <c r="G27" s="789"/>
      <c r="H27" s="785">
        <f t="shared" si="0"/>
        <v>0</v>
      </c>
    </row>
    <row r="28" spans="2:8" ht="25.5">
      <c r="B28" s="922" t="s">
        <v>687</v>
      </c>
      <c r="C28" s="783">
        <f>C29+C30</f>
        <v>0</v>
      </c>
      <c r="D28" s="783">
        <f>D29+D30</f>
        <v>0</v>
      </c>
      <c r="E28" s="783">
        <f>E29+E30</f>
        <v>0</v>
      </c>
      <c r="F28" s="783">
        <f>F29+F30</f>
        <v>0</v>
      </c>
      <c r="G28" s="783">
        <f>G29+G30</f>
        <v>0</v>
      </c>
      <c r="H28" s="785">
        <f t="shared" si="0"/>
        <v>0</v>
      </c>
    </row>
    <row r="29" spans="2:8">
      <c r="B29" s="923" t="s">
        <v>688</v>
      </c>
      <c r="C29" s="788"/>
      <c r="D29" s="789"/>
      <c r="E29" s="785">
        <f>C29+D29</f>
        <v>0</v>
      </c>
      <c r="F29" s="789"/>
      <c r="G29" s="789"/>
      <c r="H29" s="785">
        <f t="shared" si="0"/>
        <v>0</v>
      </c>
    </row>
    <row r="30" spans="2:8">
      <c r="B30" s="923" t="s">
        <v>689</v>
      </c>
      <c r="C30" s="788"/>
      <c r="D30" s="789"/>
      <c r="E30" s="785">
        <f>C30+D30</f>
        <v>0</v>
      </c>
      <c r="F30" s="789"/>
      <c r="G30" s="789"/>
      <c r="H30" s="785">
        <f t="shared" si="0"/>
        <v>0</v>
      </c>
    </row>
    <row r="31" spans="2:8">
      <c r="B31" s="922" t="s">
        <v>690</v>
      </c>
      <c r="C31" s="788"/>
      <c r="D31" s="789"/>
      <c r="E31" s="785">
        <f>C31+D31</f>
        <v>0</v>
      </c>
      <c r="F31" s="789"/>
      <c r="G31" s="789"/>
      <c r="H31" s="785">
        <f t="shared" si="0"/>
        <v>0</v>
      </c>
    </row>
    <row r="32" spans="2:8">
      <c r="B32" s="921" t="s">
        <v>692</v>
      </c>
      <c r="C32" s="788">
        <f t="shared" ref="C32:H32" si="1">C9+C21</f>
        <v>116020980.14</v>
      </c>
      <c r="D32" s="788">
        <f t="shared" si="1"/>
        <v>3584942.93</v>
      </c>
      <c r="E32" s="788">
        <f t="shared" si="1"/>
        <v>119605923.07000001</v>
      </c>
      <c r="F32" s="788">
        <f t="shared" si="1"/>
        <v>26649975.5</v>
      </c>
      <c r="G32" s="788">
        <f t="shared" si="1"/>
        <v>22601458.260000002</v>
      </c>
      <c r="H32" s="788">
        <f t="shared" si="1"/>
        <v>92955947.570000008</v>
      </c>
    </row>
    <row r="33" spans="2:11" ht="13.5" thickBot="1">
      <c r="B33" s="929"/>
      <c r="C33" s="930"/>
      <c r="D33" s="931"/>
      <c r="E33" s="931"/>
      <c r="F33" s="931"/>
      <c r="G33" s="931"/>
      <c r="H33" s="931"/>
    </row>
    <row r="34" spans="2:11">
      <c r="K34" s="23" t="s">
        <v>239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D48"/>
  <sheetViews>
    <sheetView view="pageBreakPreview" zoomScale="110" zoomScaleNormal="100" zoomScaleSheetLayoutView="110" workbookViewId="0">
      <selection activeCell="B34" sqref="B34"/>
    </sheetView>
  </sheetViews>
  <sheetFormatPr baseColWidth="10" defaultColWidth="11.28515625" defaultRowHeight="16.5"/>
  <cols>
    <col min="1" max="1" width="64.5703125" style="264" customWidth="1"/>
    <col min="2" max="2" width="25.7109375" style="264" customWidth="1"/>
    <col min="3" max="3" width="25.7109375" style="390" customWidth="1"/>
    <col min="4" max="4" width="89.140625" style="264" customWidth="1"/>
    <col min="5" max="16384" width="11.28515625" style="264"/>
  </cols>
  <sheetData>
    <row r="1" spans="1:4">
      <c r="A1" s="1436" t="str">
        <f>'ETCA-I-01'!A1:G1</f>
        <v>Instituto de Capacitacion Para el Trabajo del Estado de Sonora</v>
      </c>
      <c r="B1" s="1436"/>
      <c r="C1" s="1436"/>
      <c r="D1" s="410"/>
    </row>
    <row r="2" spans="1:4" s="265" customFormat="1" ht="15.75">
      <c r="A2" s="1436" t="s">
        <v>13</v>
      </c>
      <c r="B2" s="1436"/>
      <c r="C2" s="1436"/>
    </row>
    <row r="3" spans="1:4" s="265" customFormat="1">
      <c r="A3" s="1437" t="str">
        <f>'ETCA-I-01'!A3:G3</f>
        <v>Al 31 de Marzo de 2020</v>
      </c>
      <c r="B3" s="1437"/>
      <c r="C3" s="1437"/>
    </row>
    <row r="4" spans="1:4" s="266" customFormat="1" ht="17.25" thickBot="1">
      <c r="A4" s="379"/>
      <c r="B4" s="511"/>
      <c r="C4" s="380"/>
    </row>
    <row r="5" spans="1:4" s="382" customFormat="1" ht="27" customHeight="1" thickBot="1">
      <c r="A5" s="381" t="s">
        <v>693</v>
      </c>
      <c r="B5" s="157"/>
      <c r="C5" s="236">
        <f>'ETCA II-04'!E80</f>
        <v>27892475.140000004</v>
      </c>
      <c r="D5" s="391" t="str">
        <f>IF((C5-'ETCA II-04'!E80)&gt;0.9,"ERROR!!!!! EL MONTO NO COINCIDE CON LO REPORTADO EN EL FORMATO ETCA-II-04, EN EL TOTAL DE EGRESOS DEVENGADO ANUAL","")</f>
        <v/>
      </c>
    </row>
    <row r="6" spans="1:4" s="382" customFormat="1" ht="9.75" customHeight="1">
      <c r="A6" s="383"/>
      <c r="B6" s="253"/>
      <c r="C6" s="392"/>
      <c r="D6" s="391"/>
    </row>
    <row r="7" spans="1:4" s="382" customFormat="1" ht="17.25" customHeight="1" thickBot="1">
      <c r="A7" s="384"/>
      <c r="B7" s="256"/>
      <c r="C7" s="393"/>
      <c r="D7" s="391"/>
    </row>
    <row r="8" spans="1:4" ht="20.100000000000001" customHeight="1">
      <c r="A8" s="385" t="s">
        <v>847</v>
      </c>
      <c r="B8" s="605"/>
      <c r="C8" s="394">
        <f>SUM(B9:B29)</f>
        <v>0</v>
      </c>
      <c r="D8" s="395"/>
    </row>
    <row r="9" spans="1:4" ht="20.100000000000001" customHeight="1">
      <c r="A9" s="386" t="s">
        <v>848</v>
      </c>
      <c r="B9" s="635"/>
      <c r="C9" s="396"/>
      <c r="D9" s="395"/>
    </row>
    <row r="10" spans="1:4" ht="20.100000000000001" customHeight="1">
      <c r="A10" s="386" t="s">
        <v>849</v>
      </c>
      <c r="B10" s="635"/>
      <c r="C10" s="396"/>
      <c r="D10" s="395"/>
    </row>
    <row r="11" spans="1:4" ht="20.100000000000001" customHeight="1">
      <c r="A11" s="386" t="s">
        <v>469</v>
      </c>
      <c r="B11" s="635"/>
      <c r="C11" s="396"/>
      <c r="D11" s="395"/>
    </row>
    <row r="12" spans="1:4">
      <c r="A12" s="386" t="s">
        <v>470</v>
      </c>
      <c r="B12" s="635"/>
      <c r="C12" s="396"/>
      <c r="D12" s="395"/>
    </row>
    <row r="13" spans="1:4" ht="20.100000000000001" customHeight="1">
      <c r="A13" s="386" t="s">
        <v>471</v>
      </c>
      <c r="B13" s="635"/>
      <c r="C13" s="396"/>
      <c r="D13" s="395"/>
    </row>
    <row r="14" spans="1:4" ht="20.100000000000001" customHeight="1">
      <c r="A14" s="386" t="s">
        <v>472</v>
      </c>
      <c r="B14" s="635"/>
      <c r="C14" s="396"/>
      <c r="D14" s="395"/>
    </row>
    <row r="15" spans="1:4" ht="20.100000000000001" customHeight="1">
      <c r="A15" s="386" t="s">
        <v>473</v>
      </c>
      <c r="B15" s="635"/>
      <c r="C15" s="396"/>
      <c r="D15" s="395"/>
    </row>
    <row r="16" spans="1:4" ht="20.100000000000001" customHeight="1">
      <c r="A16" s="386" t="s">
        <v>474</v>
      </c>
      <c r="B16" s="635"/>
      <c r="C16" s="396"/>
      <c r="D16" s="395"/>
    </row>
    <row r="17" spans="1:4" ht="20.100000000000001" customHeight="1">
      <c r="A17" s="386" t="s">
        <v>878</v>
      </c>
      <c r="B17" s="635"/>
      <c r="C17" s="396"/>
      <c r="D17" s="395"/>
    </row>
    <row r="18" spans="1:4" ht="20.100000000000001" customHeight="1">
      <c r="A18" s="386" t="s">
        <v>476</v>
      </c>
      <c r="B18" s="635"/>
      <c r="C18" s="396"/>
      <c r="D18" s="395"/>
    </row>
    <row r="19" spans="1:4" ht="20.100000000000001" customHeight="1">
      <c r="A19" s="386" t="s">
        <v>54</v>
      </c>
      <c r="B19" s="635"/>
      <c r="C19" s="396"/>
      <c r="D19" s="395"/>
    </row>
    <row r="20" spans="1:4" ht="20.100000000000001" customHeight="1">
      <c r="A20" s="386" t="s">
        <v>477</v>
      </c>
      <c r="B20" s="635"/>
      <c r="C20" s="396"/>
      <c r="D20" s="395"/>
    </row>
    <row r="21" spans="1:4" ht="20.100000000000001" customHeight="1">
      <c r="A21" s="386" t="s">
        <v>478</v>
      </c>
      <c r="B21" s="635"/>
      <c r="C21" s="396"/>
      <c r="D21" s="395"/>
    </row>
    <row r="22" spans="1:4" ht="20.100000000000001" customHeight="1">
      <c r="A22" s="386" t="s">
        <v>482</v>
      </c>
      <c r="B22" s="635"/>
      <c r="C22" s="396"/>
      <c r="D22" s="395"/>
    </row>
    <row r="23" spans="1:4" ht="20.100000000000001" customHeight="1">
      <c r="A23" s="386" t="s">
        <v>483</v>
      </c>
      <c r="B23" s="635"/>
      <c r="C23" s="396"/>
      <c r="D23" s="395"/>
    </row>
    <row r="24" spans="1:4" ht="20.100000000000001" customHeight="1">
      <c r="A24" s="386" t="s">
        <v>484</v>
      </c>
      <c r="B24" s="635"/>
      <c r="C24" s="396"/>
      <c r="D24" s="395"/>
    </row>
    <row r="25" spans="1:4" ht="20.100000000000001" customHeight="1">
      <c r="A25" s="386" t="s">
        <v>485</v>
      </c>
      <c r="B25" s="635"/>
      <c r="C25" s="396"/>
      <c r="D25" s="395"/>
    </row>
    <row r="26" spans="1:4" ht="20.100000000000001" customHeight="1">
      <c r="A26" s="386" t="s">
        <v>487</v>
      </c>
      <c r="B26" s="635"/>
      <c r="C26" s="396"/>
      <c r="D26" s="395"/>
    </row>
    <row r="27" spans="1:4" ht="20.100000000000001" customHeight="1">
      <c r="A27" s="386" t="s">
        <v>879</v>
      </c>
      <c r="B27" s="635"/>
      <c r="C27" s="396"/>
      <c r="D27" s="395"/>
    </row>
    <row r="28" spans="1:4" ht="20.100000000000001" customHeight="1">
      <c r="A28" s="386" t="s">
        <v>880</v>
      </c>
      <c r="B28" s="635"/>
      <c r="C28" s="396"/>
      <c r="D28" s="395"/>
    </row>
    <row r="29" spans="1:4" ht="20.100000000000001" customHeight="1" thickBot="1">
      <c r="A29" s="386" t="s">
        <v>694</v>
      </c>
      <c r="B29" s="636"/>
      <c r="C29" s="397"/>
      <c r="D29" s="395"/>
    </row>
    <row r="30" spans="1:4" ht="7.5" customHeight="1">
      <c r="A30" s="387"/>
      <c r="B30" s="253"/>
      <c r="C30" s="398"/>
      <c r="D30" s="395"/>
    </row>
    <row r="31" spans="1:4" ht="20.100000000000001" customHeight="1" thickBot="1">
      <c r="A31" s="388"/>
      <c r="B31" s="256"/>
      <c r="C31" s="399"/>
      <c r="D31" s="395"/>
    </row>
    <row r="32" spans="1:4" ht="20.100000000000001" customHeight="1">
      <c r="A32" s="385" t="s">
        <v>850</v>
      </c>
      <c r="B32" s="637"/>
      <c r="C32" s="394">
        <f>SUM(B33:B39)</f>
        <v>1418362.71</v>
      </c>
      <c r="D32" s="395"/>
    </row>
    <row r="33" spans="1:4">
      <c r="A33" s="386" t="s">
        <v>229</v>
      </c>
      <c r="B33" s="635">
        <v>1418362.71</v>
      </c>
      <c r="C33" s="396"/>
      <c r="D33" s="395"/>
    </row>
    <row r="34" spans="1:4" ht="20.100000000000001" customHeight="1">
      <c r="A34" s="386" t="s">
        <v>230</v>
      </c>
      <c r="B34" s="635"/>
      <c r="C34" s="396"/>
      <c r="D34" s="403" t="str">
        <f>IF(B33&lt;&gt;'ETCA-I-03'!C52,"ERROR!!!!! EL MONTO NO COINCIDE CON LO REPORTADO EN EL FORMATO ETCA-I-02 POR CONCEPTO DE ESTIMACIONES, DEPRECIACIONES, ETC..","")</f>
        <v/>
      </c>
    </row>
    <row r="35" spans="1:4" ht="20.100000000000001" customHeight="1">
      <c r="A35" s="386" t="s">
        <v>231</v>
      </c>
      <c r="B35" s="635"/>
      <c r="C35" s="396"/>
      <c r="D35" s="395"/>
    </row>
    <row r="36" spans="1:4" ht="25.5" customHeight="1">
      <c r="A36" s="386" t="s">
        <v>870</v>
      </c>
      <c r="B36" s="635"/>
      <c r="C36" s="396"/>
      <c r="D36" s="395"/>
    </row>
    <row r="37" spans="1:4" ht="20.100000000000001" customHeight="1">
      <c r="A37" s="386" t="s">
        <v>232</v>
      </c>
      <c r="B37" s="635"/>
      <c r="C37" s="396"/>
      <c r="D37" s="395"/>
    </row>
    <row r="38" spans="1:4" ht="20.100000000000001" customHeight="1">
      <c r="A38" s="386" t="s">
        <v>233</v>
      </c>
      <c r="B38" s="635"/>
      <c r="C38" s="396"/>
      <c r="D38" s="395"/>
    </row>
    <row r="39" spans="1:4" ht="20.100000000000001" customHeight="1">
      <c r="A39" s="386" t="s">
        <v>695</v>
      </c>
      <c r="B39" s="635"/>
      <c r="C39" s="396"/>
      <c r="D39" s="395"/>
    </row>
    <row r="40" spans="1:4" ht="20.100000000000001" customHeight="1" thickBot="1">
      <c r="A40" s="389"/>
      <c r="B40" s="638"/>
      <c r="C40" s="397"/>
      <c r="D40" s="395"/>
    </row>
    <row r="41" spans="1:4" ht="20.100000000000001" customHeight="1" thickBot="1">
      <c r="A41" s="488" t="s">
        <v>696</v>
      </c>
      <c r="B41" s="639"/>
      <c r="C41" s="236">
        <f>C5-C8+C32</f>
        <v>29310837.850000005</v>
      </c>
      <c r="D41" s="395"/>
    </row>
    <row r="42" spans="1:4" ht="20.100000000000001" customHeight="1">
      <c r="A42" s="487"/>
      <c r="B42" s="485"/>
      <c r="C42" s="486"/>
      <c r="D42" s="395" t="str">
        <f>IF((C41-'ETCA-I-03'!C61)&gt;0.9,"ERROR!!!!! EL MONTO NO COINCIDE CON LO REPORTADO EN EL FORMATO ETCA-I-03, EN EL MISMO RUBRO","")</f>
        <v/>
      </c>
    </row>
    <row r="43" spans="1:4" ht="20.100000000000001" customHeight="1">
      <c r="A43" s="484"/>
      <c r="B43" s="485"/>
      <c r="C43" s="486"/>
      <c r="D43" s="395"/>
    </row>
    <row r="44" spans="1:4" ht="20.100000000000001" customHeight="1">
      <c r="A44" s="484"/>
      <c r="B44" s="485"/>
      <c r="C44" s="486"/>
      <c r="D44" s="395"/>
    </row>
    <row r="45" spans="1:4" ht="20.100000000000001" customHeight="1">
      <c r="A45" s="484"/>
      <c r="B45" s="485"/>
      <c r="C45" s="486"/>
      <c r="D45" s="395"/>
    </row>
    <row r="46" spans="1:4" ht="20.100000000000001" customHeight="1">
      <c r="A46" s="484"/>
      <c r="B46" s="485"/>
      <c r="C46" s="486"/>
      <c r="D46" s="395"/>
    </row>
    <row r="47" spans="1:4" ht="26.25" customHeight="1">
      <c r="A47" s="487"/>
      <c r="B47" s="485"/>
      <c r="C47" s="486"/>
      <c r="D47" s="395"/>
    </row>
    <row r="48" spans="1:4">
      <c r="D48" s="395"/>
    </row>
  </sheetData>
  <sheetProtection password="C115" sheet="1" scenarios="1" formatColumns="0" formatRows="0" insertHyperlinks="0"/>
  <mergeCells count="3">
    <mergeCell ref="A1:C1"/>
    <mergeCell ref="A2:C2"/>
    <mergeCell ref="A3:C3"/>
  </mergeCells>
  <printOptions horizontalCentered="1"/>
  <pageMargins left="0.39370078740157483" right="0.39370078740157483" top="0.74803149606299213" bottom="0.74803149606299213" header="0.31496062992125984" footer="0.31496062992125984"/>
  <pageSetup scale="7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50"/>
  </sheetPr>
  <dimension ref="A1:J37"/>
  <sheetViews>
    <sheetView view="pageBreakPreview" topLeftCell="A13" zoomScaleNormal="100" zoomScaleSheetLayoutView="100" workbookViewId="0">
      <selection activeCell="D28" sqref="D28"/>
    </sheetView>
  </sheetViews>
  <sheetFormatPr baseColWidth="10" defaultColWidth="11.28515625" defaultRowHeight="16.5"/>
  <cols>
    <col min="1" max="1" width="4.28515625" style="110" customWidth="1"/>
    <col min="2" max="2" width="41.7109375" style="92" customWidth="1"/>
    <col min="3" max="5" width="16.7109375" style="92" customWidth="1"/>
    <col min="6" max="16384" width="11.28515625" style="92"/>
  </cols>
  <sheetData>
    <row r="1" spans="1:5">
      <c r="A1" s="1680" t="str">
        <f>'ETCA-I-01'!A1:G1</f>
        <v>Instituto de Capacitacion Para el Trabajo del Estado de Sonora</v>
      </c>
      <c r="B1" s="1680"/>
      <c r="C1" s="1680"/>
      <c r="D1" s="1680"/>
      <c r="E1" s="1680"/>
    </row>
    <row r="2" spans="1:5">
      <c r="A2" s="1684" t="s">
        <v>265</v>
      </c>
      <c r="B2" s="1684"/>
      <c r="C2" s="1684"/>
      <c r="D2" s="1684"/>
      <c r="E2" s="1684"/>
    </row>
    <row r="3" spans="1:5">
      <c r="A3" s="1428" t="str">
        <f>'ETCA-I-03'!A3:D3</f>
        <v>Del 01 de Enero al 31 de Marzo de 2020</v>
      </c>
      <c r="B3" s="1428"/>
      <c r="C3" s="1428"/>
      <c r="D3" s="1428"/>
      <c r="E3" s="1428"/>
    </row>
    <row r="4" spans="1:5" ht="17.25" thickBot="1">
      <c r="A4" s="315"/>
      <c r="B4" s="1684" t="s">
        <v>697</v>
      </c>
      <c r="C4" s="1684"/>
      <c r="D4" s="40"/>
      <c r="E4" s="315"/>
    </row>
    <row r="5" spans="1:5" s="191" customFormat="1" ht="30" customHeight="1">
      <c r="A5" s="1685" t="s">
        <v>698</v>
      </c>
      <c r="B5" s="1686"/>
      <c r="C5" s="316" t="s">
        <v>699</v>
      </c>
      <c r="D5" s="317" t="s">
        <v>700</v>
      </c>
      <c r="E5" s="318" t="s">
        <v>265</v>
      </c>
    </row>
    <row r="6" spans="1:5" s="191" customFormat="1" ht="30" customHeight="1" thickBot="1">
      <c r="A6" s="1687"/>
      <c r="B6" s="1688"/>
      <c r="C6" s="319" t="s">
        <v>701</v>
      </c>
      <c r="D6" s="319" t="s">
        <v>702</v>
      </c>
      <c r="E6" s="320" t="s">
        <v>703</v>
      </c>
    </row>
    <row r="7" spans="1:5" s="191" customFormat="1" ht="21" customHeight="1">
      <c r="A7" s="1689" t="s">
        <v>704</v>
      </c>
      <c r="B7" s="1690"/>
      <c r="C7" s="1690"/>
      <c r="D7" s="1690"/>
      <c r="E7" s="1691"/>
    </row>
    <row r="8" spans="1:5" s="191" customFormat="1" ht="20.25" customHeight="1">
      <c r="A8" s="321">
        <v>1</v>
      </c>
      <c r="B8" s="322"/>
      <c r="C8" s="323"/>
      <c r="D8" s="324"/>
      <c r="E8" s="334" t="str">
        <f>IF(B8="","",C8-D8)</f>
        <v/>
      </c>
    </row>
    <row r="9" spans="1:5" s="191" customFormat="1" ht="20.25" customHeight="1">
      <c r="A9" s="321">
        <v>2</v>
      </c>
      <c r="B9" s="322"/>
      <c r="C9" s="323"/>
      <c r="D9" s="324"/>
      <c r="E9" s="334" t="str">
        <f t="shared" ref="E9:E17" si="0">IF(B9="","",C9-D9)</f>
        <v/>
      </c>
    </row>
    <row r="10" spans="1:5" s="191" customFormat="1" ht="20.25" customHeight="1">
      <c r="A10" s="321">
        <v>3</v>
      </c>
      <c r="B10" s="322"/>
      <c r="C10" s="323"/>
      <c r="D10" s="324"/>
      <c r="E10" s="334" t="str">
        <f t="shared" si="0"/>
        <v/>
      </c>
    </row>
    <row r="11" spans="1:5" s="191" customFormat="1" ht="20.25" customHeight="1">
      <c r="A11" s="321">
        <v>4</v>
      </c>
      <c r="B11" s="322"/>
      <c r="C11" s="323"/>
      <c r="D11" s="324"/>
      <c r="E11" s="334" t="str">
        <f t="shared" si="0"/>
        <v/>
      </c>
    </row>
    <row r="12" spans="1:5" s="191" customFormat="1" ht="20.25" customHeight="1">
      <c r="A12" s="321">
        <v>5</v>
      </c>
      <c r="B12" s="322"/>
      <c r="C12" s="323"/>
      <c r="D12" s="324"/>
      <c r="E12" s="334" t="str">
        <f t="shared" si="0"/>
        <v/>
      </c>
    </row>
    <row r="13" spans="1:5" s="191" customFormat="1" ht="20.25" customHeight="1">
      <c r="A13" s="321">
        <v>6</v>
      </c>
      <c r="B13" s="322"/>
      <c r="C13" s="323"/>
      <c r="D13" s="324"/>
      <c r="E13" s="334" t="str">
        <f t="shared" si="0"/>
        <v/>
      </c>
    </row>
    <row r="14" spans="1:5" s="191" customFormat="1" ht="20.25" customHeight="1">
      <c r="A14" s="321">
        <v>7</v>
      </c>
      <c r="B14" s="322"/>
      <c r="C14" s="323"/>
      <c r="D14" s="324"/>
      <c r="E14" s="334" t="str">
        <f t="shared" si="0"/>
        <v/>
      </c>
    </row>
    <row r="15" spans="1:5" s="191" customFormat="1" ht="20.25" customHeight="1">
      <c r="A15" s="321">
        <v>8</v>
      </c>
      <c r="B15" s="322"/>
      <c r="C15" s="323"/>
      <c r="D15" s="324"/>
      <c r="E15" s="334" t="str">
        <f t="shared" si="0"/>
        <v/>
      </c>
    </row>
    <row r="16" spans="1:5" s="191" customFormat="1" ht="20.25" customHeight="1">
      <c r="A16" s="321">
        <v>9</v>
      </c>
      <c r="B16" s="322"/>
      <c r="C16" s="323"/>
      <c r="D16" s="324"/>
      <c r="E16" s="334" t="str">
        <f t="shared" si="0"/>
        <v/>
      </c>
    </row>
    <row r="17" spans="1:5" s="191" customFormat="1" ht="20.25" customHeight="1">
      <c r="A17" s="321">
        <v>10</v>
      </c>
      <c r="B17" s="322"/>
      <c r="C17" s="323"/>
      <c r="D17" s="324"/>
      <c r="E17" s="334" t="str">
        <f t="shared" si="0"/>
        <v/>
      </c>
    </row>
    <row r="18" spans="1:5" s="191" customFormat="1" ht="20.25" customHeight="1">
      <c r="A18" s="321"/>
      <c r="B18" s="326" t="s">
        <v>705</v>
      </c>
      <c r="C18" s="332">
        <f>SUM(C8:C17)</f>
        <v>0</v>
      </c>
      <c r="D18" s="333">
        <f>SUM(D8:D17)</f>
        <v>0</v>
      </c>
      <c r="E18" s="334">
        <f>SUM(E8:E17)</f>
        <v>0</v>
      </c>
    </row>
    <row r="19" spans="1:5" s="191" customFormat="1" ht="21" customHeight="1">
      <c r="A19" s="1681" t="s">
        <v>706</v>
      </c>
      <c r="B19" s="1682"/>
      <c r="C19" s="1682"/>
      <c r="D19" s="1682"/>
      <c r="E19" s="1683"/>
    </row>
    <row r="20" spans="1:5" s="191" customFormat="1" ht="20.25" customHeight="1">
      <c r="A20" s="321">
        <v>1</v>
      </c>
      <c r="B20" s="322"/>
      <c r="C20" s="323"/>
      <c r="D20" s="324"/>
      <c r="E20" s="334" t="str">
        <f>IF(B20="","",C20-D20)</f>
        <v/>
      </c>
    </row>
    <row r="21" spans="1:5" s="191" customFormat="1" ht="20.25" customHeight="1">
      <c r="A21" s="321">
        <v>2</v>
      </c>
      <c r="B21" s="322"/>
      <c r="C21" s="323"/>
      <c r="D21" s="324"/>
      <c r="E21" s="334" t="str">
        <f t="shared" ref="E21:E29" si="1">IF(B21="","",C21-D21)</f>
        <v/>
      </c>
    </row>
    <row r="22" spans="1:5" s="191" customFormat="1" ht="20.25" customHeight="1">
      <c r="A22" s="321">
        <v>3</v>
      </c>
      <c r="B22" s="322"/>
      <c r="C22" s="323"/>
      <c r="D22" s="324"/>
      <c r="E22" s="334" t="str">
        <f t="shared" si="1"/>
        <v/>
      </c>
    </row>
    <row r="23" spans="1:5" s="191" customFormat="1" ht="20.25" customHeight="1">
      <c r="A23" s="321">
        <v>4</v>
      </c>
      <c r="B23" s="322"/>
      <c r="C23" s="323"/>
      <c r="D23" s="324"/>
      <c r="E23" s="334" t="str">
        <f t="shared" si="1"/>
        <v/>
      </c>
    </row>
    <row r="24" spans="1:5" s="191" customFormat="1" ht="20.25" customHeight="1">
      <c r="A24" s="321">
        <v>5</v>
      </c>
      <c r="B24" s="322"/>
      <c r="C24" s="323"/>
      <c r="D24" s="324"/>
      <c r="E24" s="334" t="str">
        <f t="shared" si="1"/>
        <v/>
      </c>
    </row>
    <row r="25" spans="1:5" s="191" customFormat="1" ht="20.25" customHeight="1">
      <c r="A25" s="321">
        <v>6</v>
      </c>
      <c r="B25" s="322"/>
      <c r="C25" s="323"/>
      <c r="D25" s="324"/>
      <c r="E25" s="334" t="str">
        <f t="shared" si="1"/>
        <v/>
      </c>
    </row>
    <row r="26" spans="1:5" s="191" customFormat="1" ht="20.25" customHeight="1">
      <c r="A26" s="321">
        <v>7</v>
      </c>
      <c r="B26" s="322"/>
      <c r="C26" s="323"/>
      <c r="D26" s="324"/>
      <c r="E26" s="334" t="str">
        <f t="shared" si="1"/>
        <v/>
      </c>
    </row>
    <row r="27" spans="1:5" s="191" customFormat="1" ht="20.25" customHeight="1">
      <c r="A27" s="321">
        <v>8</v>
      </c>
      <c r="B27" s="322"/>
      <c r="C27" s="323"/>
      <c r="D27" s="324"/>
      <c r="E27" s="334" t="str">
        <f>IF(B27="","",C27-D28)</f>
        <v/>
      </c>
    </row>
    <row r="28" spans="1:5" s="191" customFormat="1" ht="20.25" customHeight="1">
      <c r="A28" s="321">
        <v>9</v>
      </c>
      <c r="B28" s="322"/>
      <c r="C28" s="323"/>
      <c r="D28" s="324"/>
      <c r="E28" s="334" t="str">
        <f>IF(B28="","",C28-#REF!)</f>
        <v/>
      </c>
    </row>
    <row r="29" spans="1:5" s="191" customFormat="1" ht="20.25" customHeight="1">
      <c r="A29" s="321">
        <v>10</v>
      </c>
      <c r="B29" s="322"/>
      <c r="C29" s="323"/>
      <c r="D29" s="324"/>
      <c r="E29" s="334" t="str">
        <f t="shared" si="1"/>
        <v/>
      </c>
    </row>
    <row r="30" spans="1:5" s="328" customFormat="1" ht="39.950000000000003" customHeight="1" thickBot="1">
      <c r="A30" s="321"/>
      <c r="B30" s="327" t="s">
        <v>707</v>
      </c>
      <c r="C30" s="332">
        <f>SUM(C20:C29)</f>
        <v>0</v>
      </c>
      <c r="D30" s="333">
        <f>SUM(D20:D29)</f>
        <v>0</v>
      </c>
      <c r="E30" s="334">
        <f>SUM(E20:E29)</f>
        <v>0</v>
      </c>
    </row>
    <row r="31" spans="1:5" ht="30" customHeight="1" thickBot="1">
      <c r="A31" s="329"/>
      <c r="B31" s="330" t="s">
        <v>708</v>
      </c>
      <c r="C31" s="335">
        <f>SUM(C18,C30)</f>
        <v>0</v>
      </c>
      <c r="D31" s="335">
        <f>SUM(D18,D30)</f>
        <v>0</v>
      </c>
      <c r="E31" s="336">
        <f>SUM(E18,E30)</f>
        <v>0</v>
      </c>
    </row>
    <row r="32" spans="1:5" ht="17.100000000000001" customHeight="1">
      <c r="A32" s="423" t="s">
        <v>81</v>
      </c>
    </row>
    <row r="33" spans="1:10" ht="17.100000000000001" customHeight="1">
      <c r="A33" s="489"/>
      <c r="B33" s="490"/>
      <c r="C33" s="491"/>
      <c r="D33" s="491"/>
      <c r="E33" s="491"/>
    </row>
    <row r="34" spans="1:10" ht="17.100000000000001" customHeight="1">
      <c r="A34" s="489"/>
      <c r="B34" s="490"/>
      <c r="C34" s="491"/>
      <c r="D34" s="491"/>
      <c r="E34" s="491"/>
    </row>
    <row r="35" spans="1:10" ht="17.100000000000001" customHeight="1">
      <c r="A35" s="489"/>
      <c r="B35" s="490"/>
      <c r="C35" s="491"/>
      <c r="D35" s="491"/>
      <c r="E35" s="491"/>
    </row>
    <row r="36" spans="1:10" ht="17.100000000000001" customHeight="1">
      <c r="A36" s="489"/>
      <c r="B36" s="490"/>
      <c r="C36" s="491"/>
      <c r="D36" s="491"/>
      <c r="E36" s="491"/>
    </row>
    <row r="37" spans="1:10" ht="17.100000000000001" customHeight="1">
      <c r="A37" s="39" t="s">
        <v>239</v>
      </c>
      <c r="J37" s="331"/>
    </row>
  </sheetData>
  <sheetProtection insertHyperlinks="0"/>
  <mergeCells count="7">
    <mergeCell ref="A1:E1"/>
    <mergeCell ref="A3:E3"/>
    <mergeCell ref="A19:E19"/>
    <mergeCell ref="A2:E2"/>
    <mergeCell ref="A5:B6"/>
    <mergeCell ref="A7:E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82"/>
  <sheetViews>
    <sheetView zoomScaleNormal="100" workbookViewId="0">
      <pane ySplit="6" topLeftCell="A7" activePane="bottomLeft" state="frozen"/>
      <selection pane="bottomLeft" activeCell="D11" sqref="D11"/>
    </sheetView>
  </sheetViews>
  <sheetFormatPr baseColWidth="10" defaultRowHeight="12.75"/>
  <cols>
    <col min="1" max="1" width="1.28515625" style="23" customWidth="1"/>
    <col min="2" max="2" width="56.42578125" style="23" customWidth="1"/>
    <col min="3" max="3" width="14.7109375" style="817" customWidth="1"/>
    <col min="4" max="4" width="15" style="817" customWidth="1"/>
    <col min="5" max="5" width="59.42578125" style="23" customWidth="1"/>
    <col min="6" max="6" width="12.28515625" style="817" customWidth="1"/>
    <col min="7" max="7" width="15.140625" style="817" customWidth="1"/>
    <col min="8" max="256" width="11.42578125" style="23"/>
    <col min="257" max="257" width="1.28515625" style="23" customWidth="1"/>
    <col min="258" max="258" width="56.42578125" style="23" customWidth="1"/>
    <col min="259" max="259" width="14.7109375" style="23" customWidth="1"/>
    <col min="260" max="260" width="15" style="23" customWidth="1"/>
    <col min="261" max="261" width="59.42578125" style="23" customWidth="1"/>
    <col min="262" max="262" width="12.28515625" style="23" customWidth="1"/>
    <col min="263" max="263" width="15.140625" style="23" customWidth="1"/>
    <col min="264" max="512" width="11.42578125" style="23"/>
    <col min="513" max="513" width="1.28515625" style="23" customWidth="1"/>
    <col min="514" max="514" width="56.42578125" style="23" customWidth="1"/>
    <col min="515" max="515" width="14.7109375" style="23" customWidth="1"/>
    <col min="516" max="516" width="15" style="23" customWidth="1"/>
    <col min="517" max="517" width="59.42578125" style="23" customWidth="1"/>
    <col min="518" max="518" width="12.28515625" style="23" customWidth="1"/>
    <col min="519" max="519" width="15.140625" style="23" customWidth="1"/>
    <col min="520" max="768" width="11.42578125" style="23"/>
    <col min="769" max="769" width="1.28515625" style="23" customWidth="1"/>
    <col min="770" max="770" width="56.42578125" style="23" customWidth="1"/>
    <col min="771" max="771" width="14.7109375" style="23" customWidth="1"/>
    <col min="772" max="772" width="15" style="23" customWidth="1"/>
    <col min="773" max="773" width="59.42578125" style="23" customWidth="1"/>
    <col min="774" max="774" width="12.28515625" style="23" customWidth="1"/>
    <col min="775" max="775" width="15.140625" style="23" customWidth="1"/>
    <col min="776" max="1024" width="11.42578125" style="23"/>
    <col min="1025" max="1025" width="1.28515625" style="23" customWidth="1"/>
    <col min="1026" max="1026" width="56.42578125" style="23" customWidth="1"/>
    <col min="1027" max="1027" width="14.7109375" style="23" customWidth="1"/>
    <col min="1028" max="1028" width="15" style="23" customWidth="1"/>
    <col min="1029" max="1029" width="59.42578125" style="23" customWidth="1"/>
    <col min="1030" max="1030" width="12.28515625" style="23" customWidth="1"/>
    <col min="1031" max="1031" width="15.140625" style="23" customWidth="1"/>
    <col min="1032" max="1280" width="11.42578125" style="23"/>
    <col min="1281" max="1281" width="1.28515625" style="23" customWidth="1"/>
    <col min="1282" max="1282" width="56.42578125" style="23" customWidth="1"/>
    <col min="1283" max="1283" width="14.7109375" style="23" customWidth="1"/>
    <col min="1284" max="1284" width="15" style="23" customWidth="1"/>
    <col min="1285" max="1285" width="59.42578125" style="23" customWidth="1"/>
    <col min="1286" max="1286" width="12.28515625" style="23" customWidth="1"/>
    <col min="1287" max="1287" width="15.140625" style="23" customWidth="1"/>
    <col min="1288" max="1536" width="11.42578125" style="23"/>
    <col min="1537" max="1537" width="1.28515625" style="23" customWidth="1"/>
    <col min="1538" max="1538" width="56.42578125" style="23" customWidth="1"/>
    <col min="1539" max="1539" width="14.7109375" style="23" customWidth="1"/>
    <col min="1540" max="1540" width="15" style="23" customWidth="1"/>
    <col min="1541" max="1541" width="59.42578125" style="23" customWidth="1"/>
    <col min="1542" max="1542" width="12.28515625" style="23" customWidth="1"/>
    <col min="1543" max="1543" width="15.140625" style="23" customWidth="1"/>
    <col min="1544" max="1792" width="11.42578125" style="23"/>
    <col min="1793" max="1793" width="1.28515625" style="23" customWidth="1"/>
    <col min="1794" max="1794" width="56.42578125" style="23" customWidth="1"/>
    <col min="1795" max="1795" width="14.7109375" style="23" customWidth="1"/>
    <col min="1796" max="1796" width="15" style="23" customWidth="1"/>
    <col min="1797" max="1797" width="59.42578125" style="23" customWidth="1"/>
    <col min="1798" max="1798" width="12.28515625" style="23" customWidth="1"/>
    <col min="1799" max="1799" width="15.140625" style="23" customWidth="1"/>
    <col min="1800" max="2048" width="11.42578125" style="23"/>
    <col min="2049" max="2049" width="1.28515625" style="23" customWidth="1"/>
    <col min="2050" max="2050" width="56.42578125" style="23" customWidth="1"/>
    <col min="2051" max="2051" width="14.7109375" style="23" customWidth="1"/>
    <col min="2052" max="2052" width="15" style="23" customWidth="1"/>
    <col min="2053" max="2053" width="59.42578125" style="23" customWidth="1"/>
    <col min="2054" max="2054" width="12.28515625" style="23" customWidth="1"/>
    <col min="2055" max="2055" width="15.140625" style="23" customWidth="1"/>
    <col min="2056" max="2304" width="11.42578125" style="23"/>
    <col min="2305" max="2305" width="1.28515625" style="23" customWidth="1"/>
    <col min="2306" max="2306" width="56.42578125" style="23" customWidth="1"/>
    <col min="2307" max="2307" width="14.7109375" style="23" customWidth="1"/>
    <col min="2308" max="2308" width="15" style="23" customWidth="1"/>
    <col min="2309" max="2309" width="59.42578125" style="23" customWidth="1"/>
    <col min="2310" max="2310" width="12.28515625" style="23" customWidth="1"/>
    <col min="2311" max="2311" width="15.140625" style="23" customWidth="1"/>
    <col min="2312" max="2560" width="11.42578125" style="23"/>
    <col min="2561" max="2561" width="1.28515625" style="23" customWidth="1"/>
    <col min="2562" max="2562" width="56.42578125" style="23" customWidth="1"/>
    <col min="2563" max="2563" width="14.7109375" style="23" customWidth="1"/>
    <col min="2564" max="2564" width="15" style="23" customWidth="1"/>
    <col min="2565" max="2565" width="59.42578125" style="23" customWidth="1"/>
    <col min="2566" max="2566" width="12.28515625" style="23" customWidth="1"/>
    <col min="2567" max="2567" width="15.140625" style="23" customWidth="1"/>
    <col min="2568" max="2816" width="11.42578125" style="23"/>
    <col min="2817" max="2817" width="1.28515625" style="23" customWidth="1"/>
    <col min="2818" max="2818" width="56.42578125" style="23" customWidth="1"/>
    <col min="2819" max="2819" width="14.7109375" style="23" customWidth="1"/>
    <col min="2820" max="2820" width="15" style="23" customWidth="1"/>
    <col min="2821" max="2821" width="59.42578125" style="23" customWidth="1"/>
    <col min="2822" max="2822" width="12.28515625" style="23" customWidth="1"/>
    <col min="2823" max="2823" width="15.140625" style="23" customWidth="1"/>
    <col min="2824" max="3072" width="11.42578125" style="23"/>
    <col min="3073" max="3073" width="1.28515625" style="23" customWidth="1"/>
    <col min="3074" max="3074" width="56.42578125" style="23" customWidth="1"/>
    <col min="3075" max="3075" width="14.7109375" style="23" customWidth="1"/>
    <col min="3076" max="3076" width="15" style="23" customWidth="1"/>
    <col min="3077" max="3077" width="59.42578125" style="23" customWidth="1"/>
    <col min="3078" max="3078" width="12.28515625" style="23" customWidth="1"/>
    <col min="3079" max="3079" width="15.140625" style="23" customWidth="1"/>
    <col min="3080" max="3328" width="11.42578125" style="23"/>
    <col min="3329" max="3329" width="1.28515625" style="23" customWidth="1"/>
    <col min="3330" max="3330" width="56.42578125" style="23" customWidth="1"/>
    <col min="3331" max="3331" width="14.7109375" style="23" customWidth="1"/>
    <col min="3332" max="3332" width="15" style="23" customWidth="1"/>
    <col min="3333" max="3333" width="59.42578125" style="23" customWidth="1"/>
    <col min="3334" max="3334" width="12.28515625" style="23" customWidth="1"/>
    <col min="3335" max="3335" width="15.140625" style="23" customWidth="1"/>
    <col min="3336" max="3584" width="11.42578125" style="23"/>
    <col min="3585" max="3585" width="1.28515625" style="23" customWidth="1"/>
    <col min="3586" max="3586" width="56.42578125" style="23" customWidth="1"/>
    <col min="3587" max="3587" width="14.7109375" style="23" customWidth="1"/>
    <col min="3588" max="3588" width="15" style="23" customWidth="1"/>
    <col min="3589" max="3589" width="59.42578125" style="23" customWidth="1"/>
    <col min="3590" max="3590" width="12.28515625" style="23" customWidth="1"/>
    <col min="3591" max="3591" width="15.140625" style="23" customWidth="1"/>
    <col min="3592" max="3840" width="11.42578125" style="23"/>
    <col min="3841" max="3841" width="1.28515625" style="23" customWidth="1"/>
    <col min="3842" max="3842" width="56.42578125" style="23" customWidth="1"/>
    <col min="3843" max="3843" width="14.7109375" style="23" customWidth="1"/>
    <col min="3844" max="3844" width="15" style="23" customWidth="1"/>
    <col min="3845" max="3845" width="59.42578125" style="23" customWidth="1"/>
    <col min="3846" max="3846" width="12.28515625" style="23" customWidth="1"/>
    <col min="3847" max="3847" width="15.140625" style="23" customWidth="1"/>
    <col min="3848" max="4096" width="11.42578125" style="23"/>
    <col min="4097" max="4097" width="1.28515625" style="23" customWidth="1"/>
    <col min="4098" max="4098" width="56.42578125" style="23" customWidth="1"/>
    <col min="4099" max="4099" width="14.7109375" style="23" customWidth="1"/>
    <col min="4100" max="4100" width="15" style="23" customWidth="1"/>
    <col min="4101" max="4101" width="59.42578125" style="23" customWidth="1"/>
    <col min="4102" max="4102" width="12.28515625" style="23" customWidth="1"/>
    <col min="4103" max="4103" width="15.140625" style="23" customWidth="1"/>
    <col min="4104" max="4352" width="11.42578125" style="23"/>
    <col min="4353" max="4353" width="1.28515625" style="23" customWidth="1"/>
    <col min="4354" max="4354" width="56.42578125" style="23" customWidth="1"/>
    <col min="4355" max="4355" width="14.7109375" style="23" customWidth="1"/>
    <col min="4356" max="4356" width="15" style="23" customWidth="1"/>
    <col min="4357" max="4357" width="59.42578125" style="23" customWidth="1"/>
    <col min="4358" max="4358" width="12.28515625" style="23" customWidth="1"/>
    <col min="4359" max="4359" width="15.140625" style="23" customWidth="1"/>
    <col min="4360" max="4608" width="11.42578125" style="23"/>
    <col min="4609" max="4609" width="1.28515625" style="23" customWidth="1"/>
    <col min="4610" max="4610" width="56.42578125" style="23" customWidth="1"/>
    <col min="4611" max="4611" width="14.7109375" style="23" customWidth="1"/>
    <col min="4612" max="4612" width="15" style="23" customWidth="1"/>
    <col min="4613" max="4613" width="59.42578125" style="23" customWidth="1"/>
    <col min="4614" max="4614" width="12.28515625" style="23" customWidth="1"/>
    <col min="4615" max="4615" width="15.140625" style="23" customWidth="1"/>
    <col min="4616" max="4864" width="11.42578125" style="23"/>
    <col min="4865" max="4865" width="1.28515625" style="23" customWidth="1"/>
    <col min="4866" max="4866" width="56.42578125" style="23" customWidth="1"/>
    <col min="4867" max="4867" width="14.7109375" style="23" customWidth="1"/>
    <col min="4868" max="4868" width="15" style="23" customWidth="1"/>
    <col min="4869" max="4869" width="59.42578125" style="23" customWidth="1"/>
    <col min="4870" max="4870" width="12.28515625" style="23" customWidth="1"/>
    <col min="4871" max="4871" width="15.140625" style="23" customWidth="1"/>
    <col min="4872" max="5120" width="11.42578125" style="23"/>
    <col min="5121" max="5121" width="1.28515625" style="23" customWidth="1"/>
    <col min="5122" max="5122" width="56.42578125" style="23" customWidth="1"/>
    <col min="5123" max="5123" width="14.7109375" style="23" customWidth="1"/>
    <col min="5124" max="5124" width="15" style="23" customWidth="1"/>
    <col min="5125" max="5125" width="59.42578125" style="23" customWidth="1"/>
    <col min="5126" max="5126" width="12.28515625" style="23" customWidth="1"/>
    <col min="5127" max="5127" width="15.140625" style="23" customWidth="1"/>
    <col min="5128" max="5376" width="11.42578125" style="23"/>
    <col min="5377" max="5377" width="1.28515625" style="23" customWidth="1"/>
    <col min="5378" max="5378" width="56.42578125" style="23" customWidth="1"/>
    <col min="5379" max="5379" width="14.7109375" style="23" customWidth="1"/>
    <col min="5380" max="5380" width="15" style="23" customWidth="1"/>
    <col min="5381" max="5381" width="59.42578125" style="23" customWidth="1"/>
    <col min="5382" max="5382" width="12.28515625" style="23" customWidth="1"/>
    <col min="5383" max="5383" width="15.140625" style="23" customWidth="1"/>
    <col min="5384" max="5632" width="11.42578125" style="23"/>
    <col min="5633" max="5633" width="1.28515625" style="23" customWidth="1"/>
    <col min="5634" max="5634" width="56.42578125" style="23" customWidth="1"/>
    <col min="5635" max="5635" width="14.7109375" style="23" customWidth="1"/>
    <col min="5636" max="5636" width="15" style="23" customWidth="1"/>
    <col min="5637" max="5637" width="59.42578125" style="23" customWidth="1"/>
    <col min="5638" max="5638" width="12.28515625" style="23" customWidth="1"/>
    <col min="5639" max="5639" width="15.140625" style="23" customWidth="1"/>
    <col min="5640" max="5888" width="11.42578125" style="23"/>
    <col min="5889" max="5889" width="1.28515625" style="23" customWidth="1"/>
    <col min="5890" max="5890" width="56.42578125" style="23" customWidth="1"/>
    <col min="5891" max="5891" width="14.7109375" style="23" customWidth="1"/>
    <col min="5892" max="5892" width="15" style="23" customWidth="1"/>
    <col min="5893" max="5893" width="59.42578125" style="23" customWidth="1"/>
    <col min="5894" max="5894" width="12.28515625" style="23" customWidth="1"/>
    <col min="5895" max="5895" width="15.140625" style="23" customWidth="1"/>
    <col min="5896" max="6144" width="11.42578125" style="23"/>
    <col min="6145" max="6145" width="1.28515625" style="23" customWidth="1"/>
    <col min="6146" max="6146" width="56.42578125" style="23" customWidth="1"/>
    <col min="6147" max="6147" width="14.7109375" style="23" customWidth="1"/>
    <col min="6148" max="6148" width="15" style="23" customWidth="1"/>
    <col min="6149" max="6149" width="59.42578125" style="23" customWidth="1"/>
    <col min="6150" max="6150" width="12.28515625" style="23" customWidth="1"/>
    <col min="6151" max="6151" width="15.140625" style="23" customWidth="1"/>
    <col min="6152" max="6400" width="11.42578125" style="23"/>
    <col min="6401" max="6401" width="1.28515625" style="23" customWidth="1"/>
    <col min="6402" max="6402" width="56.42578125" style="23" customWidth="1"/>
    <col min="6403" max="6403" width="14.7109375" style="23" customWidth="1"/>
    <col min="6404" max="6404" width="15" style="23" customWidth="1"/>
    <col min="6405" max="6405" width="59.42578125" style="23" customWidth="1"/>
    <col min="6406" max="6406" width="12.28515625" style="23" customWidth="1"/>
    <col min="6407" max="6407" width="15.140625" style="23" customWidth="1"/>
    <col min="6408" max="6656" width="11.42578125" style="23"/>
    <col min="6657" max="6657" width="1.28515625" style="23" customWidth="1"/>
    <col min="6658" max="6658" width="56.42578125" style="23" customWidth="1"/>
    <col min="6659" max="6659" width="14.7109375" style="23" customWidth="1"/>
    <col min="6660" max="6660" width="15" style="23" customWidth="1"/>
    <col min="6661" max="6661" width="59.42578125" style="23" customWidth="1"/>
    <col min="6662" max="6662" width="12.28515625" style="23" customWidth="1"/>
    <col min="6663" max="6663" width="15.140625" style="23" customWidth="1"/>
    <col min="6664" max="6912" width="11.42578125" style="23"/>
    <col min="6913" max="6913" width="1.28515625" style="23" customWidth="1"/>
    <col min="6914" max="6914" width="56.42578125" style="23" customWidth="1"/>
    <col min="6915" max="6915" width="14.7109375" style="23" customWidth="1"/>
    <col min="6916" max="6916" width="15" style="23" customWidth="1"/>
    <col min="6917" max="6917" width="59.42578125" style="23" customWidth="1"/>
    <col min="6918" max="6918" width="12.28515625" style="23" customWidth="1"/>
    <col min="6919" max="6919" width="15.140625" style="23" customWidth="1"/>
    <col min="6920" max="7168" width="11.42578125" style="23"/>
    <col min="7169" max="7169" width="1.28515625" style="23" customWidth="1"/>
    <col min="7170" max="7170" width="56.42578125" style="23" customWidth="1"/>
    <col min="7171" max="7171" width="14.7109375" style="23" customWidth="1"/>
    <col min="7172" max="7172" width="15" style="23" customWidth="1"/>
    <col min="7173" max="7173" width="59.42578125" style="23" customWidth="1"/>
    <col min="7174" max="7174" width="12.28515625" style="23" customWidth="1"/>
    <col min="7175" max="7175" width="15.140625" style="23" customWidth="1"/>
    <col min="7176" max="7424" width="11.42578125" style="23"/>
    <col min="7425" max="7425" width="1.28515625" style="23" customWidth="1"/>
    <col min="7426" max="7426" width="56.42578125" style="23" customWidth="1"/>
    <col min="7427" max="7427" width="14.7109375" style="23" customWidth="1"/>
    <col min="7428" max="7428" width="15" style="23" customWidth="1"/>
    <col min="7429" max="7429" width="59.42578125" style="23" customWidth="1"/>
    <col min="7430" max="7430" width="12.28515625" style="23" customWidth="1"/>
    <col min="7431" max="7431" width="15.140625" style="23" customWidth="1"/>
    <col min="7432" max="7680" width="11.42578125" style="23"/>
    <col min="7681" max="7681" width="1.28515625" style="23" customWidth="1"/>
    <col min="7682" max="7682" width="56.42578125" style="23" customWidth="1"/>
    <col min="7683" max="7683" width="14.7109375" style="23" customWidth="1"/>
    <col min="7684" max="7684" width="15" style="23" customWidth="1"/>
    <col min="7685" max="7685" width="59.42578125" style="23" customWidth="1"/>
    <col min="7686" max="7686" width="12.28515625" style="23" customWidth="1"/>
    <col min="7687" max="7687" width="15.140625" style="23" customWidth="1"/>
    <col min="7688" max="7936" width="11.42578125" style="23"/>
    <col min="7937" max="7937" width="1.28515625" style="23" customWidth="1"/>
    <col min="7938" max="7938" width="56.42578125" style="23" customWidth="1"/>
    <col min="7939" max="7939" width="14.7109375" style="23" customWidth="1"/>
    <col min="7940" max="7940" width="15" style="23" customWidth="1"/>
    <col min="7941" max="7941" width="59.42578125" style="23" customWidth="1"/>
    <col min="7942" max="7942" width="12.28515625" style="23" customWidth="1"/>
    <col min="7943" max="7943" width="15.140625" style="23" customWidth="1"/>
    <col min="7944" max="8192" width="11.42578125" style="23"/>
    <col min="8193" max="8193" width="1.28515625" style="23" customWidth="1"/>
    <col min="8194" max="8194" width="56.42578125" style="23" customWidth="1"/>
    <col min="8195" max="8195" width="14.7109375" style="23" customWidth="1"/>
    <col min="8196" max="8196" width="15" style="23" customWidth="1"/>
    <col min="8197" max="8197" width="59.42578125" style="23" customWidth="1"/>
    <col min="8198" max="8198" width="12.28515625" style="23" customWidth="1"/>
    <col min="8199" max="8199" width="15.140625" style="23" customWidth="1"/>
    <col min="8200" max="8448" width="11.42578125" style="23"/>
    <col min="8449" max="8449" width="1.28515625" style="23" customWidth="1"/>
    <col min="8450" max="8450" width="56.42578125" style="23" customWidth="1"/>
    <col min="8451" max="8451" width="14.7109375" style="23" customWidth="1"/>
    <col min="8452" max="8452" width="15" style="23" customWidth="1"/>
    <col min="8453" max="8453" width="59.42578125" style="23" customWidth="1"/>
    <col min="8454" max="8454" width="12.28515625" style="23" customWidth="1"/>
    <col min="8455" max="8455" width="15.140625" style="23" customWidth="1"/>
    <col min="8456" max="8704" width="11.42578125" style="23"/>
    <col min="8705" max="8705" width="1.28515625" style="23" customWidth="1"/>
    <col min="8706" max="8706" width="56.42578125" style="23" customWidth="1"/>
    <col min="8707" max="8707" width="14.7109375" style="23" customWidth="1"/>
    <col min="8708" max="8708" width="15" style="23" customWidth="1"/>
    <col min="8709" max="8709" width="59.42578125" style="23" customWidth="1"/>
    <col min="8710" max="8710" width="12.28515625" style="23" customWidth="1"/>
    <col min="8711" max="8711" width="15.140625" style="23" customWidth="1"/>
    <col min="8712" max="8960" width="11.42578125" style="23"/>
    <col min="8961" max="8961" width="1.28515625" style="23" customWidth="1"/>
    <col min="8962" max="8962" width="56.42578125" style="23" customWidth="1"/>
    <col min="8963" max="8963" width="14.7109375" style="23" customWidth="1"/>
    <col min="8964" max="8964" width="15" style="23" customWidth="1"/>
    <col min="8965" max="8965" width="59.42578125" style="23" customWidth="1"/>
    <col min="8966" max="8966" width="12.28515625" style="23" customWidth="1"/>
    <col min="8967" max="8967" width="15.140625" style="23" customWidth="1"/>
    <col min="8968" max="9216" width="11.42578125" style="23"/>
    <col min="9217" max="9217" width="1.28515625" style="23" customWidth="1"/>
    <col min="9218" max="9218" width="56.42578125" style="23" customWidth="1"/>
    <col min="9219" max="9219" width="14.7109375" style="23" customWidth="1"/>
    <col min="9220" max="9220" width="15" style="23" customWidth="1"/>
    <col min="9221" max="9221" width="59.42578125" style="23" customWidth="1"/>
    <col min="9222" max="9222" width="12.28515625" style="23" customWidth="1"/>
    <col min="9223" max="9223" width="15.140625" style="23" customWidth="1"/>
    <col min="9224" max="9472" width="11.42578125" style="23"/>
    <col min="9473" max="9473" width="1.28515625" style="23" customWidth="1"/>
    <col min="9474" max="9474" width="56.42578125" style="23" customWidth="1"/>
    <col min="9475" max="9475" width="14.7109375" style="23" customWidth="1"/>
    <col min="9476" max="9476" width="15" style="23" customWidth="1"/>
    <col min="9477" max="9477" width="59.42578125" style="23" customWidth="1"/>
    <col min="9478" max="9478" width="12.28515625" style="23" customWidth="1"/>
    <col min="9479" max="9479" width="15.140625" style="23" customWidth="1"/>
    <col min="9480" max="9728" width="11.42578125" style="23"/>
    <col min="9729" max="9729" width="1.28515625" style="23" customWidth="1"/>
    <col min="9730" max="9730" width="56.42578125" style="23" customWidth="1"/>
    <col min="9731" max="9731" width="14.7109375" style="23" customWidth="1"/>
    <col min="9732" max="9732" width="15" style="23" customWidth="1"/>
    <col min="9733" max="9733" width="59.42578125" style="23" customWidth="1"/>
    <col min="9734" max="9734" width="12.28515625" style="23" customWidth="1"/>
    <col min="9735" max="9735" width="15.140625" style="23" customWidth="1"/>
    <col min="9736" max="9984" width="11.42578125" style="23"/>
    <col min="9985" max="9985" width="1.28515625" style="23" customWidth="1"/>
    <col min="9986" max="9986" width="56.42578125" style="23" customWidth="1"/>
    <col min="9987" max="9987" width="14.7109375" style="23" customWidth="1"/>
    <col min="9988" max="9988" width="15" style="23" customWidth="1"/>
    <col min="9989" max="9989" width="59.42578125" style="23" customWidth="1"/>
    <col min="9990" max="9990" width="12.28515625" style="23" customWidth="1"/>
    <col min="9991" max="9991" width="15.140625" style="23" customWidth="1"/>
    <col min="9992" max="10240" width="11.42578125" style="23"/>
    <col min="10241" max="10241" width="1.28515625" style="23" customWidth="1"/>
    <col min="10242" max="10242" width="56.42578125" style="23" customWidth="1"/>
    <col min="10243" max="10243" width="14.7109375" style="23" customWidth="1"/>
    <col min="10244" max="10244" width="15" style="23" customWidth="1"/>
    <col min="10245" max="10245" width="59.42578125" style="23" customWidth="1"/>
    <col min="10246" max="10246" width="12.28515625" style="23" customWidth="1"/>
    <col min="10247" max="10247" width="15.140625" style="23" customWidth="1"/>
    <col min="10248" max="10496" width="11.42578125" style="23"/>
    <col min="10497" max="10497" width="1.28515625" style="23" customWidth="1"/>
    <col min="10498" max="10498" width="56.42578125" style="23" customWidth="1"/>
    <col min="10499" max="10499" width="14.7109375" style="23" customWidth="1"/>
    <col min="10500" max="10500" width="15" style="23" customWidth="1"/>
    <col min="10501" max="10501" width="59.42578125" style="23" customWidth="1"/>
    <col min="10502" max="10502" width="12.28515625" style="23" customWidth="1"/>
    <col min="10503" max="10503" width="15.140625" style="23" customWidth="1"/>
    <col min="10504" max="10752" width="11.42578125" style="23"/>
    <col min="10753" max="10753" width="1.28515625" style="23" customWidth="1"/>
    <col min="10754" max="10754" width="56.42578125" style="23" customWidth="1"/>
    <col min="10755" max="10755" width="14.7109375" style="23" customWidth="1"/>
    <col min="10756" max="10756" width="15" style="23" customWidth="1"/>
    <col min="10757" max="10757" width="59.42578125" style="23" customWidth="1"/>
    <col min="10758" max="10758" width="12.28515625" style="23" customWidth="1"/>
    <col min="10759" max="10759" width="15.140625" style="23" customWidth="1"/>
    <col min="10760" max="11008" width="11.42578125" style="23"/>
    <col min="11009" max="11009" width="1.28515625" style="23" customWidth="1"/>
    <col min="11010" max="11010" width="56.42578125" style="23" customWidth="1"/>
    <col min="11011" max="11011" width="14.7109375" style="23" customWidth="1"/>
    <col min="11012" max="11012" width="15" style="23" customWidth="1"/>
    <col min="11013" max="11013" width="59.42578125" style="23" customWidth="1"/>
    <col min="11014" max="11014" width="12.28515625" style="23" customWidth="1"/>
    <col min="11015" max="11015" width="15.140625" style="23" customWidth="1"/>
    <col min="11016" max="11264" width="11.42578125" style="23"/>
    <col min="11265" max="11265" width="1.28515625" style="23" customWidth="1"/>
    <col min="11266" max="11266" width="56.42578125" style="23" customWidth="1"/>
    <col min="11267" max="11267" width="14.7109375" style="23" customWidth="1"/>
    <col min="11268" max="11268" width="15" style="23" customWidth="1"/>
    <col min="11269" max="11269" width="59.42578125" style="23" customWidth="1"/>
    <col min="11270" max="11270" width="12.28515625" style="23" customWidth="1"/>
    <col min="11271" max="11271" width="15.140625" style="23" customWidth="1"/>
    <col min="11272" max="11520" width="11.42578125" style="23"/>
    <col min="11521" max="11521" width="1.28515625" style="23" customWidth="1"/>
    <col min="11522" max="11522" width="56.42578125" style="23" customWidth="1"/>
    <col min="11523" max="11523" width="14.7109375" style="23" customWidth="1"/>
    <col min="11524" max="11524" width="15" style="23" customWidth="1"/>
    <col min="11525" max="11525" width="59.42578125" style="23" customWidth="1"/>
    <col min="11526" max="11526" width="12.28515625" style="23" customWidth="1"/>
    <col min="11527" max="11527" width="15.140625" style="23" customWidth="1"/>
    <col min="11528" max="11776" width="11.42578125" style="23"/>
    <col min="11777" max="11777" width="1.28515625" style="23" customWidth="1"/>
    <col min="11778" max="11778" width="56.42578125" style="23" customWidth="1"/>
    <col min="11779" max="11779" width="14.7109375" style="23" customWidth="1"/>
    <col min="11780" max="11780" width="15" style="23" customWidth="1"/>
    <col min="11781" max="11781" width="59.42578125" style="23" customWidth="1"/>
    <col min="11782" max="11782" width="12.28515625" style="23" customWidth="1"/>
    <col min="11783" max="11783" width="15.140625" style="23" customWidth="1"/>
    <col min="11784" max="12032" width="11.42578125" style="23"/>
    <col min="12033" max="12033" width="1.28515625" style="23" customWidth="1"/>
    <col min="12034" max="12034" width="56.42578125" style="23" customWidth="1"/>
    <col min="12035" max="12035" width="14.7109375" style="23" customWidth="1"/>
    <col min="12036" max="12036" width="15" style="23" customWidth="1"/>
    <col min="12037" max="12037" width="59.42578125" style="23" customWidth="1"/>
    <col min="12038" max="12038" width="12.28515625" style="23" customWidth="1"/>
    <col min="12039" max="12039" width="15.140625" style="23" customWidth="1"/>
    <col min="12040" max="12288" width="11.42578125" style="23"/>
    <col min="12289" max="12289" width="1.28515625" style="23" customWidth="1"/>
    <col min="12290" max="12290" width="56.42578125" style="23" customWidth="1"/>
    <col min="12291" max="12291" width="14.7109375" style="23" customWidth="1"/>
    <col min="12292" max="12292" width="15" style="23" customWidth="1"/>
    <col min="12293" max="12293" width="59.42578125" style="23" customWidth="1"/>
    <col min="12294" max="12294" width="12.28515625" style="23" customWidth="1"/>
    <col min="12295" max="12295" width="15.140625" style="23" customWidth="1"/>
    <col min="12296" max="12544" width="11.42578125" style="23"/>
    <col min="12545" max="12545" width="1.28515625" style="23" customWidth="1"/>
    <col min="12546" max="12546" width="56.42578125" style="23" customWidth="1"/>
    <col min="12547" max="12547" width="14.7109375" style="23" customWidth="1"/>
    <col min="12548" max="12548" width="15" style="23" customWidth="1"/>
    <col min="12549" max="12549" width="59.42578125" style="23" customWidth="1"/>
    <col min="12550" max="12550" width="12.28515625" style="23" customWidth="1"/>
    <col min="12551" max="12551" width="15.140625" style="23" customWidth="1"/>
    <col min="12552" max="12800" width="11.42578125" style="23"/>
    <col min="12801" max="12801" width="1.28515625" style="23" customWidth="1"/>
    <col min="12802" max="12802" width="56.42578125" style="23" customWidth="1"/>
    <col min="12803" max="12803" width="14.7109375" style="23" customWidth="1"/>
    <col min="12804" max="12804" width="15" style="23" customWidth="1"/>
    <col min="12805" max="12805" width="59.42578125" style="23" customWidth="1"/>
    <col min="12806" max="12806" width="12.28515625" style="23" customWidth="1"/>
    <col min="12807" max="12807" width="15.140625" style="23" customWidth="1"/>
    <col min="12808" max="13056" width="11.42578125" style="23"/>
    <col min="13057" max="13057" width="1.28515625" style="23" customWidth="1"/>
    <col min="13058" max="13058" width="56.42578125" style="23" customWidth="1"/>
    <col min="13059" max="13059" width="14.7109375" style="23" customWidth="1"/>
    <col min="13060" max="13060" width="15" style="23" customWidth="1"/>
    <col min="13061" max="13061" width="59.42578125" style="23" customWidth="1"/>
    <col min="13062" max="13062" width="12.28515625" style="23" customWidth="1"/>
    <col min="13063" max="13063" width="15.140625" style="23" customWidth="1"/>
    <col min="13064" max="13312" width="11.42578125" style="23"/>
    <col min="13313" max="13313" width="1.28515625" style="23" customWidth="1"/>
    <col min="13314" max="13314" width="56.42578125" style="23" customWidth="1"/>
    <col min="13315" max="13315" width="14.7109375" style="23" customWidth="1"/>
    <col min="13316" max="13316" width="15" style="23" customWidth="1"/>
    <col min="13317" max="13317" width="59.42578125" style="23" customWidth="1"/>
    <col min="13318" max="13318" width="12.28515625" style="23" customWidth="1"/>
    <col min="13319" max="13319" width="15.140625" style="23" customWidth="1"/>
    <col min="13320" max="13568" width="11.42578125" style="23"/>
    <col min="13569" max="13569" width="1.28515625" style="23" customWidth="1"/>
    <col min="13570" max="13570" width="56.42578125" style="23" customWidth="1"/>
    <col min="13571" max="13571" width="14.7109375" style="23" customWidth="1"/>
    <col min="13572" max="13572" width="15" style="23" customWidth="1"/>
    <col min="13573" max="13573" width="59.42578125" style="23" customWidth="1"/>
    <col min="13574" max="13574" width="12.28515625" style="23" customWidth="1"/>
    <col min="13575" max="13575" width="15.140625" style="23" customWidth="1"/>
    <col min="13576" max="13824" width="11.42578125" style="23"/>
    <col min="13825" max="13825" width="1.28515625" style="23" customWidth="1"/>
    <col min="13826" max="13826" width="56.42578125" style="23" customWidth="1"/>
    <col min="13827" max="13827" width="14.7109375" style="23" customWidth="1"/>
    <col min="13828" max="13828" width="15" style="23" customWidth="1"/>
    <col min="13829" max="13829" width="59.42578125" style="23" customWidth="1"/>
    <col min="13830" max="13830" width="12.28515625" style="23" customWidth="1"/>
    <col min="13831" max="13831" width="15.140625" style="23" customWidth="1"/>
    <col min="13832" max="14080" width="11.42578125" style="23"/>
    <col min="14081" max="14081" width="1.28515625" style="23" customWidth="1"/>
    <col min="14082" max="14082" width="56.42578125" style="23" customWidth="1"/>
    <col min="14083" max="14083" width="14.7109375" style="23" customWidth="1"/>
    <col min="14084" max="14084" width="15" style="23" customWidth="1"/>
    <col min="14085" max="14085" width="59.42578125" style="23" customWidth="1"/>
    <col min="14086" max="14086" width="12.28515625" style="23" customWidth="1"/>
    <col min="14087" max="14087" width="15.140625" style="23" customWidth="1"/>
    <col min="14088" max="14336" width="11.42578125" style="23"/>
    <col min="14337" max="14337" width="1.28515625" style="23" customWidth="1"/>
    <col min="14338" max="14338" width="56.42578125" style="23" customWidth="1"/>
    <col min="14339" max="14339" width="14.7109375" style="23" customWidth="1"/>
    <col min="14340" max="14340" width="15" style="23" customWidth="1"/>
    <col min="14341" max="14341" width="59.42578125" style="23" customWidth="1"/>
    <col min="14342" max="14342" width="12.28515625" style="23" customWidth="1"/>
    <col min="14343" max="14343" width="15.140625" style="23" customWidth="1"/>
    <col min="14344" max="14592" width="11.42578125" style="23"/>
    <col min="14593" max="14593" width="1.28515625" style="23" customWidth="1"/>
    <col min="14594" max="14594" width="56.42578125" style="23" customWidth="1"/>
    <col min="14595" max="14595" width="14.7109375" style="23" customWidth="1"/>
    <col min="14596" max="14596" width="15" style="23" customWidth="1"/>
    <col min="14597" max="14597" width="59.42578125" style="23" customWidth="1"/>
    <col min="14598" max="14598" width="12.28515625" style="23" customWidth="1"/>
    <col min="14599" max="14599" width="15.140625" style="23" customWidth="1"/>
    <col min="14600" max="14848" width="11.42578125" style="23"/>
    <col min="14849" max="14849" width="1.28515625" style="23" customWidth="1"/>
    <col min="14850" max="14850" width="56.42578125" style="23" customWidth="1"/>
    <col min="14851" max="14851" width="14.7109375" style="23" customWidth="1"/>
    <col min="14852" max="14852" width="15" style="23" customWidth="1"/>
    <col min="14853" max="14853" width="59.42578125" style="23" customWidth="1"/>
    <col min="14854" max="14854" width="12.28515625" style="23" customWidth="1"/>
    <col min="14855" max="14855" width="15.140625" style="23" customWidth="1"/>
    <col min="14856" max="15104" width="11.42578125" style="23"/>
    <col min="15105" max="15105" width="1.28515625" style="23" customWidth="1"/>
    <col min="15106" max="15106" width="56.42578125" style="23" customWidth="1"/>
    <col min="15107" max="15107" width="14.7109375" style="23" customWidth="1"/>
    <col min="15108" max="15108" width="15" style="23" customWidth="1"/>
    <col min="15109" max="15109" width="59.42578125" style="23" customWidth="1"/>
    <col min="15110" max="15110" width="12.28515625" style="23" customWidth="1"/>
    <col min="15111" max="15111" width="15.140625" style="23" customWidth="1"/>
    <col min="15112" max="15360" width="11.42578125" style="23"/>
    <col min="15361" max="15361" width="1.28515625" style="23" customWidth="1"/>
    <col min="15362" max="15362" width="56.42578125" style="23" customWidth="1"/>
    <col min="15363" max="15363" width="14.7109375" style="23" customWidth="1"/>
    <col min="15364" max="15364" width="15" style="23" customWidth="1"/>
    <col min="15365" max="15365" width="59.42578125" style="23" customWidth="1"/>
    <col min="15366" max="15366" width="12.28515625" style="23" customWidth="1"/>
    <col min="15367" max="15367" width="15.140625" style="23" customWidth="1"/>
    <col min="15368" max="15616" width="11.42578125" style="23"/>
    <col min="15617" max="15617" width="1.28515625" style="23" customWidth="1"/>
    <col min="15618" max="15618" width="56.42578125" style="23" customWidth="1"/>
    <col min="15619" max="15619" width="14.7109375" style="23" customWidth="1"/>
    <col min="15620" max="15620" width="15" style="23" customWidth="1"/>
    <col min="15621" max="15621" width="59.42578125" style="23" customWidth="1"/>
    <col min="15622" max="15622" width="12.28515625" style="23" customWidth="1"/>
    <col min="15623" max="15623" width="15.140625" style="23" customWidth="1"/>
    <col min="15624" max="15872" width="11.42578125" style="23"/>
    <col min="15873" max="15873" width="1.28515625" style="23" customWidth="1"/>
    <col min="15874" max="15874" width="56.42578125" style="23" customWidth="1"/>
    <col min="15875" max="15875" width="14.7109375" style="23" customWidth="1"/>
    <col min="15876" max="15876" width="15" style="23" customWidth="1"/>
    <col min="15877" max="15877" width="59.42578125" style="23" customWidth="1"/>
    <col min="15878" max="15878" width="12.28515625" style="23" customWidth="1"/>
    <col min="15879" max="15879" width="15.140625" style="23" customWidth="1"/>
    <col min="15880" max="16128" width="11.42578125" style="23"/>
    <col min="16129" max="16129" width="1.28515625" style="23" customWidth="1"/>
    <col min="16130" max="16130" width="56.42578125" style="23" customWidth="1"/>
    <col min="16131" max="16131" width="14.7109375" style="23" customWidth="1"/>
    <col min="16132" max="16132" width="15" style="23" customWidth="1"/>
    <col min="16133" max="16133" width="59.42578125" style="23" customWidth="1"/>
    <col min="16134" max="16134" width="12.28515625" style="23" customWidth="1"/>
    <col min="16135" max="16135" width="15.140625" style="23" customWidth="1"/>
    <col min="16136" max="16384" width="11.42578125" style="23"/>
  </cols>
  <sheetData>
    <row r="1" spans="2:7" ht="13.5" thickBot="1"/>
    <row r="2" spans="2:7">
      <c r="B2" s="1404" t="s">
        <v>1242</v>
      </c>
      <c r="C2" s="1405"/>
      <c r="D2" s="1405"/>
      <c r="E2" s="1405"/>
      <c r="F2" s="1405"/>
      <c r="G2" s="1406"/>
    </row>
    <row r="3" spans="2:7">
      <c r="B3" s="1407" t="s">
        <v>1312</v>
      </c>
      <c r="C3" s="1408"/>
      <c r="D3" s="1408"/>
      <c r="E3" s="1408"/>
      <c r="F3" s="1408"/>
      <c r="G3" s="1409"/>
    </row>
    <row r="4" spans="2:7">
      <c r="B4" s="1407" t="s">
        <v>1313</v>
      </c>
      <c r="C4" s="1408"/>
      <c r="D4" s="1408"/>
      <c r="E4" s="1408"/>
      <c r="F4" s="1408"/>
      <c r="G4" s="1409"/>
    </row>
    <row r="5" spans="2:7" ht="13.5" thickBot="1">
      <c r="B5" s="1410" t="s">
        <v>83</v>
      </c>
      <c r="C5" s="1411"/>
      <c r="D5" s="1411"/>
      <c r="E5" s="1411"/>
      <c r="F5" s="1411"/>
      <c r="G5" s="1412"/>
    </row>
    <row r="6" spans="2:7" ht="26.25" thickBot="1">
      <c r="B6" s="818" t="s">
        <v>84</v>
      </c>
      <c r="C6" s="753" t="s">
        <v>1314</v>
      </c>
      <c r="D6" s="753" t="s">
        <v>1315</v>
      </c>
      <c r="E6" s="819" t="s">
        <v>84</v>
      </c>
      <c r="F6" s="753" t="s">
        <v>1314</v>
      </c>
      <c r="G6" s="753" t="s">
        <v>1315</v>
      </c>
    </row>
    <row r="7" spans="2:7">
      <c r="B7" s="820" t="s">
        <v>23</v>
      </c>
      <c r="C7" s="789"/>
      <c r="D7" s="789"/>
      <c r="E7" s="821" t="s">
        <v>24</v>
      </c>
      <c r="F7" s="789"/>
      <c r="G7" s="789"/>
    </row>
    <row r="8" spans="2:7">
      <c r="B8" s="820" t="s">
        <v>25</v>
      </c>
      <c r="C8" s="785"/>
      <c r="D8" s="785"/>
      <c r="E8" s="821" t="s">
        <v>26</v>
      </c>
      <c r="F8" s="785"/>
      <c r="G8" s="785"/>
    </row>
    <row r="9" spans="2:7">
      <c r="B9" s="822" t="s">
        <v>85</v>
      </c>
      <c r="C9" s="785">
        <f>SUM(C10:C16)</f>
        <v>5570581.0799999991</v>
      </c>
      <c r="D9" s="785">
        <f>SUM(D10:D16)</f>
        <v>18823801.66</v>
      </c>
      <c r="E9" s="823" t="s">
        <v>86</v>
      </c>
      <c r="F9" s="785">
        <f>SUM(F10:F18)</f>
        <v>7269642.5199999996</v>
      </c>
      <c r="G9" s="785">
        <f>SUM(G10:G18)</f>
        <v>13305775.42</v>
      </c>
    </row>
    <row r="10" spans="2:7">
      <c r="B10" s="824" t="s">
        <v>87</v>
      </c>
      <c r="C10" s="785">
        <v>14390.56</v>
      </c>
      <c r="D10" s="785">
        <v>-7.31</v>
      </c>
      <c r="E10" s="825" t="s">
        <v>88</v>
      </c>
      <c r="F10" s="785">
        <v>4047562.9</v>
      </c>
      <c r="G10" s="785">
        <v>1736278.99</v>
      </c>
    </row>
    <row r="11" spans="2:7">
      <c r="B11" s="824" t="s">
        <v>89</v>
      </c>
      <c r="C11" s="785">
        <v>5556190.5199999996</v>
      </c>
      <c r="D11" s="785">
        <v>18823808.969999999</v>
      </c>
      <c r="E11" s="825" t="s">
        <v>90</v>
      </c>
      <c r="F11" s="785">
        <v>107954.34</v>
      </c>
      <c r="G11" s="785">
        <v>1171597.05</v>
      </c>
    </row>
    <row r="12" spans="2:7">
      <c r="B12" s="824" t="s">
        <v>91</v>
      </c>
      <c r="C12" s="785">
        <v>0</v>
      </c>
      <c r="D12" s="785">
        <v>0</v>
      </c>
      <c r="E12" s="825" t="s">
        <v>92</v>
      </c>
      <c r="F12" s="785">
        <v>0</v>
      </c>
      <c r="G12" s="785">
        <v>0</v>
      </c>
    </row>
    <row r="13" spans="2:7">
      <c r="B13" s="824" t="s">
        <v>93</v>
      </c>
      <c r="C13" s="785">
        <v>0</v>
      </c>
      <c r="D13" s="785">
        <v>0</v>
      </c>
      <c r="E13" s="825" t="s">
        <v>94</v>
      </c>
      <c r="F13" s="785">
        <v>0</v>
      </c>
      <c r="G13" s="785">
        <v>0</v>
      </c>
    </row>
    <row r="14" spans="2:7">
      <c r="B14" s="824" t="s">
        <v>95</v>
      </c>
      <c r="C14" s="785">
        <v>0</v>
      </c>
      <c r="D14" s="785">
        <v>0</v>
      </c>
      <c r="E14" s="825" t="s">
        <v>96</v>
      </c>
      <c r="F14" s="785">
        <v>0</v>
      </c>
      <c r="G14" s="785">
        <v>0</v>
      </c>
    </row>
    <row r="15" spans="2:7" ht="25.5">
      <c r="B15" s="824" t="s">
        <v>97</v>
      </c>
      <c r="C15" s="785">
        <v>0</v>
      </c>
      <c r="D15" s="785">
        <v>0</v>
      </c>
      <c r="E15" s="825" t="s">
        <v>98</v>
      </c>
      <c r="F15" s="785">
        <v>0</v>
      </c>
      <c r="G15" s="785">
        <v>0</v>
      </c>
    </row>
    <row r="16" spans="2:7">
      <c r="B16" s="824" t="s">
        <v>99</v>
      </c>
      <c r="C16" s="785">
        <v>0</v>
      </c>
      <c r="D16" s="785">
        <v>0</v>
      </c>
      <c r="E16" s="825" t="s">
        <v>100</v>
      </c>
      <c r="F16" s="785">
        <v>3051930.97</v>
      </c>
      <c r="G16" s="785">
        <v>10216945.939999999</v>
      </c>
    </row>
    <row r="17" spans="2:7">
      <c r="B17" s="822" t="s">
        <v>101</v>
      </c>
      <c r="C17" s="785">
        <f>SUM(C18:C24)</f>
        <v>107280.68</v>
      </c>
      <c r="D17" s="785">
        <f>SUM(D18:D24)</f>
        <v>77979.56</v>
      </c>
      <c r="E17" s="825" t="s">
        <v>102</v>
      </c>
      <c r="F17" s="785">
        <v>0</v>
      </c>
      <c r="G17" s="785">
        <v>0</v>
      </c>
    </row>
    <row r="18" spans="2:7">
      <c r="B18" s="824" t="s">
        <v>103</v>
      </c>
      <c r="C18" s="785">
        <v>0</v>
      </c>
      <c r="D18" s="785">
        <v>0</v>
      </c>
      <c r="E18" s="825" t="s">
        <v>104</v>
      </c>
      <c r="F18" s="785">
        <v>62194.31</v>
      </c>
      <c r="G18" s="785">
        <v>180953.44</v>
      </c>
    </row>
    <row r="19" spans="2:7">
      <c r="B19" s="824" t="s">
        <v>105</v>
      </c>
      <c r="C19" s="785">
        <v>0</v>
      </c>
      <c r="D19" s="785">
        <v>0</v>
      </c>
      <c r="E19" s="823" t="s">
        <v>106</v>
      </c>
      <c r="F19" s="785">
        <f>SUM(F20:F22)</f>
        <v>0</v>
      </c>
      <c r="G19" s="785">
        <f>SUM(G20:G22)</f>
        <v>0</v>
      </c>
    </row>
    <row r="20" spans="2:7">
      <c r="B20" s="824" t="s">
        <v>107</v>
      </c>
      <c r="C20" s="785">
        <v>107280.68</v>
      </c>
      <c r="D20" s="785">
        <v>77979.56</v>
      </c>
      <c r="E20" s="825" t="s">
        <v>108</v>
      </c>
      <c r="F20" s="785">
        <v>0</v>
      </c>
      <c r="G20" s="785">
        <v>0</v>
      </c>
    </row>
    <row r="21" spans="2:7">
      <c r="B21" s="824" t="s">
        <v>109</v>
      </c>
      <c r="C21" s="785">
        <v>0</v>
      </c>
      <c r="D21" s="785">
        <v>0</v>
      </c>
      <c r="E21" s="826" t="s">
        <v>110</v>
      </c>
      <c r="F21" s="785">
        <v>0</v>
      </c>
      <c r="G21" s="785">
        <v>0</v>
      </c>
    </row>
    <row r="22" spans="2:7">
      <c r="B22" s="824" t="s">
        <v>111</v>
      </c>
      <c r="C22" s="785">
        <v>0</v>
      </c>
      <c r="D22" s="785">
        <v>0</v>
      </c>
      <c r="E22" s="825" t="s">
        <v>112</v>
      </c>
      <c r="F22" s="785">
        <v>0</v>
      </c>
      <c r="G22" s="785">
        <v>0</v>
      </c>
    </row>
    <row r="23" spans="2:7">
      <c r="B23" s="824" t="s">
        <v>113</v>
      </c>
      <c r="C23" s="785">
        <v>0</v>
      </c>
      <c r="D23" s="785">
        <v>0</v>
      </c>
      <c r="E23" s="823" t="s">
        <v>114</v>
      </c>
      <c r="F23" s="785">
        <f>SUM(F24:F25)</f>
        <v>0</v>
      </c>
      <c r="G23" s="785">
        <f>SUM(G24:G25)</f>
        <v>0</v>
      </c>
    </row>
    <row r="24" spans="2:7">
      <c r="B24" s="824" t="s">
        <v>115</v>
      </c>
      <c r="C24" s="785">
        <v>0</v>
      </c>
      <c r="D24" s="785">
        <v>0</v>
      </c>
      <c r="E24" s="825" t="s">
        <v>116</v>
      </c>
      <c r="F24" s="785">
        <v>0</v>
      </c>
      <c r="G24" s="785">
        <v>0</v>
      </c>
    </row>
    <row r="25" spans="2:7">
      <c r="B25" s="822" t="s">
        <v>117</v>
      </c>
      <c r="C25" s="785">
        <f>SUM(C26:C30)</f>
        <v>3480039.53</v>
      </c>
      <c r="D25" s="785">
        <f>SUM(D26:D30)</f>
        <v>3494069.01</v>
      </c>
      <c r="E25" s="825" t="s">
        <v>118</v>
      </c>
      <c r="F25" s="785">
        <v>0</v>
      </c>
      <c r="G25" s="785">
        <v>0</v>
      </c>
    </row>
    <row r="26" spans="2:7" ht="25.5">
      <c r="B26" s="824" t="s">
        <v>119</v>
      </c>
      <c r="C26" s="785">
        <v>3480039.53</v>
      </c>
      <c r="D26" s="785">
        <v>3494069.01</v>
      </c>
      <c r="E26" s="823" t="s">
        <v>120</v>
      </c>
      <c r="F26" s="785">
        <v>0</v>
      </c>
      <c r="G26" s="785">
        <v>0</v>
      </c>
    </row>
    <row r="27" spans="2:7" ht="25.5">
      <c r="B27" s="824" t="s">
        <v>121</v>
      </c>
      <c r="C27" s="785">
        <v>0</v>
      </c>
      <c r="D27" s="785">
        <v>0</v>
      </c>
      <c r="E27" s="823" t="s">
        <v>122</v>
      </c>
      <c r="F27" s="785">
        <f>SUM(F28:F30)</f>
        <v>0</v>
      </c>
      <c r="G27" s="785">
        <f>SUM(G28:G30)</f>
        <v>0</v>
      </c>
    </row>
    <row r="28" spans="2:7" ht="25.5">
      <c r="B28" s="824" t="s">
        <v>123</v>
      </c>
      <c r="C28" s="785">
        <v>0</v>
      </c>
      <c r="D28" s="785">
        <v>0</v>
      </c>
      <c r="E28" s="825" t="s">
        <v>124</v>
      </c>
      <c r="F28" s="785">
        <v>0</v>
      </c>
      <c r="G28" s="785">
        <v>0</v>
      </c>
    </row>
    <row r="29" spans="2:7">
      <c r="B29" s="824" t="s">
        <v>125</v>
      </c>
      <c r="C29" s="785">
        <v>0</v>
      </c>
      <c r="D29" s="785">
        <v>0</v>
      </c>
      <c r="E29" s="825" t="s">
        <v>126</v>
      </c>
      <c r="F29" s="785">
        <v>0</v>
      </c>
      <c r="G29" s="785">
        <v>0</v>
      </c>
    </row>
    <row r="30" spans="2:7">
      <c r="B30" s="824" t="s">
        <v>127</v>
      </c>
      <c r="C30" s="785">
        <v>0</v>
      </c>
      <c r="D30" s="785">
        <v>0</v>
      </c>
      <c r="E30" s="825" t="s">
        <v>128</v>
      </c>
      <c r="F30" s="785">
        <v>0</v>
      </c>
      <c r="G30" s="785">
        <v>0</v>
      </c>
    </row>
    <row r="31" spans="2:7" ht="25.5">
      <c r="B31" s="822" t="s">
        <v>129</v>
      </c>
      <c r="C31" s="785">
        <f>SUM(C32:C36)</f>
        <v>0</v>
      </c>
      <c r="D31" s="785">
        <f>SUM(D32:D36)</f>
        <v>0</v>
      </c>
      <c r="E31" s="823" t="s">
        <v>130</v>
      </c>
      <c r="F31" s="785">
        <f>SUM(F32:F37)</f>
        <v>0</v>
      </c>
      <c r="G31" s="785">
        <f>SUM(G32:G37)</f>
        <v>0</v>
      </c>
    </row>
    <row r="32" spans="2:7">
      <c r="B32" s="824" t="s">
        <v>131</v>
      </c>
      <c r="C32" s="785">
        <v>0</v>
      </c>
      <c r="D32" s="785">
        <v>0</v>
      </c>
      <c r="E32" s="825" t="s">
        <v>132</v>
      </c>
      <c r="F32" s="785">
        <v>0</v>
      </c>
      <c r="G32" s="785">
        <v>0</v>
      </c>
    </row>
    <row r="33" spans="2:7">
      <c r="B33" s="824" t="s">
        <v>133</v>
      </c>
      <c r="C33" s="785">
        <v>0</v>
      </c>
      <c r="D33" s="785">
        <v>0</v>
      </c>
      <c r="E33" s="825" t="s">
        <v>134</v>
      </c>
      <c r="F33" s="785">
        <v>0</v>
      </c>
      <c r="G33" s="785">
        <v>0</v>
      </c>
    </row>
    <row r="34" spans="2:7">
      <c r="B34" s="824" t="s">
        <v>135</v>
      </c>
      <c r="C34" s="785">
        <v>0</v>
      </c>
      <c r="D34" s="785">
        <v>0</v>
      </c>
      <c r="E34" s="825" t="s">
        <v>136</v>
      </c>
      <c r="F34" s="785">
        <v>0</v>
      </c>
      <c r="G34" s="785">
        <v>0</v>
      </c>
    </row>
    <row r="35" spans="2:7" ht="25.5">
      <c r="B35" s="824" t="s">
        <v>137</v>
      </c>
      <c r="C35" s="785">
        <v>0</v>
      </c>
      <c r="D35" s="785">
        <v>0</v>
      </c>
      <c r="E35" s="825" t="s">
        <v>138</v>
      </c>
      <c r="F35" s="785">
        <v>0</v>
      </c>
      <c r="G35" s="785">
        <v>0</v>
      </c>
    </row>
    <row r="36" spans="2:7">
      <c r="B36" s="824" t="s">
        <v>139</v>
      </c>
      <c r="C36" s="785">
        <v>0</v>
      </c>
      <c r="D36" s="785">
        <v>0</v>
      </c>
      <c r="E36" s="825" t="s">
        <v>140</v>
      </c>
      <c r="F36" s="785">
        <v>0</v>
      </c>
      <c r="G36" s="785">
        <v>0</v>
      </c>
    </row>
    <row r="37" spans="2:7">
      <c r="B37" s="822" t="s">
        <v>141</v>
      </c>
      <c r="C37" s="785">
        <v>0</v>
      </c>
      <c r="D37" s="785">
        <v>0</v>
      </c>
      <c r="E37" s="825" t="s">
        <v>142</v>
      </c>
      <c r="F37" s="785">
        <v>0</v>
      </c>
      <c r="G37" s="785">
        <v>0</v>
      </c>
    </row>
    <row r="38" spans="2:7">
      <c r="B38" s="822" t="s">
        <v>143</v>
      </c>
      <c r="C38" s="785">
        <f>SUM(C39:C40)</f>
        <v>0</v>
      </c>
      <c r="D38" s="785">
        <f>SUM(D39:D40)</f>
        <v>0</v>
      </c>
      <c r="E38" s="823" t="s">
        <v>144</v>
      </c>
      <c r="F38" s="785">
        <f>SUM(F39:F41)</f>
        <v>0</v>
      </c>
      <c r="G38" s="785">
        <f>SUM(G39:G41)</f>
        <v>0</v>
      </c>
    </row>
    <row r="39" spans="2:7" ht="25.5">
      <c r="B39" s="824" t="s">
        <v>145</v>
      </c>
      <c r="C39" s="785">
        <v>0</v>
      </c>
      <c r="D39" s="785">
        <v>0</v>
      </c>
      <c r="E39" s="825" t="s">
        <v>146</v>
      </c>
      <c r="F39" s="785">
        <v>0</v>
      </c>
      <c r="G39" s="785">
        <v>0</v>
      </c>
    </row>
    <row r="40" spans="2:7">
      <c r="B40" s="824" t="s">
        <v>147</v>
      </c>
      <c r="C40" s="785">
        <v>0</v>
      </c>
      <c r="D40" s="785">
        <v>0</v>
      </c>
      <c r="E40" s="825" t="s">
        <v>148</v>
      </c>
      <c r="F40" s="785">
        <v>0</v>
      </c>
      <c r="G40" s="785">
        <v>0</v>
      </c>
    </row>
    <row r="41" spans="2:7">
      <c r="B41" s="822" t="s">
        <v>149</v>
      </c>
      <c r="C41" s="785">
        <f>SUM(C42:C45)</f>
        <v>0</v>
      </c>
      <c r="D41" s="785">
        <f>SUM(D42:D45)</f>
        <v>0</v>
      </c>
      <c r="E41" s="825" t="s">
        <v>150</v>
      </c>
      <c r="F41" s="785">
        <v>0</v>
      </c>
      <c r="G41" s="785">
        <v>0</v>
      </c>
    </row>
    <row r="42" spans="2:7">
      <c r="B42" s="824" t="s">
        <v>151</v>
      </c>
      <c r="C42" s="785">
        <v>0</v>
      </c>
      <c r="D42" s="785">
        <v>0</v>
      </c>
      <c r="E42" s="823" t="s">
        <v>152</v>
      </c>
      <c r="F42" s="785">
        <f>SUM(F43:F45)</f>
        <v>0</v>
      </c>
      <c r="G42" s="785">
        <f>SUM(G43:G45)</f>
        <v>0</v>
      </c>
    </row>
    <row r="43" spans="2:7">
      <c r="B43" s="824" t="s">
        <v>153</v>
      </c>
      <c r="C43" s="785">
        <v>0</v>
      </c>
      <c r="D43" s="785">
        <v>0</v>
      </c>
      <c r="E43" s="825" t="s">
        <v>154</v>
      </c>
      <c r="F43" s="785">
        <v>0</v>
      </c>
      <c r="G43" s="785">
        <v>0</v>
      </c>
    </row>
    <row r="44" spans="2:7" ht="25.5">
      <c r="B44" s="824" t="s">
        <v>155</v>
      </c>
      <c r="C44" s="785">
        <v>0</v>
      </c>
      <c r="D44" s="785">
        <v>0</v>
      </c>
      <c r="E44" s="825" t="s">
        <v>156</v>
      </c>
      <c r="F44" s="785">
        <v>0</v>
      </c>
      <c r="G44" s="785">
        <v>0</v>
      </c>
    </row>
    <row r="45" spans="2:7">
      <c r="B45" s="824" t="s">
        <v>157</v>
      </c>
      <c r="C45" s="785">
        <v>0</v>
      </c>
      <c r="D45" s="785">
        <v>0</v>
      </c>
      <c r="E45" s="825" t="s">
        <v>158</v>
      </c>
      <c r="F45" s="785">
        <v>0</v>
      </c>
      <c r="G45" s="785">
        <v>0</v>
      </c>
    </row>
    <row r="46" spans="2:7">
      <c r="B46" s="822"/>
      <c r="C46" s="785"/>
      <c r="D46" s="785"/>
      <c r="E46" s="823"/>
      <c r="F46" s="785"/>
      <c r="G46" s="785"/>
    </row>
    <row r="47" spans="2:7">
      <c r="B47" s="820" t="s">
        <v>159</v>
      </c>
      <c r="C47" s="785">
        <f>C9+C17+C25+C31+C37+C38+C41</f>
        <v>9157901.2899999991</v>
      </c>
      <c r="D47" s="785">
        <f>D9+D17+D25+D31+D37+D38+D41</f>
        <v>22395850.229999997</v>
      </c>
      <c r="E47" s="821" t="s">
        <v>1316</v>
      </c>
      <c r="F47" s="785">
        <f>F9+F19+F23+F26+F27+F31+F38+F42</f>
        <v>7269642.5199999996</v>
      </c>
      <c r="G47" s="785">
        <f>G9+G19+G23+G26+G27+G31+G38+G42</f>
        <v>13305775.42</v>
      </c>
    </row>
    <row r="48" spans="2:7">
      <c r="B48" s="820"/>
      <c r="C48" s="785"/>
      <c r="D48" s="785"/>
      <c r="E48" s="821"/>
      <c r="F48" s="785"/>
      <c r="G48" s="785"/>
    </row>
    <row r="49" spans="2:7">
      <c r="B49" s="820" t="s">
        <v>44</v>
      </c>
      <c r="C49" s="785"/>
      <c r="D49" s="785"/>
      <c r="E49" s="821" t="s">
        <v>45</v>
      </c>
      <c r="F49" s="785"/>
      <c r="G49" s="785"/>
    </row>
    <row r="50" spans="2:7">
      <c r="B50" s="822" t="s">
        <v>160</v>
      </c>
      <c r="C50" s="785">
        <v>0</v>
      </c>
      <c r="D50" s="785">
        <v>0</v>
      </c>
      <c r="E50" s="823" t="s">
        <v>161</v>
      </c>
      <c r="F50" s="785">
        <v>0</v>
      </c>
      <c r="G50" s="785">
        <v>0</v>
      </c>
    </row>
    <row r="51" spans="2:7">
      <c r="B51" s="822" t="s">
        <v>162</v>
      </c>
      <c r="C51" s="785">
        <v>0</v>
      </c>
      <c r="D51" s="785">
        <v>0</v>
      </c>
      <c r="E51" s="823" t="s">
        <v>163</v>
      </c>
      <c r="F51" s="785">
        <v>0</v>
      </c>
      <c r="G51" s="785">
        <v>0</v>
      </c>
    </row>
    <row r="52" spans="2:7">
      <c r="B52" s="822" t="s">
        <v>164</v>
      </c>
      <c r="C52" s="785">
        <v>35435882.890000001</v>
      </c>
      <c r="D52" s="785">
        <v>35435882.890000001</v>
      </c>
      <c r="E52" s="823" t="s">
        <v>165</v>
      </c>
      <c r="F52" s="785">
        <v>0</v>
      </c>
      <c r="G52" s="785">
        <v>0</v>
      </c>
    </row>
    <row r="53" spans="2:7">
      <c r="B53" s="822" t="s">
        <v>166</v>
      </c>
      <c r="C53" s="785">
        <v>66250541.479999997</v>
      </c>
      <c r="D53" s="785">
        <v>66250541.479999997</v>
      </c>
      <c r="E53" s="823" t="s">
        <v>167</v>
      </c>
      <c r="F53" s="785">
        <v>0</v>
      </c>
      <c r="G53" s="785">
        <v>0</v>
      </c>
    </row>
    <row r="54" spans="2:7">
      <c r="B54" s="822" t="s">
        <v>168</v>
      </c>
      <c r="C54" s="785">
        <v>752357.01</v>
      </c>
      <c r="D54" s="785">
        <v>752357.01</v>
      </c>
      <c r="E54" s="823" t="s">
        <v>169</v>
      </c>
      <c r="F54" s="785">
        <v>0</v>
      </c>
      <c r="G54" s="785">
        <v>0</v>
      </c>
    </row>
    <row r="55" spans="2:7">
      <c r="B55" s="822" t="s">
        <v>170</v>
      </c>
      <c r="C55" s="785">
        <v>-21611847.239999998</v>
      </c>
      <c r="D55" s="785">
        <v>-20193484.530000001</v>
      </c>
      <c r="E55" s="823" t="s">
        <v>171</v>
      </c>
      <c r="F55" s="785">
        <v>39373.93</v>
      </c>
      <c r="G55" s="785">
        <v>39373.93</v>
      </c>
    </row>
    <row r="56" spans="2:7">
      <c r="B56" s="822" t="s">
        <v>172</v>
      </c>
      <c r="C56" s="785">
        <v>326790.13</v>
      </c>
      <c r="D56" s="785">
        <v>315588.84000000003</v>
      </c>
      <c r="E56" s="821"/>
      <c r="F56" s="785"/>
      <c r="G56" s="785"/>
    </row>
    <row r="57" spans="2:7">
      <c r="B57" s="822" t="s">
        <v>173</v>
      </c>
      <c r="C57" s="785">
        <v>0</v>
      </c>
      <c r="D57" s="785">
        <v>0</v>
      </c>
      <c r="E57" s="821" t="s">
        <v>1317</v>
      </c>
      <c r="F57" s="785">
        <f>SUM(F50:F55)</f>
        <v>39373.93</v>
      </c>
      <c r="G57" s="785">
        <f>SUM(G50:G55)</f>
        <v>39373.93</v>
      </c>
    </row>
    <row r="58" spans="2:7">
      <c r="B58" s="822" t="s">
        <v>174</v>
      </c>
      <c r="C58" s="785">
        <v>0</v>
      </c>
      <c r="D58" s="785">
        <v>0</v>
      </c>
      <c r="E58" s="827"/>
      <c r="F58" s="785"/>
      <c r="G58" s="785"/>
    </row>
    <row r="59" spans="2:7">
      <c r="B59" s="822"/>
      <c r="C59" s="785"/>
      <c r="D59" s="785"/>
      <c r="E59" s="821" t="s">
        <v>176</v>
      </c>
      <c r="F59" s="785">
        <f>F47+F57</f>
        <v>7309016.4499999993</v>
      </c>
      <c r="G59" s="785">
        <f>G47+G57</f>
        <v>13345149.35</v>
      </c>
    </row>
    <row r="60" spans="2:7" ht="25.5">
      <c r="B60" s="820" t="s">
        <v>175</v>
      </c>
      <c r="C60" s="785">
        <f>SUM(C50:C58)</f>
        <v>81153724.270000011</v>
      </c>
      <c r="D60" s="785">
        <f>SUM(D50:D58)</f>
        <v>82560885.690000013</v>
      </c>
      <c r="E60" s="823"/>
      <c r="F60" s="785"/>
      <c r="G60" s="785"/>
    </row>
    <row r="61" spans="2:7">
      <c r="B61" s="822"/>
      <c r="C61" s="785"/>
      <c r="D61" s="785"/>
      <c r="E61" s="821" t="s">
        <v>177</v>
      </c>
      <c r="F61" s="785"/>
      <c r="G61" s="785"/>
    </row>
    <row r="62" spans="2:7">
      <c r="B62" s="820" t="s">
        <v>178</v>
      </c>
      <c r="C62" s="785">
        <f>C47+C60</f>
        <v>90311625.560000002</v>
      </c>
      <c r="D62" s="785">
        <f>D47+D60</f>
        <v>104956735.92000002</v>
      </c>
      <c r="E62" s="821"/>
      <c r="F62" s="785"/>
      <c r="G62" s="785"/>
    </row>
    <row r="63" spans="2:7">
      <c r="B63" s="822"/>
      <c r="C63" s="785"/>
      <c r="D63" s="785"/>
      <c r="E63" s="821" t="s">
        <v>1318</v>
      </c>
      <c r="F63" s="785">
        <f>SUM(F64:F66)</f>
        <v>59031086.509999998</v>
      </c>
      <c r="G63" s="785">
        <f>SUM(G64:G66)</f>
        <v>59031086.509999998</v>
      </c>
    </row>
    <row r="64" spans="2:7">
      <c r="B64" s="822"/>
      <c r="C64" s="785"/>
      <c r="D64" s="785"/>
      <c r="E64" s="823" t="s">
        <v>179</v>
      </c>
      <c r="F64" s="785">
        <v>793445.76</v>
      </c>
      <c r="G64" s="785">
        <v>793445.76</v>
      </c>
    </row>
    <row r="65" spans="2:7">
      <c r="B65" s="822"/>
      <c r="C65" s="785"/>
      <c r="D65" s="785"/>
      <c r="E65" s="823" t="s">
        <v>180</v>
      </c>
      <c r="F65" s="785">
        <v>58237640.75</v>
      </c>
      <c r="G65" s="785">
        <v>58237640.75</v>
      </c>
    </row>
    <row r="66" spans="2:7">
      <c r="B66" s="822"/>
      <c r="C66" s="785"/>
      <c r="D66" s="785"/>
      <c r="E66" s="823" t="s">
        <v>181</v>
      </c>
      <c r="F66" s="785">
        <v>0</v>
      </c>
      <c r="G66" s="785">
        <v>0</v>
      </c>
    </row>
    <row r="67" spans="2:7">
      <c r="B67" s="822"/>
      <c r="C67" s="785"/>
      <c r="D67" s="785"/>
      <c r="E67" s="823"/>
      <c r="F67" s="785"/>
      <c r="G67" s="785"/>
    </row>
    <row r="68" spans="2:7">
      <c r="B68" s="822"/>
      <c r="C68" s="785"/>
      <c r="D68" s="785"/>
      <c r="E68" s="821" t="s">
        <v>182</v>
      </c>
      <c r="F68" s="785">
        <f>SUM(F69:F73)</f>
        <v>23971522.599999998</v>
      </c>
      <c r="G68" s="785">
        <f>SUM(G69:G73)</f>
        <v>32580500.060000002</v>
      </c>
    </row>
    <row r="69" spans="2:7">
      <c r="B69" s="822"/>
      <c r="C69" s="785"/>
      <c r="D69" s="785"/>
      <c r="E69" s="823" t="s">
        <v>183</v>
      </c>
      <c r="F69" s="785">
        <v>-8274299.46</v>
      </c>
      <c r="G69" s="785">
        <v>1533960.42</v>
      </c>
    </row>
    <row r="70" spans="2:7">
      <c r="B70" s="822"/>
      <c r="C70" s="785"/>
      <c r="D70" s="785"/>
      <c r="E70" s="823" t="s">
        <v>184</v>
      </c>
      <c r="F70" s="785">
        <v>31869558.379999999</v>
      </c>
      <c r="G70" s="785">
        <v>30670275.960000001</v>
      </c>
    </row>
    <row r="71" spans="2:7">
      <c r="B71" s="822"/>
      <c r="C71" s="785"/>
      <c r="D71" s="785"/>
      <c r="E71" s="823" t="s">
        <v>185</v>
      </c>
      <c r="F71" s="785">
        <v>0</v>
      </c>
      <c r="G71" s="785">
        <v>0</v>
      </c>
    </row>
    <row r="72" spans="2:7">
      <c r="B72" s="822"/>
      <c r="C72" s="785"/>
      <c r="D72" s="785"/>
      <c r="E72" s="823" t="s">
        <v>186</v>
      </c>
      <c r="F72" s="785">
        <v>0</v>
      </c>
      <c r="G72" s="785">
        <v>0</v>
      </c>
    </row>
    <row r="73" spans="2:7">
      <c r="B73" s="822"/>
      <c r="C73" s="785"/>
      <c r="D73" s="785"/>
      <c r="E73" s="823" t="s">
        <v>187</v>
      </c>
      <c r="F73" s="785">
        <v>376263.67999999999</v>
      </c>
      <c r="G73" s="785">
        <v>376263.67999999999</v>
      </c>
    </row>
    <row r="74" spans="2:7">
      <c r="B74" s="822"/>
      <c r="C74" s="785"/>
      <c r="D74" s="785"/>
      <c r="E74" s="823"/>
      <c r="F74" s="785"/>
      <c r="G74" s="785"/>
    </row>
    <row r="75" spans="2:7" ht="25.5">
      <c r="B75" s="822"/>
      <c r="C75" s="785"/>
      <c r="D75" s="785"/>
      <c r="E75" s="821" t="s">
        <v>188</v>
      </c>
      <c r="F75" s="785">
        <f>SUM(F76:F77)</f>
        <v>0</v>
      </c>
      <c r="G75" s="785">
        <f>SUM(G76:G77)</f>
        <v>0</v>
      </c>
    </row>
    <row r="76" spans="2:7">
      <c r="B76" s="822"/>
      <c r="C76" s="785"/>
      <c r="D76" s="785"/>
      <c r="E76" s="823" t="s">
        <v>189</v>
      </c>
      <c r="F76" s="785">
        <v>0</v>
      </c>
      <c r="G76" s="785">
        <v>0</v>
      </c>
    </row>
    <row r="77" spans="2:7">
      <c r="B77" s="822"/>
      <c r="C77" s="785"/>
      <c r="D77" s="785"/>
      <c r="E77" s="823" t="s">
        <v>190</v>
      </c>
      <c r="F77" s="785">
        <v>0</v>
      </c>
      <c r="G77" s="785">
        <v>0</v>
      </c>
    </row>
    <row r="78" spans="2:7">
      <c r="B78" s="822"/>
      <c r="C78" s="785"/>
      <c r="D78" s="785"/>
      <c r="E78" s="823"/>
      <c r="F78" s="785"/>
      <c r="G78" s="785"/>
    </row>
    <row r="79" spans="2:7">
      <c r="B79" s="822"/>
      <c r="C79" s="785"/>
      <c r="D79" s="785"/>
      <c r="E79" s="821" t="s">
        <v>191</v>
      </c>
      <c r="F79" s="785">
        <f>F63+F68+F75</f>
        <v>83002609.109999999</v>
      </c>
      <c r="G79" s="785">
        <f>G63+G68+G75</f>
        <v>91611586.569999993</v>
      </c>
    </row>
    <row r="80" spans="2:7">
      <c r="B80" s="822"/>
      <c r="C80" s="785"/>
      <c r="D80" s="785"/>
      <c r="E80" s="823"/>
      <c r="F80" s="785"/>
      <c r="G80" s="785"/>
    </row>
    <row r="81" spans="2:7">
      <c r="B81" s="822"/>
      <c r="C81" s="785"/>
      <c r="D81" s="785"/>
      <c r="E81" s="821" t="s">
        <v>1319</v>
      </c>
      <c r="F81" s="785">
        <f>F59+F79</f>
        <v>90311625.560000002</v>
      </c>
      <c r="G81" s="785">
        <f>G59+G79</f>
        <v>104956735.91999999</v>
      </c>
    </row>
    <row r="82" spans="2:7" ht="13.5" thickBot="1">
      <c r="B82" s="828"/>
      <c r="C82" s="829"/>
      <c r="D82" s="829"/>
      <c r="E82" s="830"/>
      <c r="F82" s="791"/>
      <c r="G82" s="791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50"/>
  </sheetPr>
  <dimension ref="A1:I37"/>
  <sheetViews>
    <sheetView view="pageBreakPreview" topLeftCell="A13" zoomScale="90" zoomScaleNormal="100" zoomScaleSheetLayoutView="90" workbookViewId="0">
      <selection activeCell="C34" sqref="C34"/>
    </sheetView>
  </sheetViews>
  <sheetFormatPr baseColWidth="10" defaultColWidth="11.28515625" defaultRowHeight="16.5"/>
  <cols>
    <col min="1" max="1" width="4.85546875" style="110" customWidth="1"/>
    <col min="2" max="2" width="41" style="92" customWidth="1"/>
    <col min="3" max="4" width="25.7109375" style="92" customWidth="1"/>
    <col min="5" max="16384" width="11.28515625" style="92"/>
  </cols>
  <sheetData>
    <row r="1" spans="1:6">
      <c r="A1" s="337"/>
      <c r="B1" s="1680" t="str">
        <f>'ETCA-I-01'!A1</f>
        <v>Instituto de Capacitacion Para el Trabajo del Estado de Sonora</v>
      </c>
      <c r="C1" s="1680"/>
      <c r="D1" s="1680"/>
    </row>
    <row r="2" spans="1:6">
      <c r="A2" s="92"/>
      <c r="B2" s="1684" t="s">
        <v>709</v>
      </c>
      <c r="C2" s="1684"/>
      <c r="D2" s="1684"/>
      <c r="F2" s="314"/>
    </row>
    <row r="3" spans="1:6">
      <c r="B3" s="1428" t="str">
        <f>'ETCA-I-03'!A3</f>
        <v>Del 01 de Enero al 31 de Marzo de 2020</v>
      </c>
      <c r="C3" s="1428"/>
      <c r="D3" s="1428"/>
    </row>
    <row r="4" spans="1:6">
      <c r="A4" s="598"/>
      <c r="B4" s="1696" t="s">
        <v>939</v>
      </c>
      <c r="C4" s="1696"/>
      <c r="D4" s="226"/>
    </row>
    <row r="5" spans="1:6" ht="6.75" customHeight="1" thickBot="1"/>
    <row r="6" spans="1:6" s="191" customFormat="1" ht="27.95" customHeight="1">
      <c r="A6" s="1685" t="s">
        <v>698</v>
      </c>
      <c r="B6" s="1686"/>
      <c r="C6" s="1692" t="s">
        <v>371</v>
      </c>
      <c r="D6" s="1694" t="s">
        <v>594</v>
      </c>
    </row>
    <row r="7" spans="1:6" s="191" customFormat="1" ht="4.5" customHeight="1" thickBot="1">
      <c r="A7" s="1687"/>
      <c r="B7" s="1688"/>
      <c r="C7" s="1693"/>
      <c r="D7" s="1695"/>
    </row>
    <row r="8" spans="1:6" s="191" customFormat="1" ht="21" customHeight="1">
      <c r="A8" s="1689" t="s">
        <v>704</v>
      </c>
      <c r="B8" s="1690"/>
      <c r="C8" s="1690"/>
      <c r="D8" s="1691"/>
    </row>
    <row r="9" spans="1:6" s="191" customFormat="1" ht="18" customHeight="1">
      <c r="A9" s="321">
        <v>1</v>
      </c>
      <c r="B9" s="322"/>
      <c r="C9" s="338"/>
      <c r="D9" s="339"/>
    </row>
    <row r="10" spans="1:6" s="191" customFormat="1" ht="18" customHeight="1">
      <c r="A10" s="321">
        <v>2</v>
      </c>
      <c r="B10" s="322"/>
      <c r="C10" s="338"/>
      <c r="D10" s="339"/>
    </row>
    <row r="11" spans="1:6" s="191" customFormat="1" ht="18" customHeight="1">
      <c r="A11" s="321">
        <v>3</v>
      </c>
      <c r="B11" s="322"/>
      <c r="C11" s="338"/>
      <c r="D11" s="339"/>
    </row>
    <row r="12" spans="1:6" s="191" customFormat="1" ht="18" customHeight="1">
      <c r="A12" s="321">
        <v>4</v>
      </c>
      <c r="B12" s="322"/>
      <c r="C12" s="338"/>
      <c r="D12" s="339"/>
    </row>
    <row r="13" spans="1:6" s="191" customFormat="1" ht="18" customHeight="1">
      <c r="A13" s="321">
        <v>5</v>
      </c>
      <c r="B13" s="322"/>
      <c r="C13" s="338"/>
      <c r="D13" s="339"/>
    </row>
    <row r="14" spans="1:6" s="191" customFormat="1" ht="18" customHeight="1">
      <c r="A14" s="321">
        <v>6</v>
      </c>
      <c r="B14" s="322"/>
      <c r="C14" s="338"/>
      <c r="D14" s="339"/>
    </row>
    <row r="15" spans="1:6" s="191" customFormat="1" ht="18" customHeight="1">
      <c r="A15" s="321">
        <v>7</v>
      </c>
      <c r="B15" s="322"/>
      <c r="C15" s="338"/>
      <c r="D15" s="339"/>
    </row>
    <row r="16" spans="1:6" s="191" customFormat="1" ht="18" customHeight="1">
      <c r="A16" s="321">
        <v>8</v>
      </c>
      <c r="B16" s="322"/>
      <c r="C16" s="338"/>
      <c r="D16" s="339"/>
    </row>
    <row r="17" spans="1:4" s="191" customFormat="1" ht="18" customHeight="1">
      <c r="A17" s="321">
        <v>9</v>
      </c>
      <c r="B17" s="322"/>
      <c r="C17" s="338"/>
      <c r="D17" s="339"/>
    </row>
    <row r="18" spans="1:4" s="191" customFormat="1" ht="18" customHeight="1">
      <c r="A18" s="321">
        <v>10</v>
      </c>
      <c r="B18" s="322"/>
      <c r="C18" s="338"/>
      <c r="D18" s="339"/>
    </row>
    <row r="19" spans="1:4" s="191" customFormat="1" ht="18" customHeight="1">
      <c r="A19" s="321"/>
      <c r="B19" s="326" t="s">
        <v>710</v>
      </c>
      <c r="C19" s="332">
        <f>SUM(C9:C18)</f>
        <v>0</v>
      </c>
      <c r="D19" s="334">
        <f>SUM(D9:D18)</f>
        <v>0</v>
      </c>
    </row>
    <row r="20" spans="1:4" s="191" customFormat="1" ht="21" customHeight="1">
      <c r="A20" s="1681" t="s">
        <v>706</v>
      </c>
      <c r="B20" s="1682"/>
      <c r="C20" s="1682"/>
      <c r="D20" s="1683"/>
    </row>
    <row r="21" spans="1:4" s="191" customFormat="1" ht="18" customHeight="1">
      <c r="A21" s="321">
        <v>1</v>
      </c>
      <c r="B21" s="322"/>
      <c r="C21" s="338"/>
      <c r="D21" s="339"/>
    </row>
    <row r="22" spans="1:4" s="191" customFormat="1" ht="18" customHeight="1">
      <c r="A22" s="321">
        <v>2</v>
      </c>
      <c r="B22" s="322"/>
      <c r="C22" s="338"/>
      <c r="D22" s="339"/>
    </row>
    <row r="23" spans="1:4" s="191" customFormat="1" ht="18" customHeight="1">
      <c r="A23" s="321">
        <v>3</v>
      </c>
      <c r="B23" s="322"/>
      <c r="C23" s="338"/>
      <c r="D23" s="339"/>
    </row>
    <row r="24" spans="1:4" s="191" customFormat="1" ht="18" customHeight="1">
      <c r="A24" s="321">
        <v>4</v>
      </c>
      <c r="B24" s="322"/>
      <c r="C24" s="338"/>
      <c r="D24" s="339"/>
    </row>
    <row r="25" spans="1:4" s="191" customFormat="1" ht="18" customHeight="1">
      <c r="A25" s="321">
        <v>5</v>
      </c>
      <c r="B25" s="322"/>
      <c r="C25" s="338"/>
      <c r="D25" s="339"/>
    </row>
    <row r="26" spans="1:4" s="191" customFormat="1" ht="18" customHeight="1">
      <c r="A26" s="321">
        <v>6</v>
      </c>
      <c r="B26" s="322"/>
      <c r="C26" s="338"/>
      <c r="D26" s="339"/>
    </row>
    <row r="27" spans="1:4" s="191" customFormat="1" ht="18" customHeight="1">
      <c r="A27" s="321">
        <v>7</v>
      </c>
      <c r="B27" s="322"/>
      <c r="C27" s="338"/>
      <c r="D27" s="339"/>
    </row>
    <row r="28" spans="1:4" s="191" customFormat="1" ht="18" customHeight="1">
      <c r="A28" s="321">
        <v>8</v>
      </c>
      <c r="B28" s="322"/>
      <c r="C28" s="338"/>
      <c r="D28" s="339"/>
    </row>
    <row r="29" spans="1:4" s="191" customFormat="1" ht="18" customHeight="1">
      <c r="A29" s="321">
        <v>9</v>
      </c>
      <c r="B29" s="322"/>
      <c r="C29" s="338"/>
      <c r="D29" s="339"/>
    </row>
    <row r="30" spans="1:4" s="191" customFormat="1" ht="18" customHeight="1">
      <c r="A30" s="321">
        <v>10</v>
      </c>
      <c r="B30" s="322"/>
      <c r="C30" s="338" t="s">
        <v>239</v>
      </c>
      <c r="D30" s="339"/>
    </row>
    <row r="31" spans="1:4" s="328" customFormat="1" ht="18" customHeight="1" thickBot="1">
      <c r="A31" s="321"/>
      <c r="B31" s="327" t="s">
        <v>711</v>
      </c>
      <c r="C31" s="332">
        <f>SUM(C21:C30)</f>
        <v>0</v>
      </c>
      <c r="D31" s="334">
        <f>SUM(D21:D30)</f>
        <v>0</v>
      </c>
    </row>
    <row r="32" spans="1:4" ht="27.95" customHeight="1" thickBot="1">
      <c r="A32" s="329"/>
      <c r="B32" s="330" t="s">
        <v>708</v>
      </c>
      <c r="C32" s="335">
        <f>SUM(C31,C19)</f>
        <v>0</v>
      </c>
      <c r="D32" s="340">
        <f>SUM(D31,D19)</f>
        <v>0</v>
      </c>
    </row>
    <row r="33" spans="1:9" s="492" customFormat="1" ht="18" customHeight="1">
      <c r="A33" s="423" t="s">
        <v>81</v>
      </c>
      <c r="B33" s="92"/>
      <c r="C33" s="92"/>
      <c r="D33" s="92"/>
      <c r="E33" s="92"/>
    </row>
    <row r="34" spans="1:9" s="492" customFormat="1" ht="18" customHeight="1">
      <c r="A34" s="39"/>
      <c r="B34" s="92"/>
      <c r="C34" s="92"/>
      <c r="D34" s="92"/>
      <c r="E34" s="92"/>
    </row>
    <row r="35" spans="1:9" s="492" customFormat="1" ht="18" customHeight="1">
      <c r="A35" s="39"/>
      <c r="B35" s="92"/>
      <c r="C35" s="92"/>
      <c r="D35" s="92"/>
      <c r="E35" s="92"/>
    </row>
    <row r="36" spans="1:9" s="493" customFormat="1" ht="17.100000000000001" customHeight="1">
      <c r="A36" s="489"/>
      <c r="B36" s="490"/>
      <c r="C36" s="491"/>
      <c r="D36" s="491"/>
    </row>
    <row r="37" spans="1:9" ht="17.100000000000001" customHeight="1">
      <c r="A37" s="39"/>
      <c r="I37" s="331"/>
    </row>
  </sheetData>
  <sheetProtection insertHyperlinks="0"/>
  <mergeCells count="9">
    <mergeCell ref="A8:D8"/>
    <mergeCell ref="A20:D20"/>
    <mergeCell ref="C6:C7"/>
    <mergeCell ref="D6:D7"/>
    <mergeCell ref="B1:D1"/>
    <mergeCell ref="B2:D2"/>
    <mergeCell ref="B3:D3"/>
    <mergeCell ref="B4:C4"/>
    <mergeCell ref="A6:B7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4"/>
  <sheetViews>
    <sheetView view="pageBreakPreview" topLeftCell="A13" zoomScaleNormal="100" zoomScaleSheetLayoutView="100" workbookViewId="0">
      <selection activeCell="G40" sqref="G40"/>
    </sheetView>
  </sheetViews>
  <sheetFormatPr baseColWidth="10" defaultColWidth="11.28515625" defaultRowHeight="15"/>
  <cols>
    <col min="1" max="1" width="47.7109375" style="351" bestFit="1" customWidth="1"/>
    <col min="2" max="2" width="11.28515625" style="341"/>
    <col min="3" max="3" width="12.28515625" style="341" customWidth="1"/>
    <col min="4" max="16384" width="11.28515625" style="341"/>
  </cols>
  <sheetData>
    <row r="1" spans="1:7" ht="16.5" customHeight="1">
      <c r="A1" s="1697" t="str">
        <f>'ETCA-I-01'!A1:G1</f>
        <v>Instituto de Capacitacion Para el Trabajo del Estado de Sonora</v>
      </c>
      <c r="B1" s="1697"/>
      <c r="C1" s="1697"/>
      <c r="D1" s="1697"/>
      <c r="E1" s="1697"/>
      <c r="F1" s="1697"/>
      <c r="G1" s="1697"/>
    </row>
    <row r="2" spans="1:7" ht="16.5" customHeight="1">
      <c r="A2" s="1697" t="s">
        <v>712</v>
      </c>
      <c r="B2" s="1697"/>
      <c r="C2" s="1697"/>
      <c r="D2" s="1697"/>
      <c r="E2" s="1697"/>
      <c r="F2" s="1697"/>
      <c r="G2" s="1697"/>
    </row>
    <row r="3" spans="1:7" ht="16.5">
      <c r="A3" s="1698" t="str">
        <f>'ETCA-I-03'!A3:D3</f>
        <v>Del 01 de Enero al 31 de Marzo de 2020</v>
      </c>
      <c r="B3" s="1698"/>
      <c r="C3" s="1698"/>
      <c r="D3" s="1698"/>
      <c r="E3" s="1698"/>
      <c r="F3" s="1698"/>
      <c r="G3" s="1698"/>
    </row>
    <row r="4" spans="1:7" ht="17.25" thickBot="1">
      <c r="A4" s="342"/>
      <c r="B4" s="1699" t="s">
        <v>713</v>
      </c>
      <c r="C4" s="1699"/>
      <c r="D4" s="1699"/>
      <c r="E4" s="152"/>
      <c r="F4" s="40"/>
      <c r="G4" s="498"/>
    </row>
    <row r="5" spans="1:7" ht="38.25">
      <c r="A5" s="1656" t="s">
        <v>241</v>
      </c>
      <c r="B5" s="188" t="s">
        <v>435</v>
      </c>
      <c r="C5" s="188" t="s">
        <v>369</v>
      </c>
      <c r="D5" s="188" t="s">
        <v>436</v>
      </c>
      <c r="E5" s="189" t="s">
        <v>714</v>
      </c>
      <c r="F5" s="189" t="s">
        <v>715</v>
      </c>
      <c r="G5" s="188" t="s">
        <v>439</v>
      </c>
    </row>
    <row r="6" spans="1:7" ht="15.75" thickBot="1">
      <c r="A6" s="1657"/>
      <c r="B6" s="278" t="s">
        <v>350</v>
      </c>
      <c r="C6" s="278" t="s">
        <v>351</v>
      </c>
      <c r="D6" s="278" t="s">
        <v>440</v>
      </c>
      <c r="E6" s="343" t="s">
        <v>353</v>
      </c>
      <c r="F6" s="343" t="s">
        <v>354</v>
      </c>
      <c r="G6" s="278" t="s">
        <v>441</v>
      </c>
    </row>
    <row r="7" spans="1:7" ht="16.5">
      <c r="A7" s="352"/>
      <c r="B7" s="344"/>
      <c r="C7" s="344"/>
      <c r="D7" s="344"/>
      <c r="E7" s="344"/>
      <c r="F7" s="344"/>
      <c r="G7" s="344"/>
    </row>
    <row r="8" spans="1:7" s="347" customFormat="1">
      <c r="A8" s="345" t="s">
        <v>716</v>
      </c>
      <c r="B8" s="346"/>
      <c r="C8" s="346"/>
      <c r="D8" s="346"/>
      <c r="E8" s="346"/>
      <c r="F8" s="346"/>
      <c r="G8" s="346"/>
    </row>
    <row r="9" spans="1:7" s="349" customFormat="1">
      <c r="A9" s="348" t="s">
        <v>840</v>
      </c>
      <c r="B9" s="426">
        <f>B11+B12</f>
        <v>0</v>
      </c>
      <c r="C9" s="426">
        <f>C11+C12</f>
        <v>0</v>
      </c>
      <c r="D9" s="426">
        <f>SUM(B9+C9)</f>
        <v>0</v>
      </c>
      <c r="E9" s="426">
        <f>E11+E12</f>
        <v>0</v>
      </c>
      <c r="F9" s="426">
        <f>F11+F12</f>
        <v>0</v>
      </c>
      <c r="G9" s="426">
        <f>SUM(D9-E9)</f>
        <v>0</v>
      </c>
    </row>
    <row r="10" spans="1:7" s="350" customFormat="1">
      <c r="A10" s="353"/>
      <c r="B10" s="427"/>
      <c r="C10" s="427"/>
      <c r="D10" s="427"/>
      <c r="E10" s="427"/>
      <c r="F10" s="427"/>
      <c r="G10" s="428"/>
    </row>
    <row r="11" spans="1:7" s="350" customFormat="1">
      <c r="A11" s="353" t="s">
        <v>717</v>
      </c>
      <c r="B11" s="427"/>
      <c r="C11" s="427"/>
      <c r="D11" s="428">
        <f>B11+C11</f>
        <v>0</v>
      </c>
      <c r="E11" s="427"/>
      <c r="F11" s="427"/>
      <c r="G11" s="428">
        <f>D11-E11</f>
        <v>0</v>
      </c>
    </row>
    <row r="12" spans="1:7" s="350" customFormat="1">
      <c r="A12" s="353" t="s">
        <v>718</v>
      </c>
      <c r="B12" s="427"/>
      <c r="C12" s="427"/>
      <c r="D12" s="428">
        <f>B12+C12</f>
        <v>0</v>
      </c>
      <c r="E12" s="427"/>
      <c r="F12" s="427"/>
      <c r="G12" s="428">
        <f>D12-E12</f>
        <v>0</v>
      </c>
    </row>
    <row r="13" spans="1:7" s="349" customFormat="1">
      <c r="A13" s="348" t="s">
        <v>719</v>
      </c>
      <c r="B13" s="426">
        <f t="shared" ref="B13:G13" si="0">SUM(B14:B21)</f>
        <v>130107095.38</v>
      </c>
      <c r="C13" s="426">
        <f t="shared" si="0"/>
        <v>3584942.93</v>
      </c>
      <c r="D13" s="426">
        <f t="shared" si="0"/>
        <v>133692038.31</v>
      </c>
      <c r="E13" s="426">
        <f t="shared" si="0"/>
        <v>27892475.140000001</v>
      </c>
      <c r="F13" s="426">
        <f t="shared" si="0"/>
        <v>23843957.98</v>
      </c>
      <c r="G13" s="426">
        <f t="shared" si="0"/>
        <v>105799563.17</v>
      </c>
    </row>
    <row r="14" spans="1:7" s="350" customFormat="1">
      <c r="A14" s="353" t="s">
        <v>720</v>
      </c>
      <c r="B14" s="427">
        <v>130107095.38</v>
      </c>
      <c r="C14" s="427">
        <v>3584942.93</v>
      </c>
      <c r="D14" s="428">
        <f t="shared" ref="D14:D21" si="1">B14+C14</f>
        <v>133692038.31</v>
      </c>
      <c r="E14" s="427">
        <v>27892475.140000001</v>
      </c>
      <c r="F14" s="427">
        <v>23843957.98</v>
      </c>
      <c r="G14" s="428">
        <f>D14-E14</f>
        <v>105799563.17</v>
      </c>
    </row>
    <row r="15" spans="1:7" s="350" customFormat="1">
      <c r="A15" s="353" t="s">
        <v>721</v>
      </c>
      <c r="B15" s="427"/>
      <c r="C15" s="427"/>
      <c r="D15" s="428">
        <f t="shared" si="1"/>
        <v>0</v>
      </c>
      <c r="E15" s="427"/>
      <c r="F15" s="427"/>
      <c r="G15" s="428">
        <f t="shared" ref="G15:G38" si="2">D15-E15</f>
        <v>0</v>
      </c>
    </row>
    <row r="16" spans="1:7" s="350" customFormat="1">
      <c r="A16" s="353" t="s">
        <v>722</v>
      </c>
      <c r="B16" s="427"/>
      <c r="C16" s="427"/>
      <c r="D16" s="428">
        <f t="shared" si="1"/>
        <v>0</v>
      </c>
      <c r="E16" s="427"/>
      <c r="F16" s="427"/>
      <c r="G16" s="428">
        <f t="shared" si="2"/>
        <v>0</v>
      </c>
    </row>
    <row r="17" spans="1:7" s="350" customFormat="1">
      <c r="A17" s="353" t="s">
        <v>723</v>
      </c>
      <c r="B17" s="427"/>
      <c r="C17" s="427"/>
      <c r="D17" s="428">
        <f t="shared" si="1"/>
        <v>0</v>
      </c>
      <c r="E17" s="427"/>
      <c r="F17" s="427"/>
      <c r="G17" s="428">
        <f t="shared" si="2"/>
        <v>0</v>
      </c>
    </row>
    <row r="18" spans="1:7" s="350" customFormat="1">
      <c r="A18" s="353" t="s">
        <v>724</v>
      </c>
      <c r="B18" s="427"/>
      <c r="C18" s="427"/>
      <c r="D18" s="428">
        <f t="shared" si="1"/>
        <v>0</v>
      </c>
      <c r="E18" s="427"/>
      <c r="F18" s="427"/>
      <c r="G18" s="428">
        <f t="shared" si="2"/>
        <v>0</v>
      </c>
    </row>
    <row r="19" spans="1:7" s="350" customFormat="1" ht="27">
      <c r="A19" s="353" t="s">
        <v>725</v>
      </c>
      <c r="B19" s="427"/>
      <c r="C19" s="427"/>
      <c r="D19" s="428">
        <f t="shared" si="1"/>
        <v>0</v>
      </c>
      <c r="E19" s="427"/>
      <c r="F19" s="427"/>
      <c r="G19" s="428">
        <f t="shared" si="2"/>
        <v>0</v>
      </c>
    </row>
    <row r="20" spans="1:7" s="350" customFormat="1">
      <c r="A20" s="353" t="s">
        <v>726</v>
      </c>
      <c r="B20" s="427"/>
      <c r="C20" s="427"/>
      <c r="D20" s="428">
        <f t="shared" si="1"/>
        <v>0</v>
      </c>
      <c r="E20" s="427"/>
      <c r="F20" s="427"/>
      <c r="G20" s="428">
        <f t="shared" si="2"/>
        <v>0</v>
      </c>
    </row>
    <row r="21" spans="1:7" s="350" customFormat="1">
      <c r="A21" s="353" t="s">
        <v>727</v>
      </c>
      <c r="B21" s="427"/>
      <c r="C21" s="427"/>
      <c r="D21" s="428">
        <f t="shared" si="1"/>
        <v>0</v>
      </c>
      <c r="E21" s="427"/>
      <c r="F21" s="427"/>
      <c r="G21" s="428">
        <f t="shared" si="2"/>
        <v>0</v>
      </c>
    </row>
    <row r="22" spans="1:7" s="349" customFormat="1">
      <c r="A22" s="348" t="s">
        <v>728</v>
      </c>
      <c r="B22" s="426">
        <f t="shared" ref="B22:G22" si="3">SUM(B23:B25)</f>
        <v>0</v>
      </c>
      <c r="C22" s="426">
        <f t="shared" si="3"/>
        <v>0</v>
      </c>
      <c r="D22" s="426">
        <f t="shared" si="3"/>
        <v>0</v>
      </c>
      <c r="E22" s="426">
        <f t="shared" si="3"/>
        <v>0</v>
      </c>
      <c r="F22" s="426">
        <f t="shared" si="3"/>
        <v>0</v>
      </c>
      <c r="G22" s="426">
        <f t="shared" si="3"/>
        <v>0</v>
      </c>
    </row>
    <row r="23" spans="1:7" s="350" customFormat="1" ht="27">
      <c r="A23" s="353" t="s">
        <v>729</v>
      </c>
      <c r="B23" s="427"/>
      <c r="C23" s="427"/>
      <c r="D23" s="428">
        <f>B23+C23</f>
        <v>0</v>
      </c>
      <c r="E23" s="427"/>
      <c r="F23" s="427"/>
      <c r="G23" s="428">
        <f t="shared" si="2"/>
        <v>0</v>
      </c>
    </row>
    <row r="24" spans="1:7" s="350" customFormat="1">
      <c r="A24" s="353" t="s">
        <v>730</v>
      </c>
      <c r="B24" s="427"/>
      <c r="C24" s="427"/>
      <c r="D24" s="428">
        <f>B24+C24</f>
        <v>0</v>
      </c>
      <c r="E24" s="427"/>
      <c r="F24" s="427"/>
      <c r="G24" s="428">
        <f t="shared" si="2"/>
        <v>0</v>
      </c>
    </row>
    <row r="25" spans="1:7" s="350" customFormat="1">
      <c r="A25" s="353" t="s">
        <v>731</v>
      </c>
      <c r="B25" s="427"/>
      <c r="C25" s="427"/>
      <c r="D25" s="428">
        <f>B25+C25</f>
        <v>0</v>
      </c>
      <c r="E25" s="427"/>
      <c r="F25" s="427"/>
      <c r="G25" s="428">
        <f t="shared" si="2"/>
        <v>0</v>
      </c>
    </row>
    <row r="26" spans="1:7" s="349" customFormat="1">
      <c r="A26" s="348" t="s">
        <v>732</v>
      </c>
      <c r="B26" s="426">
        <f>B27+B28</f>
        <v>0</v>
      </c>
      <c r="C26" s="426">
        <f>C27+C28</f>
        <v>0</v>
      </c>
      <c r="D26" s="426">
        <f>SUM(D27:D28)</f>
        <v>0</v>
      </c>
      <c r="E26" s="426">
        <f>E27+E28</f>
        <v>0</v>
      </c>
      <c r="F26" s="426">
        <f>F27+F28</f>
        <v>0</v>
      </c>
      <c r="G26" s="426">
        <f>SUM(G27:G28)</f>
        <v>0</v>
      </c>
    </row>
    <row r="27" spans="1:7" s="350" customFormat="1">
      <c r="A27" s="353" t="s">
        <v>733</v>
      </c>
      <c r="B27" s="427"/>
      <c r="C27" s="427"/>
      <c r="D27" s="428">
        <f>B27+C27</f>
        <v>0</v>
      </c>
      <c r="E27" s="427"/>
      <c r="F27" s="427"/>
      <c r="G27" s="428">
        <f t="shared" si="2"/>
        <v>0</v>
      </c>
    </row>
    <row r="28" spans="1:7" s="350" customFormat="1">
      <c r="A28" s="353" t="s">
        <v>734</v>
      </c>
      <c r="B28" s="427"/>
      <c r="C28" s="427"/>
      <c r="D28" s="428">
        <f>B28+C28</f>
        <v>0</v>
      </c>
      <c r="E28" s="427"/>
      <c r="F28" s="427"/>
      <c r="G28" s="428">
        <f t="shared" si="2"/>
        <v>0</v>
      </c>
    </row>
    <row r="29" spans="1:7" s="349" customFormat="1">
      <c r="A29" s="348" t="s">
        <v>735</v>
      </c>
      <c r="B29" s="426">
        <f>B30+B31+B32+B33</f>
        <v>0</v>
      </c>
      <c r="C29" s="426">
        <f>C30+C31+C32+C33</f>
        <v>0</v>
      </c>
      <c r="D29" s="426">
        <f>SUM(D30:D33)</f>
        <v>0</v>
      </c>
      <c r="E29" s="426">
        <f>E30+E31+E32+E33</f>
        <v>0</v>
      </c>
      <c r="F29" s="426">
        <f>F30+F31+F32+F33</f>
        <v>0</v>
      </c>
      <c r="G29" s="426">
        <f>SUM(G30:G33)</f>
        <v>0</v>
      </c>
    </row>
    <row r="30" spans="1:7" s="350" customFormat="1">
      <c r="A30" s="353" t="s">
        <v>214</v>
      </c>
      <c r="B30" s="427"/>
      <c r="C30" s="427"/>
      <c r="D30" s="428">
        <f>B30+C30</f>
        <v>0</v>
      </c>
      <c r="E30" s="427"/>
      <c r="F30" s="427"/>
      <c r="G30" s="428">
        <f t="shared" si="2"/>
        <v>0</v>
      </c>
    </row>
    <row r="31" spans="1:7" s="350" customFormat="1">
      <c r="A31" s="353" t="s">
        <v>736</v>
      </c>
      <c r="B31" s="427"/>
      <c r="C31" s="427"/>
      <c r="D31" s="428">
        <f>B31+C31</f>
        <v>0</v>
      </c>
      <c r="E31" s="427"/>
      <c r="F31" s="427"/>
      <c r="G31" s="428">
        <f t="shared" si="2"/>
        <v>0</v>
      </c>
    </row>
    <row r="32" spans="1:7" s="350" customFormat="1">
      <c r="A32" s="353" t="s">
        <v>737</v>
      </c>
      <c r="B32" s="427"/>
      <c r="C32" s="427"/>
      <c r="D32" s="428">
        <f>B32+C32</f>
        <v>0</v>
      </c>
      <c r="E32" s="427"/>
      <c r="F32" s="427"/>
      <c r="G32" s="428">
        <f t="shared" si="2"/>
        <v>0</v>
      </c>
    </row>
    <row r="33" spans="1:8" s="350" customFormat="1">
      <c r="A33" s="353" t="s">
        <v>738</v>
      </c>
      <c r="B33" s="427"/>
      <c r="C33" s="427"/>
      <c r="D33" s="428">
        <f>B33+C33</f>
        <v>0</v>
      </c>
      <c r="E33" s="427"/>
      <c r="F33" s="427"/>
      <c r="G33" s="428">
        <f t="shared" si="2"/>
        <v>0</v>
      </c>
    </row>
    <row r="34" spans="1:8" s="349" customFormat="1">
      <c r="A34" s="348" t="s">
        <v>739</v>
      </c>
      <c r="B34" s="426">
        <f t="shared" ref="B34:G34" si="4">B35</f>
        <v>0</v>
      </c>
      <c r="C34" s="426">
        <f t="shared" si="4"/>
        <v>0</v>
      </c>
      <c r="D34" s="426">
        <f t="shared" si="4"/>
        <v>0</v>
      </c>
      <c r="E34" s="426">
        <f t="shared" si="4"/>
        <v>0</v>
      </c>
      <c r="F34" s="426">
        <f t="shared" si="4"/>
        <v>0</v>
      </c>
      <c r="G34" s="426">
        <f t="shared" si="4"/>
        <v>0</v>
      </c>
    </row>
    <row r="35" spans="1:8" s="350" customFormat="1">
      <c r="A35" s="353" t="s">
        <v>740</v>
      </c>
      <c r="B35" s="427"/>
      <c r="C35" s="427"/>
      <c r="D35" s="428">
        <f>B35+C35</f>
        <v>0</v>
      </c>
      <c r="E35" s="427"/>
      <c r="F35" s="427"/>
      <c r="G35" s="428">
        <f t="shared" si="2"/>
        <v>0</v>
      </c>
    </row>
    <row r="36" spans="1:8" s="349" customFormat="1">
      <c r="A36" s="348" t="s">
        <v>741</v>
      </c>
      <c r="B36" s="429"/>
      <c r="C36" s="429"/>
      <c r="D36" s="426">
        <f>B36+C36</f>
        <v>0</v>
      </c>
      <c r="E36" s="429"/>
      <c r="F36" s="429"/>
      <c r="G36" s="426">
        <f t="shared" si="2"/>
        <v>0</v>
      </c>
    </row>
    <row r="37" spans="1:8" s="349" customFormat="1" ht="27">
      <c r="A37" s="348" t="s">
        <v>742</v>
      </c>
      <c r="B37" s="429"/>
      <c r="C37" s="429"/>
      <c r="D37" s="426">
        <f>B37+C37</f>
        <v>0</v>
      </c>
      <c r="E37" s="429"/>
      <c r="F37" s="429"/>
      <c r="G37" s="426">
        <f t="shared" si="2"/>
        <v>0</v>
      </c>
    </row>
    <row r="38" spans="1:8" s="349" customFormat="1" ht="15.75" thickBot="1">
      <c r="A38" s="348" t="s">
        <v>743</v>
      </c>
      <c r="B38" s="429"/>
      <c r="C38" s="429"/>
      <c r="D38" s="426">
        <f>B38+C38</f>
        <v>0</v>
      </c>
      <c r="E38" s="429"/>
      <c r="F38" s="429"/>
      <c r="G38" s="426">
        <f t="shared" si="2"/>
        <v>0</v>
      </c>
    </row>
    <row r="39" spans="1:8" ht="32.25" customHeight="1" thickBot="1">
      <c r="A39" s="354" t="s">
        <v>491</v>
      </c>
      <c r="B39" s="430">
        <f t="shared" ref="B39:G39" si="5">SUM(B$9,B$13,B$22,B$26,B$29,B$34,B$36,B$37,B$38)</f>
        <v>130107095.38</v>
      </c>
      <c r="C39" s="430">
        <f t="shared" si="5"/>
        <v>3584942.93</v>
      </c>
      <c r="D39" s="430">
        <f t="shared" si="5"/>
        <v>133692038.31</v>
      </c>
      <c r="E39" s="430">
        <f t="shared" si="5"/>
        <v>27892475.140000001</v>
      </c>
      <c r="F39" s="430">
        <f t="shared" si="5"/>
        <v>23843957.98</v>
      </c>
      <c r="G39" s="430">
        <f t="shared" si="5"/>
        <v>105799563.17</v>
      </c>
      <c r="H39" s="496" t="str">
        <f>IF((B39-'ETCA II-04'!B80)&gt;0.9,"ERROR!!!!! EL MONTO NO COINCIDE CON LO REPORTADO EN EL FORMATO ETCA-II-04 EN EL TOTAL APROBADO ANUAL DEL ANALÍTICO DE EGRESOS","")</f>
        <v/>
      </c>
    </row>
    <row r="40" spans="1:8" ht="18" customHeight="1">
      <c r="A40" s="494"/>
      <c r="B40" s="497"/>
      <c r="C40" s="497"/>
      <c r="D40" s="497"/>
      <c r="E40" s="497"/>
      <c r="F40" s="497"/>
      <c r="G40" s="497"/>
      <c r="H40" s="496" t="str">
        <f>IF((C39-'ETCA II-04'!C80)&gt;0.9,"ERROR!!!!! EL MONTO NO COINCIDE CON LO REPORTADO EN EL FORMATO ETCA-II-04 EN EL TOTAL DE AMPLIACIONES/REDUCCIONES PRESENTADO EN EL ANALÍTICO DE EGRESOS","")</f>
        <v/>
      </c>
    </row>
    <row r="41" spans="1:8" ht="18" customHeight="1">
      <c r="A41" s="494"/>
      <c r="B41" s="497"/>
      <c r="C41" s="497"/>
      <c r="D41" s="497"/>
      <c r="E41" s="497"/>
      <c r="F41" s="497"/>
      <c r="G41" s="497"/>
      <c r="H41" s="496" t="str">
        <f>IF((D39-'ETCA II-04'!D80)&gt;0.9,"ERROR!!!!! EL MONTO NO COINCIDE CON LO REPORTADO EN EL FORMATO ETCA-II-04 EN EL TOTAL MODIFICADO ANUAL PRESENTADO EN EL ANALÍTICO DE EGRESOS","")</f>
        <v/>
      </c>
    </row>
    <row r="42" spans="1:8" ht="18" customHeight="1">
      <c r="A42" s="494"/>
      <c r="B42" s="497"/>
      <c r="C42" s="497"/>
      <c r="D42" s="497"/>
      <c r="E42" s="497"/>
      <c r="F42" s="497"/>
      <c r="G42" s="497"/>
      <c r="H42" s="496" t="str">
        <f>IF((E39-'ETCA II-04'!E80)&gt;0.9,"ERROR!!!!! EL MONTO NO COINCIDE CON LO REPORTADO EN EL FORMATO ETCA-II-04 EN EL TOTAL DEVENGADO ANUAL PRESENTADO EN EL ANALÍTICO DE EGRESOS","")</f>
        <v/>
      </c>
    </row>
    <row r="43" spans="1:8" ht="18" customHeight="1">
      <c r="A43" s="494"/>
      <c r="B43" s="497"/>
      <c r="C43" s="497"/>
      <c r="D43" s="497"/>
      <c r="E43" s="497"/>
      <c r="F43" s="497"/>
      <c r="G43" s="497"/>
      <c r="H43" s="496" t="str">
        <f>IF((F39-'ETCA II-04'!F80)&gt;0.9,"ERROR!!!!! EL MONTO NO COINCIDE CON LO REPORTADO EN EL FORMATO ETCA-II-04 EN EL TOTAL PAGADO ANUAL PRESENTADO EN EL ANALÍTICO DE EGRESOS","")</f>
        <v/>
      </c>
    </row>
    <row r="44" spans="1:8" ht="18" customHeight="1">
      <c r="H44" s="496" t="str">
        <f>IF((G39-'ETCA II-04'!G80)&gt;0.9,"ERROR!!!!!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5">
    <mergeCell ref="A1:G1"/>
    <mergeCell ref="A2:G2"/>
    <mergeCell ref="A3:G3"/>
    <mergeCell ref="A5:A6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2"/>
  <sheetViews>
    <sheetView view="pageBreakPreview" topLeftCell="A4" zoomScale="90" zoomScaleNormal="100" zoomScaleSheetLayoutView="90" workbookViewId="0">
      <selection activeCell="D41" sqref="D41"/>
    </sheetView>
  </sheetViews>
  <sheetFormatPr baseColWidth="10" defaultColWidth="11.28515625" defaultRowHeight="16.5"/>
  <cols>
    <col min="1" max="1" width="1.85546875" style="356" customWidth="1"/>
    <col min="2" max="2" width="34.7109375" style="34" customWidth="1"/>
    <col min="3" max="3" width="20.85546875" style="34" customWidth="1"/>
    <col min="4" max="4" width="25.7109375" style="34" customWidth="1"/>
    <col min="5" max="5" width="19.85546875" style="34" customWidth="1"/>
    <col min="6" max="16384" width="11.28515625" style="34"/>
  </cols>
  <sheetData>
    <row r="1" spans="1:6" ht="16.5" customHeight="1">
      <c r="A1" s="1700" t="str">
        <f>'ETCA-I-01'!A1:G1</f>
        <v>Instituto de Capacitacion Para el Trabajo del Estado de Sonora</v>
      </c>
      <c r="B1" s="1700"/>
      <c r="C1" s="1700"/>
      <c r="D1" s="1700"/>
      <c r="E1" s="1700"/>
    </row>
    <row r="2" spans="1:6">
      <c r="A2" s="1701" t="s">
        <v>744</v>
      </c>
      <c r="B2" s="1701"/>
      <c r="C2" s="1701"/>
      <c r="D2" s="1701"/>
      <c r="E2" s="1701"/>
    </row>
    <row r="3" spans="1:6">
      <c r="A3" s="1701" t="str">
        <f>'ETCA-I-03'!A3:D3</f>
        <v>Del 01 de Enero al 31 de Marzo de 2020</v>
      </c>
      <c r="B3" s="1701"/>
      <c r="C3" s="1701"/>
      <c r="D3" s="1701"/>
      <c r="E3" s="1701"/>
    </row>
    <row r="4" spans="1:6">
      <c r="A4" s="603"/>
      <c r="B4" s="603"/>
      <c r="C4" s="603" t="s">
        <v>940</v>
      </c>
      <c r="D4" s="4"/>
      <c r="E4" s="355"/>
    </row>
    <row r="5" spans="1:6" ht="6.75" customHeight="1" thickBot="1"/>
    <row r="6" spans="1:6" s="357" customFormat="1" ht="17.25" customHeight="1">
      <c r="A6" s="1702"/>
      <c r="B6" s="1703"/>
      <c r="C6" s="604"/>
      <c r="D6" s="604"/>
      <c r="E6" s="370"/>
    </row>
    <row r="7" spans="1:6" s="357" customFormat="1" ht="20.25" customHeight="1">
      <c r="A7" s="359"/>
      <c r="B7" s="369" t="s">
        <v>745</v>
      </c>
      <c r="C7" s="358"/>
      <c r="D7" s="358"/>
      <c r="E7" s="360"/>
      <c r="F7" s="361"/>
    </row>
    <row r="8" spans="1:6" s="357" customFormat="1" ht="20.25" customHeight="1">
      <c r="A8" s="362"/>
      <c r="C8" s="358"/>
      <c r="D8" s="358"/>
      <c r="E8" s="360"/>
      <c r="F8" s="361"/>
    </row>
    <row r="9" spans="1:6" s="357" customFormat="1" ht="27.75" customHeight="1">
      <c r="A9" s="575"/>
      <c r="B9" s="582" t="s">
        <v>746</v>
      </c>
      <c r="C9" s="579"/>
      <c r="D9" s="574" t="s">
        <v>747</v>
      </c>
      <c r="E9" s="576" t="s">
        <v>748</v>
      </c>
      <c r="F9" s="361"/>
    </row>
    <row r="10" spans="1:6" s="357" customFormat="1" ht="20.25" customHeight="1">
      <c r="A10" s="359"/>
      <c r="C10" s="580"/>
      <c r="D10" s="577"/>
      <c r="E10" s="360"/>
      <c r="F10" s="361"/>
    </row>
    <row r="11" spans="1:6" s="357" customFormat="1" ht="20.25" customHeight="1">
      <c r="A11" s="362"/>
      <c r="C11" s="580"/>
      <c r="D11" s="577"/>
      <c r="E11" s="360"/>
      <c r="F11" s="361"/>
    </row>
    <row r="12" spans="1:6">
      <c r="A12" s="363"/>
      <c r="C12" s="581"/>
      <c r="D12" s="578"/>
      <c r="E12" s="364"/>
      <c r="F12" s="18"/>
    </row>
    <row r="13" spans="1:6">
      <c r="A13" s="363"/>
      <c r="B13" s="18"/>
      <c r="C13" s="581"/>
      <c r="D13" s="578"/>
      <c r="E13" s="364"/>
      <c r="F13" s="18"/>
    </row>
    <row r="14" spans="1:6">
      <c r="A14" s="363"/>
      <c r="B14" s="18"/>
      <c r="C14" s="581"/>
      <c r="D14" s="578"/>
      <c r="E14" s="364"/>
      <c r="F14" s="18"/>
    </row>
    <row r="15" spans="1:6">
      <c r="A15" s="363"/>
      <c r="B15" s="18"/>
      <c r="C15" s="581"/>
      <c r="D15" s="578"/>
      <c r="E15" s="364"/>
      <c r="F15" s="18"/>
    </row>
    <row r="16" spans="1:6">
      <c r="A16" s="363"/>
      <c r="B16" s="18"/>
      <c r="C16" s="581"/>
      <c r="D16" s="578"/>
      <c r="E16" s="364"/>
      <c r="F16" s="18"/>
    </row>
    <row r="17" spans="1:6">
      <c r="A17" s="363"/>
      <c r="B17" s="18"/>
      <c r="C17" s="581"/>
      <c r="D17" s="578"/>
      <c r="E17" s="364"/>
      <c r="F17" s="18"/>
    </row>
    <row r="18" spans="1:6">
      <c r="A18" s="363"/>
      <c r="B18" s="18"/>
      <c r="C18" s="581"/>
      <c r="D18" s="578"/>
      <c r="E18" s="364"/>
      <c r="F18" s="18"/>
    </row>
    <row r="19" spans="1:6">
      <c r="A19" s="363"/>
      <c r="B19" s="18"/>
      <c r="C19" s="581"/>
      <c r="D19" s="578"/>
      <c r="E19" s="364"/>
      <c r="F19" s="18"/>
    </row>
    <row r="20" spans="1:6">
      <c r="A20" s="363"/>
      <c r="B20" s="18"/>
      <c r="C20" s="581"/>
      <c r="D20" s="578"/>
      <c r="E20" s="364"/>
      <c r="F20" s="18"/>
    </row>
    <row r="21" spans="1:6">
      <c r="A21" s="363"/>
      <c r="B21" s="18"/>
      <c r="C21" s="581"/>
      <c r="D21" s="578"/>
      <c r="E21" s="364"/>
      <c r="F21" s="18"/>
    </row>
    <row r="22" spans="1:6">
      <c r="A22" s="363"/>
      <c r="B22" s="18"/>
      <c r="C22" s="581"/>
      <c r="D22" s="578"/>
      <c r="E22" s="364"/>
      <c r="F22" s="18"/>
    </row>
    <row r="23" spans="1:6">
      <c r="A23" s="363"/>
      <c r="B23" s="18"/>
      <c r="C23" s="581"/>
      <c r="D23" s="578"/>
      <c r="E23" s="364"/>
      <c r="F23" s="18"/>
    </row>
    <row r="24" spans="1:6">
      <c r="A24" s="363"/>
      <c r="B24" s="18"/>
      <c r="C24" s="581"/>
      <c r="D24" s="578"/>
      <c r="E24" s="364"/>
      <c r="F24" s="18"/>
    </row>
    <row r="25" spans="1:6">
      <c r="A25" s="363"/>
      <c r="B25" s="18"/>
      <c r="C25" s="581"/>
      <c r="D25" s="578"/>
      <c r="E25" s="364"/>
      <c r="F25" s="18"/>
    </row>
    <row r="26" spans="1:6">
      <c r="A26" s="363"/>
      <c r="B26" s="18"/>
      <c r="C26" s="581"/>
      <c r="D26" s="578"/>
      <c r="E26" s="364"/>
      <c r="F26" s="18"/>
    </row>
    <row r="27" spans="1:6">
      <c r="A27" s="363"/>
      <c r="B27" s="18"/>
      <c r="C27" s="581"/>
      <c r="D27" s="578"/>
      <c r="E27" s="364"/>
      <c r="F27" s="18"/>
    </row>
    <row r="28" spans="1:6">
      <c r="A28" s="363"/>
      <c r="B28" s="18"/>
      <c r="C28" s="581"/>
      <c r="D28" s="578"/>
      <c r="E28" s="364"/>
      <c r="F28" s="18"/>
    </row>
    <row r="29" spans="1:6">
      <c r="A29" s="363"/>
      <c r="B29" s="18"/>
      <c r="C29" s="581"/>
      <c r="D29" s="578"/>
      <c r="E29" s="364"/>
      <c r="F29" s="18"/>
    </row>
    <row r="30" spans="1:6">
      <c r="A30" s="363"/>
      <c r="B30" s="18"/>
      <c r="C30" s="581"/>
      <c r="D30" s="578"/>
      <c r="E30" s="364"/>
      <c r="F30" s="18"/>
    </row>
    <row r="31" spans="1:6">
      <c r="A31" s="363"/>
      <c r="B31" s="18"/>
      <c r="C31" s="581"/>
      <c r="D31" s="578"/>
      <c r="E31" s="364"/>
      <c r="F31" s="18"/>
    </row>
    <row r="32" spans="1:6">
      <c r="A32" s="363"/>
      <c r="B32" s="18"/>
      <c r="C32" s="581"/>
      <c r="D32" s="578"/>
      <c r="E32" s="364"/>
      <c r="F32" s="18"/>
    </row>
    <row r="33" spans="1:6">
      <c r="A33" s="363"/>
      <c r="B33" s="18"/>
      <c r="C33" s="581"/>
      <c r="D33" s="578"/>
      <c r="E33" s="364"/>
      <c r="F33" s="18"/>
    </row>
    <row r="34" spans="1:6" ht="17.25" thickBot="1">
      <c r="A34" s="365"/>
      <c r="B34" s="366"/>
      <c r="C34" s="581"/>
      <c r="D34" s="578"/>
      <c r="E34" s="364"/>
      <c r="F34" s="18"/>
    </row>
    <row r="35" spans="1:6" ht="25.5">
      <c r="A35" s="367" t="s">
        <v>749</v>
      </c>
      <c r="B35" s="34" t="s">
        <v>750</v>
      </c>
      <c r="C35" s="583"/>
      <c r="D35" s="583"/>
      <c r="E35" s="583"/>
      <c r="F35" s="18"/>
    </row>
    <row r="36" spans="1:6">
      <c r="B36" s="34" t="s">
        <v>751</v>
      </c>
      <c r="C36" s="18"/>
      <c r="D36" s="18"/>
      <c r="E36" s="18"/>
      <c r="F36" s="18"/>
    </row>
    <row r="37" spans="1:6">
      <c r="A37" s="425" t="s">
        <v>81</v>
      </c>
      <c r="C37" s="368"/>
      <c r="D37" s="368"/>
      <c r="E37" s="18"/>
      <c r="F37" s="18"/>
    </row>
    <row r="38" spans="1:6" ht="10.5" customHeight="1">
      <c r="A38" s="584"/>
      <c r="B38" s="368"/>
      <c r="C38" s="368"/>
      <c r="D38" s="368"/>
      <c r="E38" s="18"/>
    </row>
    <row r="39" spans="1:6">
      <c r="A39" s="584"/>
      <c r="B39" s="18"/>
      <c r="C39" s="18"/>
      <c r="D39" s="18"/>
      <c r="E39" s="18"/>
    </row>
    <row r="41" spans="1:6">
      <c r="A41" s="425"/>
    </row>
    <row r="42" spans="1:6">
      <c r="A42" s="425"/>
    </row>
  </sheetData>
  <mergeCells count="4">
    <mergeCell ref="A1:E1"/>
    <mergeCell ref="A2:E2"/>
    <mergeCell ref="A3:E3"/>
    <mergeCell ref="A6:B6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view="pageLayout" topLeftCell="A7" zoomScale="80" zoomScaleNormal="100" zoomScalePageLayoutView="80" workbookViewId="0">
      <selection activeCell="I17" sqref="I17"/>
    </sheetView>
  </sheetViews>
  <sheetFormatPr baseColWidth="10" defaultColWidth="11" defaultRowHeight="15.75"/>
  <cols>
    <col min="1" max="1" width="16.28515625" style="748" customWidth="1"/>
    <col min="2" max="2" width="45.5703125" style="739" customWidth="1"/>
    <col min="3" max="3" width="14.42578125" style="747" customWidth="1"/>
    <col min="4" max="4" width="6.7109375" style="747" customWidth="1"/>
    <col min="5" max="5" width="6" style="747" customWidth="1"/>
    <col min="6" max="6" width="8.28515625" style="747" customWidth="1"/>
    <col min="7" max="20" width="10.7109375" style="739" customWidth="1"/>
    <col min="21" max="21" width="11.42578125" style="739" customWidth="1"/>
    <col min="22" max="16384" width="11" style="739"/>
  </cols>
  <sheetData>
    <row r="1" spans="1:21" s="720" customFormat="1" ht="19.5" customHeight="1">
      <c r="A1" s="715" t="s">
        <v>947</v>
      </c>
      <c r="B1" s="716"/>
      <c r="C1" s="717"/>
      <c r="D1" s="717"/>
      <c r="E1" s="717"/>
      <c r="F1" s="717"/>
      <c r="G1" s="718"/>
      <c r="H1" s="718"/>
      <c r="I1" s="718"/>
      <c r="J1" s="718"/>
      <c r="K1" s="718"/>
      <c r="L1" s="718"/>
      <c r="M1" s="719"/>
      <c r="N1" s="719"/>
      <c r="O1" s="719"/>
      <c r="P1" s="719"/>
      <c r="Q1" s="719"/>
      <c r="R1" s="719"/>
      <c r="S1" s="719"/>
      <c r="T1" s="719"/>
      <c r="U1" s="719"/>
    </row>
    <row r="2" spans="1:21" s="720" customFormat="1" ht="19.5" customHeight="1">
      <c r="A2" s="715" t="s">
        <v>948</v>
      </c>
      <c r="B2" s="721"/>
      <c r="C2" s="717"/>
      <c r="D2" s="717"/>
      <c r="E2" s="717"/>
      <c r="F2" s="717"/>
      <c r="G2" s="718"/>
      <c r="H2" s="718"/>
      <c r="I2" s="718"/>
      <c r="J2" s="718"/>
      <c r="K2" s="718"/>
      <c r="L2" s="718"/>
      <c r="M2" s="719"/>
      <c r="N2" s="719"/>
      <c r="O2" s="719"/>
      <c r="P2" s="719"/>
      <c r="Q2" s="719"/>
      <c r="R2" s="719"/>
      <c r="S2" s="719"/>
      <c r="T2" s="719"/>
      <c r="U2" s="719"/>
    </row>
    <row r="3" spans="1:21" s="720" customFormat="1" ht="12.75">
      <c r="B3" s="721"/>
      <c r="C3" s="717"/>
      <c r="D3" s="717"/>
      <c r="E3" s="717"/>
      <c r="F3" s="717"/>
      <c r="G3" s="718"/>
      <c r="H3" s="718"/>
      <c r="I3" s="718"/>
      <c r="J3" s="718"/>
      <c r="K3" s="718"/>
      <c r="L3" s="718"/>
      <c r="M3" s="719"/>
      <c r="N3" s="719"/>
      <c r="O3" s="719"/>
      <c r="P3" s="719"/>
      <c r="Q3" s="719"/>
      <c r="R3" s="719"/>
      <c r="S3" s="719"/>
      <c r="T3" s="719"/>
      <c r="U3" s="719"/>
    </row>
    <row r="4" spans="1:21" s="720" customFormat="1" ht="26.25" customHeight="1">
      <c r="A4" s="1712" t="s">
        <v>949</v>
      </c>
      <c r="B4" s="1713" t="s">
        <v>950</v>
      </c>
      <c r="C4" s="1713" t="s">
        <v>951</v>
      </c>
      <c r="D4" s="1711" t="s">
        <v>952</v>
      </c>
      <c r="E4" s="1711" t="s">
        <v>953</v>
      </c>
      <c r="F4" s="1711" t="s">
        <v>954</v>
      </c>
      <c r="G4" s="722" t="s">
        <v>955</v>
      </c>
      <c r="H4" s="723"/>
      <c r="I4" s="723"/>
      <c r="J4" s="723"/>
      <c r="K4" s="723"/>
      <c r="L4" s="723" t="s">
        <v>956</v>
      </c>
      <c r="M4" s="723"/>
      <c r="N4" s="723"/>
      <c r="O4" s="723"/>
      <c r="P4" s="723"/>
      <c r="Q4" s="724" t="s">
        <v>957</v>
      </c>
      <c r="R4" s="724"/>
      <c r="S4" s="725"/>
      <c r="T4" s="725"/>
      <c r="U4" s="726" t="s">
        <v>958</v>
      </c>
    </row>
    <row r="5" spans="1:21" s="720" customFormat="1" ht="51" customHeight="1">
      <c r="A5" s="1712"/>
      <c r="B5" s="1713"/>
      <c r="C5" s="1713"/>
      <c r="D5" s="1711"/>
      <c r="E5" s="1711"/>
      <c r="F5" s="1711"/>
      <c r="G5" s="727" t="s">
        <v>959</v>
      </c>
      <c r="H5" s="727" t="s">
        <v>960</v>
      </c>
      <c r="I5" s="727" t="s">
        <v>961</v>
      </c>
      <c r="J5" s="727" t="s">
        <v>962</v>
      </c>
      <c r="K5" s="727" t="s">
        <v>963</v>
      </c>
      <c r="L5" s="727" t="s">
        <v>959</v>
      </c>
      <c r="M5" s="727" t="s">
        <v>960</v>
      </c>
      <c r="N5" s="727" t="s">
        <v>961</v>
      </c>
      <c r="O5" s="727" t="s">
        <v>962</v>
      </c>
      <c r="P5" s="728" t="s">
        <v>963</v>
      </c>
      <c r="Q5" s="727" t="s">
        <v>959</v>
      </c>
      <c r="R5" s="727" t="s">
        <v>960</v>
      </c>
      <c r="S5" s="727" t="s">
        <v>961</v>
      </c>
      <c r="T5" s="727" t="s">
        <v>962</v>
      </c>
      <c r="U5" s="729" t="s">
        <v>964</v>
      </c>
    </row>
    <row r="6" spans="1:21" s="720" customFormat="1" ht="24" customHeight="1">
      <c r="A6" s="730"/>
      <c r="B6" s="731"/>
      <c r="C6" s="732"/>
      <c r="D6" s="732"/>
      <c r="E6" s="732"/>
      <c r="F6" s="732"/>
      <c r="G6" s="733"/>
      <c r="H6" s="733"/>
      <c r="I6" s="733"/>
      <c r="J6" s="733"/>
      <c r="K6" s="733"/>
      <c r="L6" s="733"/>
      <c r="M6" s="733"/>
      <c r="N6" s="733"/>
      <c r="O6" s="733"/>
      <c r="P6" s="734"/>
      <c r="Q6" s="733"/>
      <c r="R6" s="733"/>
      <c r="S6" s="733"/>
      <c r="T6" s="733"/>
      <c r="U6" s="735"/>
    </row>
    <row r="7" spans="1:21" s="720" customFormat="1" ht="24" customHeight="1">
      <c r="A7" s="736"/>
      <c r="B7" s="731"/>
      <c r="C7" s="732"/>
      <c r="D7" s="732"/>
      <c r="E7" s="732"/>
      <c r="F7" s="732"/>
      <c r="G7" s="733"/>
      <c r="H7" s="733"/>
      <c r="I7" s="733"/>
      <c r="J7" s="733"/>
      <c r="K7" s="733"/>
      <c r="L7" s="733"/>
      <c r="M7" s="733"/>
      <c r="N7" s="733"/>
      <c r="O7" s="733"/>
      <c r="P7" s="734"/>
      <c r="Q7" s="733"/>
      <c r="R7" s="733"/>
      <c r="S7" s="733"/>
      <c r="T7" s="733"/>
      <c r="U7" s="735"/>
    </row>
    <row r="8" spans="1:21" ht="22.5" customHeight="1">
      <c r="A8" s="1706"/>
      <c r="B8" s="1707"/>
      <c r="C8" s="1708"/>
      <c r="D8" s="1708"/>
      <c r="E8" s="1707"/>
      <c r="F8" s="737" t="s">
        <v>965</v>
      </c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1709"/>
    </row>
    <row r="9" spans="1:21" ht="22.5" customHeight="1">
      <c r="A9" s="1706"/>
      <c r="B9" s="1707"/>
      <c r="C9" s="1708"/>
      <c r="D9" s="1708"/>
      <c r="E9" s="1707"/>
      <c r="F9" s="740" t="s">
        <v>966</v>
      </c>
      <c r="G9" s="741"/>
      <c r="H9" s="742"/>
      <c r="I9" s="741"/>
      <c r="J9" s="742"/>
      <c r="K9" s="742"/>
      <c r="L9" s="741"/>
      <c r="M9" s="742"/>
      <c r="N9" s="741"/>
      <c r="O9" s="742"/>
      <c r="P9" s="742"/>
      <c r="Q9" s="741"/>
      <c r="R9" s="742"/>
      <c r="S9" s="741"/>
      <c r="T9" s="741"/>
      <c r="U9" s="1710"/>
    </row>
    <row r="10" spans="1:21" ht="22.5" customHeight="1">
      <c r="A10" s="1706"/>
      <c r="B10" s="1707"/>
      <c r="C10" s="1708"/>
      <c r="D10" s="1708"/>
      <c r="E10" s="1707"/>
      <c r="F10" s="740" t="s">
        <v>967</v>
      </c>
      <c r="G10" s="741"/>
      <c r="H10" s="742"/>
      <c r="I10" s="741"/>
      <c r="J10" s="742"/>
      <c r="K10" s="742"/>
      <c r="L10" s="741"/>
      <c r="M10" s="742"/>
      <c r="N10" s="741"/>
      <c r="O10" s="742"/>
      <c r="P10" s="742"/>
      <c r="Q10" s="741"/>
      <c r="R10" s="742"/>
      <c r="S10" s="741"/>
      <c r="T10" s="741"/>
      <c r="U10" s="1710"/>
    </row>
    <row r="11" spans="1:21" ht="9.75" customHeight="1">
      <c r="A11" s="743"/>
      <c r="B11" s="744"/>
      <c r="C11" s="745"/>
      <c r="D11" s="745"/>
      <c r="E11" s="745"/>
      <c r="F11" s="745"/>
      <c r="G11" s="744"/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</row>
    <row r="12" spans="1:21" ht="26.25" customHeight="1">
      <c r="A12" s="1704" t="s">
        <v>968</v>
      </c>
      <c r="B12" s="1704"/>
      <c r="C12" s="1704"/>
      <c r="D12" s="1704"/>
      <c r="E12" s="1704"/>
      <c r="F12" s="1704"/>
      <c r="G12" s="1704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</row>
    <row r="13" spans="1:21" ht="56.25" customHeight="1">
      <c r="A13" s="1705"/>
      <c r="B13" s="1705"/>
      <c r="C13" s="1705"/>
      <c r="D13" s="1705"/>
      <c r="E13" s="1705"/>
      <c r="F13" s="1705"/>
      <c r="G13" s="1705"/>
      <c r="H13" s="1705"/>
      <c r="I13" s="1705"/>
      <c r="J13" s="1705"/>
      <c r="K13" s="1705"/>
      <c r="L13" s="1705"/>
      <c r="M13" s="1705"/>
      <c r="N13" s="1705"/>
      <c r="O13" s="1705"/>
      <c r="P13" s="1705"/>
      <c r="Q13" s="1705"/>
      <c r="R13" s="1705"/>
      <c r="S13" s="1705"/>
      <c r="T13" s="1705"/>
      <c r="U13" s="1705"/>
    </row>
    <row r="15" spans="1:21" ht="26.25">
      <c r="A15" s="746" t="s">
        <v>969</v>
      </c>
    </row>
  </sheetData>
  <protectedRanges>
    <protectedRange sqref="A11:F11 A14:F199" name="Rango2"/>
    <protectedRange sqref="O1:P4 T1:T4 T10:T1048576 O10:P11 O14:P1048576" name="Rango1"/>
  </protectedRanges>
  <mergeCells count="14">
    <mergeCell ref="F4:F5"/>
    <mergeCell ref="A4:A5"/>
    <mergeCell ref="B4:B5"/>
    <mergeCell ref="C4:C5"/>
    <mergeCell ref="D4:D5"/>
    <mergeCell ref="E4:E5"/>
    <mergeCell ref="A12:U12"/>
    <mergeCell ref="A13:U13"/>
    <mergeCell ref="A8:A10"/>
    <mergeCell ref="B8:B10"/>
    <mergeCell ref="C8:C10"/>
    <mergeCell ref="D8:D10"/>
    <mergeCell ref="E8:E10"/>
    <mergeCell ref="U8:U10"/>
  </mergeCells>
  <pageMargins left="0.35433070866141736" right="0.35433070866141736" top="1.1811023622047245" bottom="0.39370078740157483" header="0.31496062992125984" footer="0.31496062992125984"/>
  <pageSetup scale="50" fitToHeight="10" orientation="landscape" r:id="rId1"/>
  <headerFooter>
    <oddHeader>&amp;L&amp;G&amp;C&amp;"-,Negrita"&amp;20
GOBIERNO DEL ESTADO DE SONORA
INFORME DE AVANCE PROGRAMÁTICO 2020&amp;R&amp;"-,Negrita"&amp;14
&amp;16ETCA III-04
TRIMESTRE:__________________</oddHead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0"/>
  <sheetViews>
    <sheetView topLeftCell="B1" zoomScale="70" zoomScaleNormal="70" workbookViewId="0">
      <pane ySplit="2115" activePane="bottomLeft"/>
      <selection activeCell="C2" sqref="C2:K2"/>
      <selection pane="bottomLeft" activeCell="Q14" sqref="Q14"/>
    </sheetView>
  </sheetViews>
  <sheetFormatPr baseColWidth="10" defaultColWidth="8.7109375" defaultRowHeight="15.75"/>
  <cols>
    <col min="1" max="1" width="18.5703125" style="749" customWidth="1"/>
    <col min="2" max="2" width="35" customWidth="1"/>
    <col min="3" max="3" width="34.5703125" customWidth="1"/>
    <col min="4" max="4" width="37.140625" customWidth="1"/>
    <col min="5" max="6" width="18" customWidth="1"/>
    <col min="7" max="7" width="15.7109375" customWidth="1"/>
    <col min="8" max="8" width="19.140625" customWidth="1"/>
    <col min="9" max="9" width="20" customWidth="1"/>
    <col min="10" max="10" width="27.42578125" customWidth="1"/>
    <col min="11" max="11" width="26.85546875" customWidth="1"/>
    <col min="12" max="256" width="11.42578125" customWidth="1"/>
  </cols>
  <sheetData>
    <row r="1" spans="1:13" ht="20.25" customHeight="1">
      <c r="A1" s="1727" t="s">
        <v>992</v>
      </c>
      <c r="B1" s="1727"/>
      <c r="C1" s="1737" t="s">
        <v>1245</v>
      </c>
      <c r="D1" s="1737"/>
      <c r="E1" s="1737"/>
      <c r="F1" s="1737"/>
      <c r="G1" s="1737"/>
      <c r="H1" s="1737"/>
      <c r="I1" s="1737"/>
      <c r="J1" s="1737"/>
      <c r="K1" s="1737"/>
    </row>
    <row r="2" spans="1:13" ht="22.5" customHeight="1">
      <c r="A2" s="1727" t="s">
        <v>991</v>
      </c>
      <c r="B2" s="1727"/>
      <c r="C2" s="1737" t="s">
        <v>1246</v>
      </c>
      <c r="D2" s="1737"/>
      <c r="E2" s="1737"/>
      <c r="F2" s="1737"/>
      <c r="G2" s="1737"/>
      <c r="H2" s="1737"/>
      <c r="I2" s="1737"/>
      <c r="J2" s="1737"/>
      <c r="K2" s="1737"/>
    </row>
    <row r="3" spans="1:13" ht="26.25" customHeight="1">
      <c r="A3" s="1727" t="s">
        <v>990</v>
      </c>
      <c r="B3" s="1727"/>
      <c r="C3" s="1737" t="s">
        <v>1247</v>
      </c>
      <c r="D3" s="1737"/>
      <c r="E3" s="1737"/>
      <c r="F3" s="1737"/>
      <c r="G3" s="1737"/>
      <c r="H3" s="1737"/>
      <c r="I3" s="1737"/>
      <c r="J3" s="1737"/>
      <c r="K3" s="1737"/>
    </row>
    <row r="4" spans="1:13" ht="30.75" customHeight="1">
      <c r="A4" s="1727" t="s">
        <v>989</v>
      </c>
      <c r="B4" s="1727"/>
      <c r="C4" s="1728" t="s">
        <v>1248</v>
      </c>
      <c r="D4" s="1728"/>
      <c r="E4" s="1728"/>
      <c r="F4" s="1728"/>
      <c r="G4" s="1728"/>
      <c r="H4" s="1728"/>
      <c r="I4" s="1728"/>
      <c r="J4" s="1728"/>
      <c r="K4" s="1728"/>
    </row>
    <row r="5" spans="1:13" ht="30" customHeight="1">
      <c r="A5" s="1727" t="s">
        <v>988</v>
      </c>
      <c r="B5" s="1727"/>
      <c r="C5" s="1729" t="s">
        <v>1249</v>
      </c>
      <c r="D5" s="1730"/>
      <c r="E5" s="1730"/>
      <c r="F5" s="1730"/>
      <c r="G5" s="1730"/>
      <c r="H5" s="1730"/>
      <c r="I5" s="1730"/>
      <c r="J5" s="1730"/>
      <c r="K5" s="1731"/>
    </row>
    <row r="6" spans="1:13">
      <c r="A6" s="1732" t="s">
        <v>1250</v>
      </c>
      <c r="B6" s="1732"/>
      <c r="D6" s="752"/>
      <c r="E6" s="752"/>
      <c r="F6" s="752"/>
      <c r="I6" s="1733"/>
      <c r="J6" s="1733"/>
      <c r="K6" s="1733"/>
      <c r="L6" s="1733"/>
      <c r="M6" s="1733"/>
    </row>
    <row r="7" spans="1:13" ht="20.25">
      <c r="A7" s="1734"/>
      <c r="B7" s="1734"/>
      <c r="C7" s="1734"/>
      <c r="D7" s="1734"/>
      <c r="E7" s="1734"/>
      <c r="F7" s="1734"/>
      <c r="G7" s="1734"/>
      <c r="H7" s="1734"/>
      <c r="I7" s="1734"/>
      <c r="J7" s="1734"/>
      <c r="K7" s="1734"/>
    </row>
    <row r="8" spans="1:13">
      <c r="A8" s="1735"/>
      <c r="B8" s="754" t="s">
        <v>987</v>
      </c>
      <c r="C8" s="1736" t="s">
        <v>986</v>
      </c>
      <c r="D8" s="1736"/>
      <c r="E8" s="1736"/>
      <c r="F8" s="1736"/>
      <c r="G8" s="1736"/>
      <c r="H8" s="754" t="s">
        <v>985</v>
      </c>
      <c r="I8" s="754" t="s">
        <v>984</v>
      </c>
      <c r="J8" s="754" t="s">
        <v>983</v>
      </c>
      <c r="K8" s="1736" t="s">
        <v>982</v>
      </c>
      <c r="L8" s="1726" t="s">
        <v>1251</v>
      </c>
      <c r="M8" s="1726" t="s">
        <v>1252</v>
      </c>
    </row>
    <row r="9" spans="1:13" ht="31.5">
      <c r="A9" s="1735"/>
      <c r="B9" s="754" t="s">
        <v>981</v>
      </c>
      <c r="C9" s="754" t="s">
        <v>980</v>
      </c>
      <c r="D9" s="754" t="s">
        <v>979</v>
      </c>
      <c r="E9" s="754" t="s">
        <v>978</v>
      </c>
      <c r="F9" s="754" t="s">
        <v>977</v>
      </c>
      <c r="G9" s="754" t="s">
        <v>976</v>
      </c>
      <c r="H9" s="754" t="s">
        <v>975</v>
      </c>
      <c r="I9" s="754">
        <v>2020</v>
      </c>
      <c r="J9" s="754" t="s">
        <v>974</v>
      </c>
      <c r="K9" s="1736"/>
      <c r="L9" s="1726"/>
      <c r="M9" s="1726"/>
    </row>
    <row r="10" spans="1:13" ht="15" customHeight="1">
      <c r="A10" s="1723" t="s">
        <v>973</v>
      </c>
      <c r="B10" s="1720" t="s">
        <v>1253</v>
      </c>
      <c r="C10" s="1720" t="s">
        <v>1254</v>
      </c>
      <c r="D10" s="1720" t="s">
        <v>1255</v>
      </c>
      <c r="E10" s="1720" t="s">
        <v>1256</v>
      </c>
      <c r="F10" s="1720" t="s">
        <v>1257</v>
      </c>
      <c r="G10" s="1720" t="s">
        <v>1258</v>
      </c>
      <c r="H10" s="1721">
        <v>0.68</v>
      </c>
      <c r="I10" s="1721">
        <v>0.7</v>
      </c>
      <c r="J10" s="1720" t="s">
        <v>1259</v>
      </c>
      <c r="K10" s="1715" t="s">
        <v>1260</v>
      </c>
      <c r="L10" s="1714">
        <v>0</v>
      </c>
      <c r="M10" s="1714">
        <v>0</v>
      </c>
    </row>
    <row r="11" spans="1:13" ht="28.5" customHeight="1">
      <c r="A11" s="1724"/>
      <c r="B11" s="1720"/>
      <c r="C11" s="1720"/>
      <c r="D11" s="1720"/>
      <c r="E11" s="1720"/>
      <c r="F11" s="1720"/>
      <c r="G11" s="1720"/>
      <c r="H11" s="1721"/>
      <c r="I11" s="1721"/>
      <c r="J11" s="1720"/>
      <c r="K11" s="1722"/>
      <c r="L11" s="1715"/>
      <c r="M11" s="1715"/>
    </row>
    <row r="12" spans="1:13" ht="91.5" customHeight="1">
      <c r="A12" s="1725"/>
      <c r="B12" s="1720"/>
      <c r="C12" s="1720"/>
      <c r="D12" s="1720"/>
      <c r="E12" s="1720"/>
      <c r="F12" s="1720"/>
      <c r="G12" s="1720"/>
      <c r="H12" s="1721"/>
      <c r="I12" s="1721"/>
      <c r="J12" s="1720"/>
      <c r="K12" s="1722"/>
      <c r="L12" s="1715"/>
      <c r="M12" s="1715"/>
    </row>
    <row r="13" spans="1:13" ht="91.5" customHeight="1">
      <c r="A13" s="757" t="s">
        <v>972</v>
      </c>
      <c r="B13" s="757" t="s">
        <v>1261</v>
      </c>
      <c r="C13" s="757" t="s">
        <v>1262</v>
      </c>
      <c r="D13" s="757" t="s">
        <v>1263</v>
      </c>
      <c r="E13" s="757" t="s">
        <v>1256</v>
      </c>
      <c r="F13" s="757" t="s">
        <v>1257</v>
      </c>
      <c r="G13" s="757" t="s">
        <v>1258</v>
      </c>
      <c r="H13" s="793" t="s">
        <v>1264</v>
      </c>
      <c r="I13" s="793" t="s">
        <v>1265</v>
      </c>
      <c r="J13" s="755" t="s">
        <v>1266</v>
      </c>
      <c r="K13" s="794" t="s">
        <v>1267</v>
      </c>
      <c r="L13" s="795">
        <v>0</v>
      </c>
      <c r="M13" s="796">
        <v>0</v>
      </c>
    </row>
    <row r="14" spans="1:13" ht="91.5" customHeight="1">
      <c r="A14" s="757" t="s">
        <v>971</v>
      </c>
      <c r="B14" s="757" t="s">
        <v>1268</v>
      </c>
      <c r="C14" s="757" t="s">
        <v>1269</v>
      </c>
      <c r="D14" s="757" t="s">
        <v>1270</v>
      </c>
      <c r="E14" s="794" t="s">
        <v>1256</v>
      </c>
      <c r="F14" s="794" t="s">
        <v>1271</v>
      </c>
      <c r="G14" s="797" t="s">
        <v>1272</v>
      </c>
      <c r="H14" s="798" t="s">
        <v>1273</v>
      </c>
      <c r="I14" s="793" t="s">
        <v>1274</v>
      </c>
      <c r="J14" s="757" t="s">
        <v>1275</v>
      </c>
      <c r="K14" s="794" t="s">
        <v>1267</v>
      </c>
      <c r="L14" s="795">
        <v>9234</v>
      </c>
      <c r="M14" s="796">
        <v>0.33</v>
      </c>
    </row>
    <row r="15" spans="1:13" ht="133.5" customHeight="1">
      <c r="A15" s="1716" t="s">
        <v>970</v>
      </c>
      <c r="B15" s="794" t="s">
        <v>1276</v>
      </c>
      <c r="C15" s="799" t="s">
        <v>1277</v>
      </c>
      <c r="D15" s="799" t="s">
        <v>1278</v>
      </c>
      <c r="E15" s="757" t="s">
        <v>1256</v>
      </c>
      <c r="F15" s="800" t="s">
        <v>1279</v>
      </c>
      <c r="G15" s="797" t="s">
        <v>1272</v>
      </c>
      <c r="H15" s="793">
        <v>22</v>
      </c>
      <c r="I15" s="793">
        <v>24</v>
      </c>
      <c r="J15" s="800" t="s">
        <v>1280</v>
      </c>
      <c r="K15" s="794" t="s">
        <v>1267</v>
      </c>
      <c r="L15" s="801">
        <v>0</v>
      </c>
      <c r="M15" s="802">
        <v>0</v>
      </c>
    </row>
    <row r="16" spans="1:13" ht="116.25" customHeight="1">
      <c r="A16" s="1717"/>
      <c r="B16" s="757" t="s">
        <v>1281</v>
      </c>
      <c r="C16" s="757" t="s">
        <v>1282</v>
      </c>
      <c r="D16" s="757" t="s">
        <v>1283</v>
      </c>
      <c r="E16" s="794" t="s">
        <v>1256</v>
      </c>
      <c r="F16" s="794" t="s">
        <v>1271</v>
      </c>
      <c r="G16" s="797" t="s">
        <v>1272</v>
      </c>
      <c r="H16" s="793" t="s">
        <v>1284</v>
      </c>
      <c r="I16" s="793" t="s">
        <v>1285</v>
      </c>
      <c r="J16" s="757" t="s">
        <v>1286</v>
      </c>
      <c r="K16" s="794" t="s">
        <v>1267</v>
      </c>
      <c r="L16" s="795">
        <v>11723</v>
      </c>
      <c r="M16" s="803">
        <v>0.34399999999999997</v>
      </c>
    </row>
    <row r="17" spans="1:13" ht="124.5" customHeight="1">
      <c r="A17" s="1718"/>
      <c r="B17" s="757" t="s">
        <v>1287</v>
      </c>
      <c r="C17" s="757" t="s">
        <v>1288</v>
      </c>
      <c r="D17" s="757" t="s">
        <v>1289</v>
      </c>
      <c r="E17" s="794" t="s">
        <v>1256</v>
      </c>
      <c r="F17" s="794" t="s">
        <v>1290</v>
      </c>
      <c r="G17" s="797" t="s">
        <v>1272</v>
      </c>
      <c r="H17" s="756" t="s">
        <v>1291</v>
      </c>
      <c r="I17" s="756" t="s">
        <v>1291</v>
      </c>
      <c r="J17" s="757" t="s">
        <v>1292</v>
      </c>
      <c r="K17" s="757" t="s">
        <v>1293</v>
      </c>
      <c r="L17" s="751">
        <v>1</v>
      </c>
      <c r="M17" s="804">
        <v>0.25</v>
      </c>
    </row>
    <row r="18" spans="1:13" ht="1.5" customHeight="1">
      <c r="A18" s="805" t="s">
        <v>1294</v>
      </c>
      <c r="G18" s="750"/>
      <c r="H18" s="750"/>
      <c r="I18" s="750"/>
      <c r="L18" s="806"/>
      <c r="M18" s="807"/>
    </row>
    <row r="19" spans="1:13" ht="18.600000000000001" customHeight="1"/>
    <row r="20" spans="1:13">
      <c r="B20" s="1719"/>
      <c r="C20" s="1719"/>
      <c r="D20" s="1719"/>
      <c r="E20" s="1719"/>
      <c r="F20" s="1719"/>
      <c r="G20" s="1719"/>
      <c r="H20" s="1719"/>
    </row>
  </sheetData>
  <mergeCells count="33">
    <mergeCell ref="A1:B1"/>
    <mergeCell ref="C1:K1"/>
    <mergeCell ref="A2:B2"/>
    <mergeCell ref="C2:K2"/>
    <mergeCell ref="A3:B3"/>
    <mergeCell ref="C3:K3"/>
    <mergeCell ref="M8:M9"/>
    <mergeCell ref="A4:B4"/>
    <mergeCell ref="C4:K4"/>
    <mergeCell ref="A5:B5"/>
    <mergeCell ref="C5:K5"/>
    <mergeCell ref="A6:B6"/>
    <mergeCell ref="I6:M6"/>
    <mergeCell ref="A7:K7"/>
    <mergeCell ref="A8:A9"/>
    <mergeCell ref="C8:G8"/>
    <mergeCell ref="K8:K9"/>
    <mergeCell ref="L8:L9"/>
    <mergeCell ref="M10:M12"/>
    <mergeCell ref="A15:A17"/>
    <mergeCell ref="B20:H20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</mergeCells>
  <pageMargins left="0.70866141732283472" right="0.70866141732283472" top="0.82677165354330717" bottom="0.74803149606299213" header="0.31496062992125984" footer="0.31496062992125984"/>
  <pageSetup scale="41" fitToHeight="2" orientation="landscape" verticalDpi="1200" r:id="rId1"/>
  <headerFooter>
    <oddHeader>&amp;L&amp;G&amp;C&amp;14Matriz de Indicadores para Resultados&amp;R&amp;G</oddHeader>
    <oddFooter>&amp;R&amp;P / &amp;N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B050"/>
  </sheetPr>
  <dimension ref="A1:J37"/>
  <sheetViews>
    <sheetView view="pageBreakPreview" zoomScaleNormal="100" zoomScaleSheetLayoutView="100" workbookViewId="0">
      <selection activeCell="B1" sqref="B1:E1"/>
    </sheetView>
  </sheetViews>
  <sheetFormatPr baseColWidth="10" defaultColWidth="11.28515625" defaultRowHeight="16.5"/>
  <cols>
    <col min="1" max="1" width="4.28515625" style="110" customWidth="1"/>
    <col min="2" max="2" width="41" style="92" customWidth="1"/>
    <col min="3" max="5" width="15.7109375" style="92" customWidth="1"/>
    <col min="6" max="16384" width="11.28515625" style="92"/>
  </cols>
  <sheetData>
    <row r="1" spans="1:6">
      <c r="A1" s="588"/>
      <c r="B1" s="1738" t="str">
        <f>'ETCA-I-01'!A2</f>
        <v>Estado de Situación Financiera</v>
      </c>
      <c r="C1" s="1738"/>
      <c r="D1" s="1738"/>
      <c r="E1" s="1738"/>
    </row>
    <row r="2" spans="1:6">
      <c r="A2" s="315"/>
      <c r="B2" s="1684" t="s">
        <v>752</v>
      </c>
      <c r="C2" s="1684"/>
      <c r="D2" s="1684"/>
      <c r="E2" s="1684"/>
    </row>
    <row r="3" spans="1:6">
      <c r="A3" s="1739" t="str">
        <f>'ETCA-I-03'!A3</f>
        <v>Del 01 de Enero al 31 de Marzo de 2020</v>
      </c>
      <c r="B3" s="1739"/>
      <c r="C3" s="1739"/>
      <c r="D3" s="1739"/>
      <c r="E3" s="1739"/>
    </row>
    <row r="4" spans="1:6">
      <c r="A4" s="598"/>
      <c r="B4" s="1684" t="s">
        <v>941</v>
      </c>
      <c r="C4" s="1684"/>
      <c r="D4" s="590"/>
      <c r="E4" s="315"/>
    </row>
    <row r="5" spans="1:6" ht="6.75" customHeight="1" thickBot="1">
      <c r="A5" s="588"/>
      <c r="B5" s="591"/>
      <c r="C5" s="591"/>
      <c r="D5" s="591"/>
      <c r="E5" s="591"/>
    </row>
    <row r="6" spans="1:6" s="191" customFormat="1">
      <c r="A6" s="1741" t="s">
        <v>241</v>
      </c>
      <c r="B6" s="1742"/>
      <c r="C6" s="1745" t="s">
        <v>753</v>
      </c>
      <c r="D6" s="1745" t="s">
        <v>371</v>
      </c>
      <c r="E6" s="1747" t="s">
        <v>754</v>
      </c>
    </row>
    <row r="7" spans="1:6" s="191" customFormat="1" ht="17.25" thickBot="1">
      <c r="A7" s="1743"/>
      <c r="B7" s="1744"/>
      <c r="C7" s="1746"/>
      <c r="D7" s="1746"/>
      <c r="E7" s="1748"/>
    </row>
    <row r="8" spans="1:6" s="191" customFormat="1" ht="20.25" customHeight="1">
      <c r="A8" s="371" t="s">
        <v>755</v>
      </c>
      <c r="B8" s="322"/>
      <c r="C8" s="332">
        <f>C9+C10</f>
        <v>130107095.59</v>
      </c>
      <c r="D8" s="332">
        <f>D9+D10</f>
        <v>21036060.93</v>
      </c>
      <c r="E8" s="377">
        <f>E9+E10</f>
        <v>21036060.93</v>
      </c>
      <c r="F8" s="403" t="e">
        <f>IF((C8-#REF!)&gt;0.9,"ERROR!!!!! EL MONTO NO COINCIDE CON LO REPORTADO EN EL FORMATO ETCA-II-01 EN EL TOTAL DEVENGADO DEL ANALÍTICO DE INGRESOS","")</f>
        <v>#REF!</v>
      </c>
    </row>
    <row r="9" spans="1:6" s="191" customFormat="1" ht="20.25" customHeight="1">
      <c r="A9" s="321"/>
      <c r="B9" s="373" t="s">
        <v>756</v>
      </c>
      <c r="C9" s="323"/>
      <c r="D9" s="323"/>
      <c r="E9" s="372"/>
    </row>
    <row r="10" spans="1:6" s="191" customFormat="1" ht="20.25" customHeight="1">
      <c r="A10" s="321"/>
      <c r="B10" s="373" t="s">
        <v>757</v>
      </c>
      <c r="C10" s="323">
        <v>130107095.59</v>
      </c>
      <c r="D10" s="323">
        <v>21036060.93</v>
      </c>
      <c r="E10" s="323">
        <v>21036060.93</v>
      </c>
    </row>
    <row r="11" spans="1:6" s="191" customFormat="1" ht="20.25" customHeight="1">
      <c r="A11" s="371" t="s">
        <v>758</v>
      </c>
      <c r="B11" s="373"/>
      <c r="C11" s="332">
        <f>C12+C13</f>
        <v>130107095.59</v>
      </c>
      <c r="D11" s="332">
        <f>D12+D13</f>
        <v>27892475.140000001</v>
      </c>
      <c r="E11" s="377">
        <f>E12+E13</f>
        <v>23843957.98</v>
      </c>
      <c r="F11" s="403" t="str">
        <f>IF((C11-'ETCA II-04'!B80)&gt;0.9,"ERROR!!!!! EL MONTO NO COINCIDE CON LO REPORTADO EN EL FORMATO ETCA-II-04 EN EL TOTAL DEVENGADO DEL ANALÍTICO DE INGRESOS","")</f>
        <v/>
      </c>
    </row>
    <row r="12" spans="1:6" s="191" customFormat="1" ht="20.25" customHeight="1">
      <c r="A12" s="321"/>
      <c r="B12" s="373" t="s">
        <v>759</v>
      </c>
      <c r="C12" s="323"/>
      <c r="D12" s="323"/>
      <c r="E12" s="372"/>
    </row>
    <row r="13" spans="1:6" s="191" customFormat="1" ht="20.25" customHeight="1">
      <c r="A13" s="321"/>
      <c r="B13" s="373" t="s">
        <v>760</v>
      </c>
      <c r="C13" s="323">
        <v>130107095.59</v>
      </c>
      <c r="D13" s="323">
        <v>27892475.140000001</v>
      </c>
      <c r="E13" s="372">
        <v>23843957.98</v>
      </c>
    </row>
    <row r="14" spans="1:6" s="191" customFormat="1" ht="20.25" customHeight="1">
      <c r="A14" s="371" t="s">
        <v>761</v>
      </c>
      <c r="B14" s="373"/>
      <c r="C14" s="332">
        <f>C8-C11</f>
        <v>0</v>
      </c>
      <c r="D14" s="332">
        <f>D8-D11</f>
        <v>-6856414.2100000009</v>
      </c>
      <c r="E14" s="377">
        <f>E8-E11</f>
        <v>-2807897.0500000007</v>
      </c>
    </row>
    <row r="15" spans="1:6" s="191" customFormat="1" ht="20.25" customHeight="1" thickBot="1">
      <c r="A15" s="321"/>
      <c r="B15" s="322"/>
      <c r="C15" s="323"/>
      <c r="D15" s="323"/>
      <c r="E15" s="325"/>
    </row>
    <row r="16" spans="1:6" s="191" customFormat="1">
      <c r="A16" s="1741" t="s">
        <v>241</v>
      </c>
      <c r="B16" s="1742"/>
      <c r="C16" s="1745" t="s">
        <v>753</v>
      </c>
      <c r="D16" s="1745" t="s">
        <v>371</v>
      </c>
      <c r="E16" s="1749" t="s">
        <v>754</v>
      </c>
    </row>
    <row r="17" spans="1:10" s="191" customFormat="1" ht="12" customHeight="1" thickBot="1">
      <c r="A17" s="1743"/>
      <c r="B17" s="1744"/>
      <c r="C17" s="1746"/>
      <c r="D17" s="1746"/>
      <c r="E17" s="1750"/>
    </row>
    <row r="18" spans="1:10" s="191" customFormat="1" ht="20.25" customHeight="1">
      <c r="A18" s="371" t="s">
        <v>762</v>
      </c>
      <c r="B18" s="322"/>
      <c r="C18" s="332">
        <f>C14</f>
        <v>0</v>
      </c>
      <c r="D18" s="332">
        <f>D14</f>
        <v>-6856414.2100000009</v>
      </c>
      <c r="E18" s="573">
        <f>E14</f>
        <v>-2807897.0500000007</v>
      </c>
    </row>
    <row r="19" spans="1:10" s="191" customFormat="1" ht="20.25" customHeight="1">
      <c r="A19" s="371" t="s">
        <v>763</v>
      </c>
      <c r="B19" s="322"/>
      <c r="C19" s="323"/>
      <c r="D19" s="323"/>
      <c r="E19" s="372"/>
      <c r="F19" s="403" t="str">
        <f>IF((D19-'ETCA-I-03'!C45)&gt;0.9,"ERROR!!!!! EL MONTO NO COINCIDE CON LO REPORTADO EN EL FORMATO ETCA-I-03 POR CONCEPTO DE INTERESES, COMISIONES Y GASTOS DE LA DEUDA","")</f>
        <v/>
      </c>
    </row>
    <row r="20" spans="1:10" s="191" customFormat="1" ht="20.25" customHeight="1">
      <c r="A20" s="371" t="s">
        <v>764</v>
      </c>
      <c r="B20" s="322"/>
      <c r="C20" s="332">
        <f>C18-C19</f>
        <v>0</v>
      </c>
      <c r="D20" s="332">
        <f>D18-D19</f>
        <v>-6856414.2100000009</v>
      </c>
      <c r="E20" s="377">
        <f>E18-E19</f>
        <v>-2807897.0500000007</v>
      </c>
    </row>
    <row r="21" spans="1:10" s="191" customFormat="1" ht="20.25" customHeight="1" thickBot="1">
      <c r="A21" s="321"/>
      <c r="B21" s="322"/>
      <c r="C21" s="338"/>
      <c r="D21" s="338"/>
      <c r="E21" s="602"/>
    </row>
    <row r="22" spans="1:10" s="191" customFormat="1" ht="28.5" customHeight="1">
      <c r="A22" s="1741" t="s">
        <v>241</v>
      </c>
      <c r="B22" s="1742"/>
      <c r="C22" s="1745" t="s">
        <v>753</v>
      </c>
      <c r="D22" s="374" t="s">
        <v>371</v>
      </c>
      <c r="E22" s="1749" t="s">
        <v>754</v>
      </c>
    </row>
    <row r="23" spans="1:10" s="191" customFormat="1" ht="0.75" customHeight="1" thickBot="1">
      <c r="A23" s="1743"/>
      <c r="B23" s="1744"/>
      <c r="C23" s="1746"/>
      <c r="D23" s="375"/>
      <c r="E23" s="1750"/>
    </row>
    <row r="24" spans="1:10" s="191" customFormat="1" ht="20.25" customHeight="1">
      <c r="A24" s="371" t="s">
        <v>765</v>
      </c>
      <c r="B24" s="322"/>
      <c r="C24" s="323"/>
      <c r="D24" s="323"/>
      <c r="E24" s="325"/>
    </row>
    <row r="25" spans="1:10" s="191" customFormat="1" ht="20.25" customHeight="1">
      <c r="A25" s="371" t="s">
        <v>766</v>
      </c>
      <c r="B25" s="322"/>
      <c r="C25" s="323"/>
      <c r="D25" s="323"/>
      <c r="E25" s="325"/>
    </row>
    <row r="26" spans="1:10" s="191" customFormat="1" ht="20.25" customHeight="1">
      <c r="A26" s="371" t="s">
        <v>767</v>
      </c>
      <c r="B26" s="322"/>
      <c r="C26" s="332">
        <f>C24-C25</f>
        <v>0</v>
      </c>
      <c r="D26" s="332">
        <f>D24-D25</f>
        <v>0</v>
      </c>
      <c r="E26" s="377">
        <f>E24-E25</f>
        <v>0</v>
      </c>
    </row>
    <row r="27" spans="1:10" s="191" customFormat="1" ht="20.25" customHeight="1" thickBot="1">
      <c r="A27" s="599"/>
      <c r="B27" s="600"/>
      <c r="C27" s="601"/>
      <c r="D27" s="601"/>
      <c r="E27" s="376"/>
    </row>
    <row r="28" spans="1:10" s="191" customFormat="1" ht="18" customHeight="1">
      <c r="A28" s="592" t="s">
        <v>81</v>
      </c>
      <c r="B28" s="593"/>
      <c r="C28" s="593"/>
      <c r="D28" s="593"/>
      <c r="E28" s="593"/>
    </row>
    <row r="29" spans="1:10" s="191" customFormat="1" ht="18" customHeight="1">
      <c r="A29" s="489"/>
      <c r="B29" s="489"/>
      <c r="C29" s="489"/>
      <c r="D29" s="489"/>
      <c r="E29" s="489"/>
    </row>
    <row r="30" spans="1:10" s="191" customFormat="1" ht="18" customHeight="1">
      <c r="A30" s="489"/>
      <c r="B30" s="489"/>
      <c r="C30" s="489"/>
      <c r="D30" s="489"/>
      <c r="E30" s="489"/>
    </row>
    <row r="31" spans="1:10" s="191" customFormat="1" ht="18" customHeight="1">
      <c r="A31" s="489"/>
      <c r="B31" s="489"/>
      <c r="C31" s="489"/>
      <c r="D31" s="489"/>
      <c r="E31" s="489"/>
    </row>
    <row r="32" spans="1:10" ht="18" customHeight="1">
      <c r="A32" s="592" t="s">
        <v>239</v>
      </c>
      <c r="B32" s="594" t="s">
        <v>768</v>
      </c>
      <c r="C32" s="593"/>
      <c r="D32" s="593"/>
      <c r="E32" s="593"/>
      <c r="J32" s="331"/>
    </row>
    <row r="33" spans="1:5" ht="49.5" customHeight="1">
      <c r="A33" s="1740" t="s">
        <v>769</v>
      </c>
      <c r="B33" s="1740"/>
      <c r="C33" s="1740"/>
      <c r="D33" s="1740"/>
      <c r="E33" s="1740"/>
    </row>
    <row r="34" spans="1:5">
      <c r="A34" s="589"/>
      <c r="B34" s="593"/>
      <c r="C34" s="593"/>
      <c r="D34" s="593"/>
      <c r="E34" s="593"/>
    </row>
    <row r="35" spans="1:5" ht="75" customHeight="1">
      <c r="A35" s="1740" t="s">
        <v>770</v>
      </c>
      <c r="B35" s="1740"/>
      <c r="C35" s="1740"/>
      <c r="D35" s="1740"/>
      <c r="E35" s="1740"/>
    </row>
    <row r="36" spans="1:5" ht="5.25" customHeight="1">
      <c r="A36" s="589"/>
      <c r="B36" s="593"/>
      <c r="C36" s="593"/>
      <c r="D36" s="593"/>
      <c r="E36" s="593"/>
    </row>
    <row r="37" spans="1:5" ht="13.5" customHeight="1">
      <c r="A37" s="1740" t="s">
        <v>771</v>
      </c>
      <c r="B37" s="1740"/>
      <c r="C37" s="1740"/>
      <c r="D37" s="1740"/>
      <c r="E37" s="1740"/>
    </row>
  </sheetData>
  <sheetProtection insertHyperlinks="0"/>
  <mergeCells count="18">
    <mergeCell ref="A35:E35"/>
    <mergeCell ref="A37:E37"/>
    <mergeCell ref="A22:B23"/>
    <mergeCell ref="C22:C23"/>
    <mergeCell ref="E22:E23"/>
    <mergeCell ref="B1:E1"/>
    <mergeCell ref="B2:E2"/>
    <mergeCell ref="B4:C4"/>
    <mergeCell ref="A3:E3"/>
    <mergeCell ref="A33:E33"/>
    <mergeCell ref="A6:B7"/>
    <mergeCell ref="C6:C7"/>
    <mergeCell ref="E6:E7"/>
    <mergeCell ref="C16:C17"/>
    <mergeCell ref="E16:E17"/>
    <mergeCell ref="A16:B17"/>
    <mergeCell ref="D6:D7"/>
    <mergeCell ref="D16:D17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E85"/>
  <sheetViews>
    <sheetView workbookViewId="0">
      <pane ySplit="8" topLeftCell="A24" activePane="bottomLeft" state="frozen"/>
      <selection pane="bottomLeft" activeCell="I32" sqref="I32"/>
    </sheetView>
  </sheetViews>
  <sheetFormatPr baseColWidth="10" defaultRowHeight="12.75"/>
  <cols>
    <col min="1" max="1" width="4.85546875" style="23" customWidth="1"/>
    <col min="2" max="2" width="69.7109375" style="23" bestFit="1" customWidth="1"/>
    <col min="3" max="3" width="17.7109375" style="23" customWidth="1"/>
    <col min="4" max="4" width="18" style="23" customWidth="1"/>
    <col min="5" max="5" width="20.85546875" style="23" customWidth="1"/>
    <col min="6" max="256" width="11.42578125" style="23"/>
    <col min="257" max="257" width="4.85546875" style="23" customWidth="1"/>
    <col min="258" max="258" width="69.7109375" style="23" bestFit="1" customWidth="1"/>
    <col min="259" max="259" width="17.7109375" style="23" customWidth="1"/>
    <col min="260" max="260" width="18" style="23" customWidth="1"/>
    <col min="261" max="261" width="20.85546875" style="23" customWidth="1"/>
    <col min="262" max="512" width="11.42578125" style="23"/>
    <col min="513" max="513" width="4.85546875" style="23" customWidth="1"/>
    <col min="514" max="514" width="69.7109375" style="23" bestFit="1" customWidth="1"/>
    <col min="515" max="515" width="17.7109375" style="23" customWidth="1"/>
    <col min="516" max="516" width="18" style="23" customWidth="1"/>
    <col min="517" max="517" width="20.85546875" style="23" customWidth="1"/>
    <col min="518" max="768" width="11.42578125" style="23"/>
    <col min="769" max="769" width="4.85546875" style="23" customWidth="1"/>
    <col min="770" max="770" width="69.7109375" style="23" bestFit="1" customWidth="1"/>
    <col min="771" max="771" width="17.7109375" style="23" customWidth="1"/>
    <col min="772" max="772" width="18" style="23" customWidth="1"/>
    <col min="773" max="773" width="20.85546875" style="23" customWidth="1"/>
    <col min="774" max="1024" width="11.42578125" style="23"/>
    <col min="1025" max="1025" width="4.85546875" style="23" customWidth="1"/>
    <col min="1026" max="1026" width="69.7109375" style="23" bestFit="1" customWidth="1"/>
    <col min="1027" max="1027" width="17.7109375" style="23" customWidth="1"/>
    <col min="1028" max="1028" width="18" style="23" customWidth="1"/>
    <col min="1029" max="1029" width="20.85546875" style="23" customWidth="1"/>
    <col min="1030" max="1280" width="11.42578125" style="23"/>
    <col min="1281" max="1281" width="4.85546875" style="23" customWidth="1"/>
    <col min="1282" max="1282" width="69.7109375" style="23" bestFit="1" customWidth="1"/>
    <col min="1283" max="1283" width="17.7109375" style="23" customWidth="1"/>
    <col min="1284" max="1284" width="18" style="23" customWidth="1"/>
    <col min="1285" max="1285" width="20.85546875" style="23" customWidth="1"/>
    <col min="1286" max="1536" width="11.42578125" style="23"/>
    <col min="1537" max="1537" width="4.85546875" style="23" customWidth="1"/>
    <col min="1538" max="1538" width="69.7109375" style="23" bestFit="1" customWidth="1"/>
    <col min="1539" max="1539" width="17.7109375" style="23" customWidth="1"/>
    <col min="1540" max="1540" width="18" style="23" customWidth="1"/>
    <col min="1541" max="1541" width="20.85546875" style="23" customWidth="1"/>
    <col min="1542" max="1792" width="11.42578125" style="23"/>
    <col min="1793" max="1793" width="4.85546875" style="23" customWidth="1"/>
    <col min="1794" max="1794" width="69.7109375" style="23" bestFit="1" customWidth="1"/>
    <col min="1795" max="1795" width="17.7109375" style="23" customWidth="1"/>
    <col min="1796" max="1796" width="18" style="23" customWidth="1"/>
    <col min="1797" max="1797" width="20.85546875" style="23" customWidth="1"/>
    <col min="1798" max="2048" width="11.42578125" style="23"/>
    <col min="2049" max="2049" width="4.85546875" style="23" customWidth="1"/>
    <col min="2050" max="2050" width="69.7109375" style="23" bestFit="1" customWidth="1"/>
    <col min="2051" max="2051" width="17.7109375" style="23" customWidth="1"/>
    <col min="2052" max="2052" width="18" style="23" customWidth="1"/>
    <col min="2053" max="2053" width="20.85546875" style="23" customWidth="1"/>
    <col min="2054" max="2304" width="11.42578125" style="23"/>
    <col min="2305" max="2305" width="4.85546875" style="23" customWidth="1"/>
    <col min="2306" max="2306" width="69.7109375" style="23" bestFit="1" customWidth="1"/>
    <col min="2307" max="2307" width="17.7109375" style="23" customWidth="1"/>
    <col min="2308" max="2308" width="18" style="23" customWidth="1"/>
    <col min="2309" max="2309" width="20.85546875" style="23" customWidth="1"/>
    <col min="2310" max="2560" width="11.42578125" style="23"/>
    <col min="2561" max="2561" width="4.85546875" style="23" customWidth="1"/>
    <col min="2562" max="2562" width="69.7109375" style="23" bestFit="1" customWidth="1"/>
    <col min="2563" max="2563" width="17.7109375" style="23" customWidth="1"/>
    <col min="2564" max="2564" width="18" style="23" customWidth="1"/>
    <col min="2565" max="2565" width="20.85546875" style="23" customWidth="1"/>
    <col min="2566" max="2816" width="11.42578125" style="23"/>
    <col min="2817" max="2817" width="4.85546875" style="23" customWidth="1"/>
    <col min="2818" max="2818" width="69.7109375" style="23" bestFit="1" customWidth="1"/>
    <col min="2819" max="2819" width="17.7109375" style="23" customWidth="1"/>
    <col min="2820" max="2820" width="18" style="23" customWidth="1"/>
    <col min="2821" max="2821" width="20.85546875" style="23" customWidth="1"/>
    <col min="2822" max="3072" width="11.42578125" style="23"/>
    <col min="3073" max="3073" width="4.85546875" style="23" customWidth="1"/>
    <col min="3074" max="3074" width="69.7109375" style="23" bestFit="1" customWidth="1"/>
    <col min="3075" max="3075" width="17.7109375" style="23" customWidth="1"/>
    <col min="3076" max="3076" width="18" style="23" customWidth="1"/>
    <col min="3077" max="3077" width="20.85546875" style="23" customWidth="1"/>
    <col min="3078" max="3328" width="11.42578125" style="23"/>
    <col min="3329" max="3329" width="4.85546875" style="23" customWidth="1"/>
    <col min="3330" max="3330" width="69.7109375" style="23" bestFit="1" customWidth="1"/>
    <col min="3331" max="3331" width="17.7109375" style="23" customWidth="1"/>
    <col min="3332" max="3332" width="18" style="23" customWidth="1"/>
    <col min="3333" max="3333" width="20.85546875" style="23" customWidth="1"/>
    <col min="3334" max="3584" width="11.42578125" style="23"/>
    <col min="3585" max="3585" width="4.85546875" style="23" customWidth="1"/>
    <col min="3586" max="3586" width="69.7109375" style="23" bestFit="1" customWidth="1"/>
    <col min="3587" max="3587" width="17.7109375" style="23" customWidth="1"/>
    <col min="3588" max="3588" width="18" style="23" customWidth="1"/>
    <col min="3589" max="3589" width="20.85546875" style="23" customWidth="1"/>
    <col min="3590" max="3840" width="11.42578125" style="23"/>
    <col min="3841" max="3841" width="4.85546875" style="23" customWidth="1"/>
    <col min="3842" max="3842" width="69.7109375" style="23" bestFit="1" customWidth="1"/>
    <col min="3843" max="3843" width="17.7109375" style="23" customWidth="1"/>
    <col min="3844" max="3844" width="18" style="23" customWidth="1"/>
    <col min="3845" max="3845" width="20.85546875" style="23" customWidth="1"/>
    <col min="3846" max="4096" width="11.42578125" style="23"/>
    <col min="4097" max="4097" width="4.85546875" style="23" customWidth="1"/>
    <col min="4098" max="4098" width="69.7109375" style="23" bestFit="1" customWidth="1"/>
    <col min="4099" max="4099" width="17.7109375" style="23" customWidth="1"/>
    <col min="4100" max="4100" width="18" style="23" customWidth="1"/>
    <col min="4101" max="4101" width="20.85546875" style="23" customWidth="1"/>
    <col min="4102" max="4352" width="11.42578125" style="23"/>
    <col min="4353" max="4353" width="4.85546875" style="23" customWidth="1"/>
    <col min="4354" max="4354" width="69.7109375" style="23" bestFit="1" customWidth="1"/>
    <col min="4355" max="4355" width="17.7109375" style="23" customWidth="1"/>
    <col min="4356" max="4356" width="18" style="23" customWidth="1"/>
    <col min="4357" max="4357" width="20.85546875" style="23" customWidth="1"/>
    <col min="4358" max="4608" width="11.42578125" style="23"/>
    <col min="4609" max="4609" width="4.85546875" style="23" customWidth="1"/>
    <col min="4610" max="4610" width="69.7109375" style="23" bestFit="1" customWidth="1"/>
    <col min="4611" max="4611" width="17.7109375" style="23" customWidth="1"/>
    <col min="4612" max="4612" width="18" style="23" customWidth="1"/>
    <col min="4613" max="4613" width="20.85546875" style="23" customWidth="1"/>
    <col min="4614" max="4864" width="11.42578125" style="23"/>
    <col min="4865" max="4865" width="4.85546875" style="23" customWidth="1"/>
    <col min="4866" max="4866" width="69.7109375" style="23" bestFit="1" customWidth="1"/>
    <col min="4867" max="4867" width="17.7109375" style="23" customWidth="1"/>
    <col min="4868" max="4868" width="18" style="23" customWidth="1"/>
    <col min="4869" max="4869" width="20.85546875" style="23" customWidth="1"/>
    <col min="4870" max="5120" width="11.42578125" style="23"/>
    <col min="5121" max="5121" width="4.85546875" style="23" customWidth="1"/>
    <col min="5122" max="5122" width="69.7109375" style="23" bestFit="1" customWidth="1"/>
    <col min="5123" max="5123" width="17.7109375" style="23" customWidth="1"/>
    <col min="5124" max="5124" width="18" style="23" customWidth="1"/>
    <col min="5125" max="5125" width="20.85546875" style="23" customWidth="1"/>
    <col min="5126" max="5376" width="11.42578125" style="23"/>
    <col min="5377" max="5377" width="4.85546875" style="23" customWidth="1"/>
    <col min="5378" max="5378" width="69.7109375" style="23" bestFit="1" customWidth="1"/>
    <col min="5379" max="5379" width="17.7109375" style="23" customWidth="1"/>
    <col min="5380" max="5380" width="18" style="23" customWidth="1"/>
    <col min="5381" max="5381" width="20.85546875" style="23" customWidth="1"/>
    <col min="5382" max="5632" width="11.42578125" style="23"/>
    <col min="5633" max="5633" width="4.85546875" style="23" customWidth="1"/>
    <col min="5634" max="5634" width="69.7109375" style="23" bestFit="1" customWidth="1"/>
    <col min="5635" max="5635" width="17.7109375" style="23" customWidth="1"/>
    <col min="5636" max="5636" width="18" style="23" customWidth="1"/>
    <col min="5637" max="5637" width="20.85546875" style="23" customWidth="1"/>
    <col min="5638" max="5888" width="11.42578125" style="23"/>
    <col min="5889" max="5889" width="4.85546875" style="23" customWidth="1"/>
    <col min="5890" max="5890" width="69.7109375" style="23" bestFit="1" customWidth="1"/>
    <col min="5891" max="5891" width="17.7109375" style="23" customWidth="1"/>
    <col min="5892" max="5892" width="18" style="23" customWidth="1"/>
    <col min="5893" max="5893" width="20.85546875" style="23" customWidth="1"/>
    <col min="5894" max="6144" width="11.42578125" style="23"/>
    <col min="6145" max="6145" width="4.85546875" style="23" customWidth="1"/>
    <col min="6146" max="6146" width="69.7109375" style="23" bestFit="1" customWidth="1"/>
    <col min="6147" max="6147" width="17.7109375" style="23" customWidth="1"/>
    <col min="6148" max="6148" width="18" style="23" customWidth="1"/>
    <col min="6149" max="6149" width="20.85546875" style="23" customWidth="1"/>
    <col min="6150" max="6400" width="11.42578125" style="23"/>
    <col min="6401" max="6401" width="4.85546875" style="23" customWidth="1"/>
    <col min="6402" max="6402" width="69.7109375" style="23" bestFit="1" customWidth="1"/>
    <col min="6403" max="6403" width="17.7109375" style="23" customWidth="1"/>
    <col min="6404" max="6404" width="18" style="23" customWidth="1"/>
    <col min="6405" max="6405" width="20.85546875" style="23" customWidth="1"/>
    <col min="6406" max="6656" width="11.42578125" style="23"/>
    <col min="6657" max="6657" width="4.85546875" style="23" customWidth="1"/>
    <col min="6658" max="6658" width="69.7109375" style="23" bestFit="1" customWidth="1"/>
    <col min="6659" max="6659" width="17.7109375" style="23" customWidth="1"/>
    <col min="6660" max="6660" width="18" style="23" customWidth="1"/>
    <col min="6661" max="6661" width="20.85546875" style="23" customWidth="1"/>
    <col min="6662" max="6912" width="11.42578125" style="23"/>
    <col min="6913" max="6913" width="4.85546875" style="23" customWidth="1"/>
    <col min="6914" max="6914" width="69.7109375" style="23" bestFit="1" customWidth="1"/>
    <col min="6915" max="6915" width="17.7109375" style="23" customWidth="1"/>
    <col min="6916" max="6916" width="18" style="23" customWidth="1"/>
    <col min="6917" max="6917" width="20.85546875" style="23" customWidth="1"/>
    <col min="6918" max="7168" width="11.42578125" style="23"/>
    <col min="7169" max="7169" width="4.85546875" style="23" customWidth="1"/>
    <col min="7170" max="7170" width="69.7109375" style="23" bestFit="1" customWidth="1"/>
    <col min="7171" max="7171" width="17.7109375" style="23" customWidth="1"/>
    <col min="7172" max="7172" width="18" style="23" customWidth="1"/>
    <col min="7173" max="7173" width="20.85546875" style="23" customWidth="1"/>
    <col min="7174" max="7424" width="11.42578125" style="23"/>
    <col min="7425" max="7425" width="4.85546875" style="23" customWidth="1"/>
    <col min="7426" max="7426" width="69.7109375" style="23" bestFit="1" customWidth="1"/>
    <col min="7427" max="7427" width="17.7109375" style="23" customWidth="1"/>
    <col min="7428" max="7428" width="18" style="23" customWidth="1"/>
    <col min="7429" max="7429" width="20.85546875" style="23" customWidth="1"/>
    <col min="7430" max="7680" width="11.42578125" style="23"/>
    <col min="7681" max="7681" width="4.85546875" style="23" customWidth="1"/>
    <col min="7682" max="7682" width="69.7109375" style="23" bestFit="1" customWidth="1"/>
    <col min="7683" max="7683" width="17.7109375" style="23" customWidth="1"/>
    <col min="7684" max="7684" width="18" style="23" customWidth="1"/>
    <col min="7685" max="7685" width="20.85546875" style="23" customWidth="1"/>
    <col min="7686" max="7936" width="11.42578125" style="23"/>
    <col min="7937" max="7937" width="4.85546875" style="23" customWidth="1"/>
    <col min="7938" max="7938" width="69.7109375" style="23" bestFit="1" customWidth="1"/>
    <col min="7939" max="7939" width="17.7109375" style="23" customWidth="1"/>
    <col min="7940" max="7940" width="18" style="23" customWidth="1"/>
    <col min="7941" max="7941" width="20.85546875" style="23" customWidth="1"/>
    <col min="7942" max="8192" width="11.42578125" style="23"/>
    <col min="8193" max="8193" width="4.85546875" style="23" customWidth="1"/>
    <col min="8194" max="8194" width="69.7109375" style="23" bestFit="1" customWidth="1"/>
    <col min="8195" max="8195" width="17.7109375" style="23" customWidth="1"/>
    <col min="8196" max="8196" width="18" style="23" customWidth="1"/>
    <col min="8197" max="8197" width="20.85546875" style="23" customWidth="1"/>
    <col min="8198" max="8448" width="11.42578125" style="23"/>
    <col min="8449" max="8449" width="4.85546875" style="23" customWidth="1"/>
    <col min="8450" max="8450" width="69.7109375" style="23" bestFit="1" customWidth="1"/>
    <col min="8451" max="8451" width="17.7109375" style="23" customWidth="1"/>
    <col min="8452" max="8452" width="18" style="23" customWidth="1"/>
    <col min="8453" max="8453" width="20.85546875" style="23" customWidth="1"/>
    <col min="8454" max="8704" width="11.42578125" style="23"/>
    <col min="8705" max="8705" width="4.85546875" style="23" customWidth="1"/>
    <col min="8706" max="8706" width="69.7109375" style="23" bestFit="1" customWidth="1"/>
    <col min="8707" max="8707" width="17.7109375" style="23" customWidth="1"/>
    <col min="8708" max="8708" width="18" style="23" customWidth="1"/>
    <col min="8709" max="8709" width="20.85546875" style="23" customWidth="1"/>
    <col min="8710" max="8960" width="11.42578125" style="23"/>
    <col min="8961" max="8961" width="4.85546875" style="23" customWidth="1"/>
    <col min="8962" max="8962" width="69.7109375" style="23" bestFit="1" customWidth="1"/>
    <col min="8963" max="8963" width="17.7109375" style="23" customWidth="1"/>
    <col min="8964" max="8964" width="18" style="23" customWidth="1"/>
    <col min="8965" max="8965" width="20.85546875" style="23" customWidth="1"/>
    <col min="8966" max="9216" width="11.42578125" style="23"/>
    <col min="9217" max="9217" width="4.85546875" style="23" customWidth="1"/>
    <col min="9218" max="9218" width="69.7109375" style="23" bestFit="1" customWidth="1"/>
    <col min="9219" max="9219" width="17.7109375" style="23" customWidth="1"/>
    <col min="9220" max="9220" width="18" style="23" customWidth="1"/>
    <col min="9221" max="9221" width="20.85546875" style="23" customWidth="1"/>
    <col min="9222" max="9472" width="11.42578125" style="23"/>
    <col min="9473" max="9473" width="4.85546875" style="23" customWidth="1"/>
    <col min="9474" max="9474" width="69.7109375" style="23" bestFit="1" customWidth="1"/>
    <col min="9475" max="9475" width="17.7109375" style="23" customWidth="1"/>
    <col min="9476" max="9476" width="18" style="23" customWidth="1"/>
    <col min="9477" max="9477" width="20.85546875" style="23" customWidth="1"/>
    <col min="9478" max="9728" width="11.42578125" style="23"/>
    <col min="9729" max="9729" width="4.85546875" style="23" customWidth="1"/>
    <col min="9730" max="9730" width="69.7109375" style="23" bestFit="1" customWidth="1"/>
    <col min="9731" max="9731" width="17.7109375" style="23" customWidth="1"/>
    <col min="9732" max="9732" width="18" style="23" customWidth="1"/>
    <col min="9733" max="9733" width="20.85546875" style="23" customWidth="1"/>
    <col min="9734" max="9984" width="11.42578125" style="23"/>
    <col min="9985" max="9985" width="4.85546875" style="23" customWidth="1"/>
    <col min="9986" max="9986" width="69.7109375" style="23" bestFit="1" customWidth="1"/>
    <col min="9987" max="9987" width="17.7109375" style="23" customWidth="1"/>
    <col min="9988" max="9988" width="18" style="23" customWidth="1"/>
    <col min="9989" max="9989" width="20.85546875" style="23" customWidth="1"/>
    <col min="9990" max="10240" width="11.42578125" style="23"/>
    <col min="10241" max="10241" width="4.85546875" style="23" customWidth="1"/>
    <col min="10242" max="10242" width="69.7109375" style="23" bestFit="1" customWidth="1"/>
    <col min="10243" max="10243" width="17.7109375" style="23" customWidth="1"/>
    <col min="10244" max="10244" width="18" style="23" customWidth="1"/>
    <col min="10245" max="10245" width="20.85546875" style="23" customWidth="1"/>
    <col min="10246" max="10496" width="11.42578125" style="23"/>
    <col min="10497" max="10497" width="4.85546875" style="23" customWidth="1"/>
    <col min="10498" max="10498" width="69.7109375" style="23" bestFit="1" customWidth="1"/>
    <col min="10499" max="10499" width="17.7109375" style="23" customWidth="1"/>
    <col min="10500" max="10500" width="18" style="23" customWidth="1"/>
    <col min="10501" max="10501" width="20.85546875" style="23" customWidth="1"/>
    <col min="10502" max="10752" width="11.42578125" style="23"/>
    <col min="10753" max="10753" width="4.85546875" style="23" customWidth="1"/>
    <col min="10754" max="10754" width="69.7109375" style="23" bestFit="1" customWidth="1"/>
    <col min="10755" max="10755" width="17.7109375" style="23" customWidth="1"/>
    <col min="10756" max="10756" width="18" style="23" customWidth="1"/>
    <col min="10757" max="10757" width="20.85546875" style="23" customWidth="1"/>
    <col min="10758" max="11008" width="11.42578125" style="23"/>
    <col min="11009" max="11009" width="4.85546875" style="23" customWidth="1"/>
    <col min="11010" max="11010" width="69.7109375" style="23" bestFit="1" customWidth="1"/>
    <col min="11011" max="11011" width="17.7109375" style="23" customWidth="1"/>
    <col min="11012" max="11012" width="18" style="23" customWidth="1"/>
    <col min="11013" max="11013" width="20.85546875" style="23" customWidth="1"/>
    <col min="11014" max="11264" width="11.42578125" style="23"/>
    <col min="11265" max="11265" width="4.85546875" style="23" customWidth="1"/>
    <col min="11266" max="11266" width="69.7109375" style="23" bestFit="1" customWidth="1"/>
    <col min="11267" max="11267" width="17.7109375" style="23" customWidth="1"/>
    <col min="11268" max="11268" width="18" style="23" customWidth="1"/>
    <col min="11269" max="11269" width="20.85546875" style="23" customWidth="1"/>
    <col min="11270" max="11520" width="11.42578125" style="23"/>
    <col min="11521" max="11521" width="4.85546875" style="23" customWidth="1"/>
    <col min="11522" max="11522" width="69.7109375" style="23" bestFit="1" customWidth="1"/>
    <col min="11523" max="11523" width="17.7109375" style="23" customWidth="1"/>
    <col min="11524" max="11524" width="18" style="23" customWidth="1"/>
    <col min="11525" max="11525" width="20.85546875" style="23" customWidth="1"/>
    <col min="11526" max="11776" width="11.42578125" style="23"/>
    <col min="11777" max="11777" width="4.85546875" style="23" customWidth="1"/>
    <col min="11778" max="11778" width="69.7109375" style="23" bestFit="1" customWidth="1"/>
    <col min="11779" max="11779" width="17.7109375" style="23" customWidth="1"/>
    <col min="11780" max="11780" width="18" style="23" customWidth="1"/>
    <col min="11781" max="11781" width="20.85546875" style="23" customWidth="1"/>
    <col min="11782" max="12032" width="11.42578125" style="23"/>
    <col min="12033" max="12033" width="4.85546875" style="23" customWidth="1"/>
    <col min="12034" max="12034" width="69.7109375" style="23" bestFit="1" customWidth="1"/>
    <col min="12035" max="12035" width="17.7109375" style="23" customWidth="1"/>
    <col min="12036" max="12036" width="18" style="23" customWidth="1"/>
    <col min="12037" max="12037" width="20.85546875" style="23" customWidth="1"/>
    <col min="12038" max="12288" width="11.42578125" style="23"/>
    <col min="12289" max="12289" width="4.85546875" style="23" customWidth="1"/>
    <col min="12290" max="12290" width="69.7109375" style="23" bestFit="1" customWidth="1"/>
    <col min="12291" max="12291" width="17.7109375" style="23" customWidth="1"/>
    <col min="12292" max="12292" width="18" style="23" customWidth="1"/>
    <col min="12293" max="12293" width="20.85546875" style="23" customWidth="1"/>
    <col min="12294" max="12544" width="11.42578125" style="23"/>
    <col min="12545" max="12545" width="4.85546875" style="23" customWidth="1"/>
    <col min="12546" max="12546" width="69.7109375" style="23" bestFit="1" customWidth="1"/>
    <col min="12547" max="12547" width="17.7109375" style="23" customWidth="1"/>
    <col min="12548" max="12548" width="18" style="23" customWidth="1"/>
    <col min="12549" max="12549" width="20.85546875" style="23" customWidth="1"/>
    <col min="12550" max="12800" width="11.42578125" style="23"/>
    <col min="12801" max="12801" width="4.85546875" style="23" customWidth="1"/>
    <col min="12802" max="12802" width="69.7109375" style="23" bestFit="1" customWidth="1"/>
    <col min="12803" max="12803" width="17.7109375" style="23" customWidth="1"/>
    <col min="12804" max="12804" width="18" style="23" customWidth="1"/>
    <col min="12805" max="12805" width="20.85546875" style="23" customWidth="1"/>
    <col min="12806" max="13056" width="11.42578125" style="23"/>
    <col min="13057" max="13057" width="4.85546875" style="23" customWidth="1"/>
    <col min="13058" max="13058" width="69.7109375" style="23" bestFit="1" customWidth="1"/>
    <col min="13059" max="13059" width="17.7109375" style="23" customWidth="1"/>
    <col min="13060" max="13060" width="18" style="23" customWidth="1"/>
    <col min="13061" max="13061" width="20.85546875" style="23" customWidth="1"/>
    <col min="13062" max="13312" width="11.42578125" style="23"/>
    <col min="13313" max="13313" width="4.85546875" style="23" customWidth="1"/>
    <col min="13314" max="13314" width="69.7109375" style="23" bestFit="1" customWidth="1"/>
    <col min="13315" max="13315" width="17.7109375" style="23" customWidth="1"/>
    <col min="13316" max="13316" width="18" style="23" customWidth="1"/>
    <col min="13317" max="13317" width="20.85546875" style="23" customWidth="1"/>
    <col min="13318" max="13568" width="11.42578125" style="23"/>
    <col min="13569" max="13569" width="4.85546875" style="23" customWidth="1"/>
    <col min="13570" max="13570" width="69.7109375" style="23" bestFit="1" customWidth="1"/>
    <col min="13571" max="13571" width="17.7109375" style="23" customWidth="1"/>
    <col min="13572" max="13572" width="18" style="23" customWidth="1"/>
    <col min="13573" max="13573" width="20.85546875" style="23" customWidth="1"/>
    <col min="13574" max="13824" width="11.42578125" style="23"/>
    <col min="13825" max="13825" width="4.85546875" style="23" customWidth="1"/>
    <col min="13826" max="13826" width="69.7109375" style="23" bestFit="1" customWidth="1"/>
    <col min="13827" max="13827" width="17.7109375" style="23" customWidth="1"/>
    <col min="13828" max="13828" width="18" style="23" customWidth="1"/>
    <col min="13829" max="13829" width="20.85546875" style="23" customWidth="1"/>
    <col min="13830" max="14080" width="11.42578125" style="23"/>
    <col min="14081" max="14081" width="4.85546875" style="23" customWidth="1"/>
    <col min="14082" max="14082" width="69.7109375" style="23" bestFit="1" customWidth="1"/>
    <col min="14083" max="14083" width="17.7109375" style="23" customWidth="1"/>
    <col min="14084" max="14084" width="18" style="23" customWidth="1"/>
    <col min="14085" max="14085" width="20.85546875" style="23" customWidth="1"/>
    <col min="14086" max="14336" width="11.42578125" style="23"/>
    <col min="14337" max="14337" width="4.85546875" style="23" customWidth="1"/>
    <col min="14338" max="14338" width="69.7109375" style="23" bestFit="1" customWidth="1"/>
    <col min="14339" max="14339" width="17.7109375" style="23" customWidth="1"/>
    <col min="14340" max="14340" width="18" style="23" customWidth="1"/>
    <col min="14341" max="14341" width="20.85546875" style="23" customWidth="1"/>
    <col min="14342" max="14592" width="11.42578125" style="23"/>
    <col min="14593" max="14593" width="4.85546875" style="23" customWidth="1"/>
    <col min="14594" max="14594" width="69.7109375" style="23" bestFit="1" customWidth="1"/>
    <col min="14595" max="14595" width="17.7109375" style="23" customWidth="1"/>
    <col min="14596" max="14596" width="18" style="23" customWidth="1"/>
    <col min="14597" max="14597" width="20.85546875" style="23" customWidth="1"/>
    <col min="14598" max="14848" width="11.42578125" style="23"/>
    <col min="14849" max="14849" width="4.85546875" style="23" customWidth="1"/>
    <col min="14850" max="14850" width="69.7109375" style="23" bestFit="1" customWidth="1"/>
    <col min="14851" max="14851" width="17.7109375" style="23" customWidth="1"/>
    <col min="14852" max="14852" width="18" style="23" customWidth="1"/>
    <col min="14853" max="14853" width="20.85546875" style="23" customWidth="1"/>
    <col min="14854" max="15104" width="11.42578125" style="23"/>
    <col min="15105" max="15105" width="4.85546875" style="23" customWidth="1"/>
    <col min="15106" max="15106" width="69.7109375" style="23" bestFit="1" customWidth="1"/>
    <col min="15107" max="15107" width="17.7109375" style="23" customWidth="1"/>
    <col min="15108" max="15108" width="18" style="23" customWidth="1"/>
    <col min="15109" max="15109" width="20.85546875" style="23" customWidth="1"/>
    <col min="15110" max="15360" width="11.42578125" style="23"/>
    <col min="15361" max="15361" width="4.85546875" style="23" customWidth="1"/>
    <col min="15362" max="15362" width="69.7109375" style="23" bestFit="1" customWidth="1"/>
    <col min="15363" max="15363" width="17.7109375" style="23" customWidth="1"/>
    <col min="15364" max="15364" width="18" style="23" customWidth="1"/>
    <col min="15365" max="15365" width="20.85546875" style="23" customWidth="1"/>
    <col min="15366" max="15616" width="11.42578125" style="23"/>
    <col min="15617" max="15617" width="4.85546875" style="23" customWidth="1"/>
    <col min="15618" max="15618" width="69.7109375" style="23" bestFit="1" customWidth="1"/>
    <col min="15619" max="15619" width="17.7109375" style="23" customWidth="1"/>
    <col min="15620" max="15620" width="18" style="23" customWidth="1"/>
    <col min="15621" max="15621" width="20.85546875" style="23" customWidth="1"/>
    <col min="15622" max="15872" width="11.42578125" style="23"/>
    <col min="15873" max="15873" width="4.85546875" style="23" customWidth="1"/>
    <col min="15874" max="15874" width="69.7109375" style="23" bestFit="1" customWidth="1"/>
    <col min="15875" max="15875" width="17.7109375" style="23" customWidth="1"/>
    <col min="15876" max="15876" width="18" style="23" customWidth="1"/>
    <col min="15877" max="15877" width="20.85546875" style="23" customWidth="1"/>
    <col min="15878" max="16128" width="11.42578125" style="23"/>
    <col min="16129" max="16129" width="4.85546875" style="23" customWidth="1"/>
    <col min="16130" max="16130" width="69.7109375" style="23" bestFit="1" customWidth="1"/>
    <col min="16131" max="16131" width="17.7109375" style="23" customWidth="1"/>
    <col min="16132" max="16132" width="18" style="23" customWidth="1"/>
    <col min="16133" max="16133" width="20.85546875" style="23" customWidth="1"/>
    <col min="16134" max="16384" width="11.42578125" style="23"/>
  </cols>
  <sheetData>
    <row r="1" spans="2:5" ht="13.5" thickBot="1"/>
    <row r="2" spans="2:5">
      <c r="B2" s="1404" t="s">
        <v>1242</v>
      </c>
      <c r="C2" s="1405"/>
      <c r="D2" s="1405"/>
      <c r="E2" s="1406"/>
    </row>
    <row r="3" spans="2:5">
      <c r="B3" s="1631" t="s">
        <v>772</v>
      </c>
      <c r="C3" s="1632"/>
      <c r="D3" s="1632"/>
      <c r="E3" s="1633"/>
    </row>
    <row r="4" spans="2:5">
      <c r="B4" s="1631" t="s">
        <v>1321</v>
      </c>
      <c r="C4" s="1632"/>
      <c r="D4" s="1632"/>
      <c r="E4" s="1633"/>
    </row>
    <row r="5" spans="2:5" ht="13.5" thickBot="1">
      <c r="B5" s="1634" t="s">
        <v>83</v>
      </c>
      <c r="C5" s="1635"/>
      <c r="D5" s="1635"/>
      <c r="E5" s="1636"/>
    </row>
    <row r="6" spans="2:5" ht="13.5" thickBot="1">
      <c r="B6" s="932"/>
      <c r="C6" s="932"/>
      <c r="D6" s="932"/>
      <c r="E6" s="932"/>
    </row>
    <row r="7" spans="2:5">
      <c r="B7" s="1758" t="s">
        <v>84</v>
      </c>
      <c r="C7" s="933" t="s">
        <v>773</v>
      </c>
      <c r="D7" s="1641" t="s">
        <v>371</v>
      </c>
      <c r="E7" s="933" t="s">
        <v>774</v>
      </c>
    </row>
    <row r="8" spans="2:5" ht="13.5" thickBot="1">
      <c r="B8" s="1759"/>
      <c r="C8" s="779" t="s">
        <v>496</v>
      </c>
      <c r="D8" s="1642"/>
      <c r="E8" s="779" t="s">
        <v>499</v>
      </c>
    </row>
    <row r="9" spans="2:5">
      <c r="B9" s="876" t="s">
        <v>775</v>
      </c>
      <c r="C9" s="934">
        <f>SUM(C10:C12)</f>
        <v>130107095.59</v>
      </c>
      <c r="D9" s="934">
        <f>SUM(D10:D12)</f>
        <v>21036060.93</v>
      </c>
      <c r="E9" s="934">
        <f>SUM(E10:E12)</f>
        <v>21036060.93</v>
      </c>
    </row>
    <row r="10" spans="2:5">
      <c r="B10" s="935" t="s">
        <v>776</v>
      </c>
      <c r="C10" s="936">
        <v>44406147</v>
      </c>
      <c r="D10" s="936">
        <v>17451118</v>
      </c>
      <c r="E10" s="936">
        <v>17451118</v>
      </c>
    </row>
    <row r="11" spans="2:5">
      <c r="B11" s="935" t="s">
        <v>777</v>
      </c>
      <c r="C11" s="936">
        <v>85700948.590000004</v>
      </c>
      <c r="D11" s="936">
        <v>3584942.93</v>
      </c>
      <c r="E11" s="936">
        <v>3584942.93</v>
      </c>
    </row>
    <row r="12" spans="2:5">
      <c r="B12" s="935" t="s">
        <v>778</v>
      </c>
      <c r="C12" s="936">
        <f>C48</f>
        <v>0</v>
      </c>
      <c r="D12" s="936">
        <f>D48</f>
        <v>0</v>
      </c>
      <c r="E12" s="936">
        <f>E48</f>
        <v>0</v>
      </c>
    </row>
    <row r="13" spans="2:5">
      <c r="B13" s="876"/>
      <c r="C13" s="936"/>
      <c r="D13" s="936"/>
      <c r="E13" s="936"/>
    </row>
    <row r="14" spans="2:5" ht="15">
      <c r="B14" s="876" t="s">
        <v>1361</v>
      </c>
      <c r="C14" s="934">
        <f>SUM(C15:C16)</f>
        <v>130107095.38</v>
      </c>
      <c r="D14" s="934">
        <f>SUM(D15:D16)</f>
        <v>27892475.140000001</v>
      </c>
      <c r="E14" s="934">
        <f>SUM(E15:E16)</f>
        <v>23843957.98</v>
      </c>
    </row>
    <row r="15" spans="2:5">
      <c r="B15" s="935" t="s">
        <v>779</v>
      </c>
      <c r="C15" s="936">
        <v>10728556.92</v>
      </c>
      <c r="D15" s="936">
        <v>1227660.32</v>
      </c>
      <c r="E15" s="936">
        <v>999376.97</v>
      </c>
    </row>
    <row r="16" spans="2:5">
      <c r="B16" s="935" t="s">
        <v>780</v>
      </c>
      <c r="C16" s="936">
        <v>119378538.45999999</v>
      </c>
      <c r="D16" s="936">
        <v>26664814.82</v>
      </c>
      <c r="E16" s="936">
        <v>22844581.010000002</v>
      </c>
    </row>
    <row r="17" spans="2:5">
      <c r="B17" s="937"/>
      <c r="C17" s="936"/>
      <c r="D17" s="936"/>
      <c r="E17" s="936"/>
    </row>
    <row r="18" spans="2:5">
      <c r="B18" s="876" t="s">
        <v>781</v>
      </c>
      <c r="C18" s="938"/>
      <c r="D18" s="934">
        <f>SUM(D19:D20)</f>
        <v>0</v>
      </c>
      <c r="E18" s="934">
        <f>SUM(E19:E20)</f>
        <v>0</v>
      </c>
    </row>
    <row r="19" spans="2:5">
      <c r="B19" s="935" t="s">
        <v>782</v>
      </c>
      <c r="C19" s="938"/>
      <c r="D19" s="936"/>
      <c r="E19" s="936"/>
    </row>
    <row r="20" spans="2:5">
      <c r="B20" s="935" t="s">
        <v>783</v>
      </c>
      <c r="C20" s="938"/>
      <c r="D20" s="936"/>
      <c r="E20" s="936"/>
    </row>
    <row r="21" spans="2:5">
      <c r="B21" s="937"/>
      <c r="C21" s="936"/>
      <c r="D21" s="936"/>
      <c r="E21" s="936"/>
    </row>
    <row r="22" spans="2:5">
      <c r="B22" s="876" t="s">
        <v>784</v>
      </c>
      <c r="C22" s="934">
        <f>C9-C14+C18</f>
        <v>0.21000000834465027</v>
      </c>
      <c r="D22" s="876">
        <f>D9-D14+D18</f>
        <v>-6856414.2100000009</v>
      </c>
      <c r="E22" s="876">
        <f>E9-E14+E18</f>
        <v>-2807897.0500000007</v>
      </c>
    </row>
    <row r="23" spans="2:5">
      <c r="B23" s="876"/>
      <c r="C23" s="936"/>
      <c r="D23" s="937"/>
      <c r="E23" s="937"/>
    </row>
    <row r="24" spans="2:5">
      <c r="B24" s="876" t="s">
        <v>785</v>
      </c>
      <c r="C24" s="934">
        <f>C22-C12</f>
        <v>0.21000000834465027</v>
      </c>
      <c r="D24" s="876">
        <f>D22-D12</f>
        <v>-6856414.2100000009</v>
      </c>
      <c r="E24" s="876">
        <f>E22-E12</f>
        <v>-2807897.0500000007</v>
      </c>
    </row>
    <row r="25" spans="2:5">
      <c r="B25" s="876"/>
      <c r="C25" s="936"/>
      <c r="D25" s="937"/>
      <c r="E25" s="937"/>
    </row>
    <row r="26" spans="2:5" ht="25.5">
      <c r="B26" s="876" t="s">
        <v>786</v>
      </c>
      <c r="C26" s="934">
        <f>C24-C18</f>
        <v>0.21000000834465027</v>
      </c>
      <c r="D26" s="934">
        <f>D24-D18</f>
        <v>-6856414.2100000009</v>
      </c>
      <c r="E26" s="934">
        <f>E24-E18</f>
        <v>-2807897.0500000007</v>
      </c>
    </row>
    <row r="27" spans="2:5" ht="13.5" thickBot="1">
      <c r="B27" s="939"/>
      <c r="C27" s="940"/>
      <c r="D27" s="940"/>
      <c r="E27" s="940"/>
    </row>
    <row r="28" spans="2:5" ht="35.1" customHeight="1" thickBot="1">
      <c r="B28" s="1757"/>
      <c r="C28" s="1757"/>
      <c r="D28" s="1757"/>
      <c r="E28" s="1757"/>
    </row>
    <row r="29" spans="2:5" ht="13.5" thickBot="1">
      <c r="B29" s="941" t="s">
        <v>241</v>
      </c>
      <c r="C29" s="942" t="s">
        <v>787</v>
      </c>
      <c r="D29" s="942" t="s">
        <v>371</v>
      </c>
      <c r="E29" s="942" t="s">
        <v>594</v>
      </c>
    </row>
    <row r="30" spans="2:5">
      <c r="B30" s="943"/>
      <c r="C30" s="936"/>
      <c r="D30" s="936"/>
      <c r="E30" s="936"/>
    </row>
    <row r="31" spans="2:5">
      <c r="B31" s="876" t="s">
        <v>788</v>
      </c>
      <c r="C31" s="934">
        <f>SUM(C32:C33)</f>
        <v>0</v>
      </c>
      <c r="D31" s="876">
        <f>SUM(D32:D33)</f>
        <v>0</v>
      </c>
      <c r="E31" s="876">
        <f>SUM(E32:E33)</f>
        <v>0</v>
      </c>
    </row>
    <row r="32" spans="2:5">
      <c r="B32" s="935" t="s">
        <v>789</v>
      </c>
      <c r="C32" s="936"/>
      <c r="D32" s="937"/>
      <c r="E32" s="937"/>
    </row>
    <row r="33" spans="2:5">
      <c r="B33" s="935" t="s">
        <v>790</v>
      </c>
      <c r="C33" s="936"/>
      <c r="D33" s="937"/>
      <c r="E33" s="937"/>
    </row>
    <row r="34" spans="2:5">
      <c r="B34" s="876"/>
      <c r="C34" s="936"/>
      <c r="D34" s="936"/>
      <c r="E34" s="936"/>
    </row>
    <row r="35" spans="2:5">
      <c r="B35" s="876" t="s">
        <v>1362</v>
      </c>
      <c r="C35" s="934">
        <f>C26-C31</f>
        <v>0.21000000834465027</v>
      </c>
      <c r="D35" s="934">
        <f>D26-D31</f>
        <v>-6856414.2100000009</v>
      </c>
      <c r="E35" s="934">
        <f>E26-E31</f>
        <v>-2807897.0500000007</v>
      </c>
    </row>
    <row r="36" spans="2:5" ht="13.5" thickBot="1">
      <c r="B36" s="944"/>
      <c r="C36" s="945"/>
      <c r="D36" s="945"/>
      <c r="E36" s="945"/>
    </row>
    <row r="37" spans="2:5" ht="35.1" customHeight="1" thickBot="1">
      <c r="B37" s="946"/>
      <c r="C37" s="946"/>
      <c r="D37" s="946"/>
      <c r="E37" s="946"/>
    </row>
    <row r="38" spans="2:5">
      <c r="B38" s="1751" t="s">
        <v>241</v>
      </c>
      <c r="C38" s="1753" t="s">
        <v>791</v>
      </c>
      <c r="D38" s="1755" t="s">
        <v>371</v>
      </c>
      <c r="E38" s="947" t="s">
        <v>774</v>
      </c>
    </row>
    <row r="39" spans="2:5" ht="13.5" thickBot="1">
      <c r="B39" s="1752"/>
      <c r="C39" s="1754"/>
      <c r="D39" s="1756"/>
      <c r="E39" s="948" t="s">
        <v>594</v>
      </c>
    </row>
    <row r="40" spans="2:5">
      <c r="B40" s="949"/>
      <c r="C40" s="915"/>
      <c r="D40" s="915"/>
      <c r="E40" s="915"/>
    </row>
    <row r="41" spans="2:5">
      <c r="B41" s="868" t="s">
        <v>792</v>
      </c>
      <c r="C41" s="913">
        <f>SUM(C42:C43)</f>
        <v>0</v>
      </c>
      <c r="D41" s="913">
        <f>SUM(D42:D43)</f>
        <v>0</v>
      </c>
      <c r="E41" s="913">
        <f>SUM(E42:E43)</f>
        <v>0</v>
      </c>
    </row>
    <row r="42" spans="2:5">
      <c r="B42" s="950" t="s">
        <v>793</v>
      </c>
      <c r="C42" s="915"/>
      <c r="D42" s="879"/>
      <c r="E42" s="879"/>
    </row>
    <row r="43" spans="2:5">
      <c r="B43" s="950" t="s">
        <v>794</v>
      </c>
      <c r="C43" s="915"/>
      <c r="D43" s="879"/>
      <c r="E43" s="879"/>
    </row>
    <row r="44" spans="2:5">
      <c r="B44" s="868" t="s">
        <v>795</v>
      </c>
      <c r="C44" s="913">
        <f>SUM(C45:C46)</f>
        <v>0</v>
      </c>
      <c r="D44" s="913">
        <f>SUM(D45:D46)</f>
        <v>0</v>
      </c>
      <c r="E44" s="913">
        <f>SUM(E45:E46)</f>
        <v>0</v>
      </c>
    </row>
    <row r="45" spans="2:5">
      <c r="B45" s="950" t="s">
        <v>796</v>
      </c>
      <c r="C45" s="915"/>
      <c r="D45" s="879"/>
      <c r="E45" s="879"/>
    </row>
    <row r="46" spans="2:5">
      <c r="B46" s="950" t="s">
        <v>797</v>
      </c>
      <c r="C46" s="915"/>
      <c r="D46" s="879"/>
      <c r="E46" s="879"/>
    </row>
    <row r="47" spans="2:5">
      <c r="B47" s="868"/>
      <c r="C47" s="915"/>
      <c r="D47" s="915"/>
      <c r="E47" s="915"/>
    </row>
    <row r="48" spans="2:5">
      <c r="B48" s="868" t="s">
        <v>798</v>
      </c>
      <c r="C48" s="913">
        <f>C41-C44</f>
        <v>0</v>
      </c>
      <c r="D48" s="868">
        <f>D41-D44</f>
        <v>0</v>
      </c>
      <c r="E48" s="868">
        <f>E41-E44</f>
        <v>0</v>
      </c>
    </row>
    <row r="49" spans="2:5" ht="13.5" thickBot="1">
      <c r="B49" s="951"/>
      <c r="C49" s="952"/>
      <c r="D49" s="951"/>
      <c r="E49" s="951"/>
    </row>
    <row r="50" spans="2:5" ht="35.1" customHeight="1" thickBot="1">
      <c r="B50" s="946"/>
      <c r="C50" s="946"/>
      <c r="D50" s="946"/>
      <c r="E50" s="946"/>
    </row>
    <row r="51" spans="2:5">
      <c r="B51" s="1751" t="s">
        <v>241</v>
      </c>
      <c r="C51" s="947" t="s">
        <v>773</v>
      </c>
      <c r="D51" s="1755" t="s">
        <v>371</v>
      </c>
      <c r="E51" s="947" t="s">
        <v>774</v>
      </c>
    </row>
    <row r="52" spans="2:5" ht="13.5" thickBot="1">
      <c r="B52" s="1752"/>
      <c r="C52" s="948" t="s">
        <v>787</v>
      </c>
      <c r="D52" s="1756"/>
      <c r="E52" s="948" t="s">
        <v>594</v>
      </c>
    </row>
    <row r="53" spans="2:5">
      <c r="B53" s="949"/>
      <c r="C53" s="915"/>
      <c r="D53" s="915"/>
      <c r="E53" s="915"/>
    </row>
    <row r="54" spans="2:5">
      <c r="B54" s="879" t="s">
        <v>799</v>
      </c>
      <c r="C54" s="915">
        <f>C10</f>
        <v>44406147</v>
      </c>
      <c r="D54" s="879">
        <f>D10</f>
        <v>17451118</v>
      </c>
      <c r="E54" s="879">
        <f>E10</f>
        <v>17451118</v>
      </c>
    </row>
    <row r="55" spans="2:5">
      <c r="B55" s="879"/>
      <c r="C55" s="915"/>
      <c r="D55" s="879"/>
      <c r="E55" s="879"/>
    </row>
    <row r="56" spans="2:5">
      <c r="B56" s="953" t="s">
        <v>800</v>
      </c>
      <c r="C56" s="915">
        <f>C42-C45</f>
        <v>0</v>
      </c>
      <c r="D56" s="879">
        <f>D42-D45</f>
        <v>0</v>
      </c>
      <c r="E56" s="879">
        <f>E42-E45</f>
        <v>0</v>
      </c>
    </row>
    <row r="57" spans="2:5">
      <c r="B57" s="950" t="s">
        <v>793</v>
      </c>
      <c r="C57" s="915">
        <f>C42</f>
        <v>0</v>
      </c>
      <c r="D57" s="879">
        <f>D42</f>
        <v>0</v>
      </c>
      <c r="E57" s="879">
        <f>E42</f>
        <v>0</v>
      </c>
    </row>
    <row r="58" spans="2:5">
      <c r="B58" s="950" t="s">
        <v>796</v>
      </c>
      <c r="C58" s="915">
        <f>C45</f>
        <v>0</v>
      </c>
      <c r="D58" s="879">
        <f>D45</f>
        <v>0</v>
      </c>
      <c r="E58" s="879">
        <f>E45</f>
        <v>0</v>
      </c>
    </row>
    <row r="59" spans="2:5">
      <c r="B59" s="870"/>
      <c r="C59" s="915"/>
      <c r="D59" s="879"/>
      <c r="E59" s="879"/>
    </row>
    <row r="60" spans="2:5">
      <c r="B60" s="870" t="s">
        <v>779</v>
      </c>
      <c r="C60" s="915">
        <f>C15</f>
        <v>10728556.92</v>
      </c>
      <c r="D60" s="915">
        <f>D15</f>
        <v>1227660.32</v>
      </c>
      <c r="E60" s="915">
        <f>E15</f>
        <v>999376.97</v>
      </c>
    </row>
    <row r="61" spans="2:5">
      <c r="B61" s="870"/>
      <c r="C61" s="915"/>
      <c r="D61" s="915"/>
      <c r="E61" s="915"/>
    </row>
    <row r="62" spans="2:5">
      <c r="B62" s="870" t="s">
        <v>782</v>
      </c>
      <c r="C62" s="954"/>
      <c r="D62" s="915">
        <f>D19</f>
        <v>0</v>
      </c>
      <c r="E62" s="915">
        <f>E19</f>
        <v>0</v>
      </c>
    </row>
    <row r="63" spans="2:5">
      <c r="B63" s="870"/>
      <c r="C63" s="915"/>
      <c r="D63" s="915"/>
      <c r="E63" s="915"/>
    </row>
    <row r="64" spans="2:5">
      <c r="B64" s="955" t="s">
        <v>801</v>
      </c>
      <c r="C64" s="913">
        <f>C54+C56-C60+C62</f>
        <v>33677590.079999998</v>
      </c>
      <c r="D64" s="868">
        <f>D54+D56-D60+D62</f>
        <v>16223457.68</v>
      </c>
      <c r="E64" s="868">
        <f>E54+E56-E60+E62</f>
        <v>16451741.029999999</v>
      </c>
    </row>
    <row r="65" spans="2:5">
      <c r="B65" s="955"/>
      <c r="C65" s="913"/>
      <c r="D65" s="868"/>
      <c r="E65" s="868"/>
    </row>
    <row r="66" spans="2:5" ht="25.5">
      <c r="B66" s="956" t="s">
        <v>802</v>
      </c>
      <c r="C66" s="913">
        <f>C64-C56</f>
        <v>33677590.079999998</v>
      </c>
      <c r="D66" s="868">
        <f>D64-D56</f>
        <v>16223457.68</v>
      </c>
      <c r="E66" s="868">
        <f>E64-E56</f>
        <v>16451741.029999999</v>
      </c>
    </row>
    <row r="67" spans="2:5" ht="13.5" thickBot="1">
      <c r="B67" s="951"/>
      <c r="C67" s="952"/>
      <c r="D67" s="951"/>
      <c r="E67" s="951"/>
    </row>
    <row r="68" spans="2:5" ht="35.1" customHeight="1" thickBot="1">
      <c r="B68" s="946"/>
      <c r="C68" s="946"/>
      <c r="D68" s="946"/>
      <c r="E68" s="946"/>
    </row>
    <row r="69" spans="2:5">
      <c r="B69" s="1751" t="s">
        <v>241</v>
      </c>
      <c r="C69" s="1753" t="s">
        <v>791</v>
      </c>
      <c r="D69" s="1755" t="s">
        <v>371</v>
      </c>
      <c r="E69" s="947" t="s">
        <v>774</v>
      </c>
    </row>
    <row r="70" spans="2:5" ht="13.5" thickBot="1">
      <c r="B70" s="1752"/>
      <c r="C70" s="1754"/>
      <c r="D70" s="1756"/>
      <c r="E70" s="948" t="s">
        <v>594</v>
      </c>
    </row>
    <row r="71" spans="2:5">
      <c r="B71" s="949"/>
      <c r="C71" s="915"/>
      <c r="D71" s="915"/>
      <c r="E71" s="915"/>
    </row>
    <row r="72" spans="2:5">
      <c r="B72" s="879" t="s">
        <v>777</v>
      </c>
      <c r="C72" s="915">
        <f>C11</f>
        <v>85700948.590000004</v>
      </c>
      <c r="D72" s="879">
        <f>D11</f>
        <v>3584942.93</v>
      </c>
      <c r="E72" s="879">
        <f>E11</f>
        <v>3584942.93</v>
      </c>
    </row>
    <row r="73" spans="2:5">
      <c r="B73" s="879"/>
      <c r="C73" s="915"/>
      <c r="D73" s="879"/>
      <c r="E73" s="879"/>
    </row>
    <row r="74" spans="2:5" ht="25.5">
      <c r="B74" s="871" t="s">
        <v>803</v>
      </c>
      <c r="C74" s="915">
        <f>C75-C76</f>
        <v>0</v>
      </c>
      <c r="D74" s="879">
        <f>D75-D76</f>
        <v>0</v>
      </c>
      <c r="E74" s="879">
        <f>E75-E76</f>
        <v>0</v>
      </c>
    </row>
    <row r="75" spans="2:5">
      <c r="B75" s="950" t="s">
        <v>794</v>
      </c>
      <c r="C75" s="915">
        <f>C43</f>
        <v>0</v>
      </c>
      <c r="D75" s="879">
        <f>D43</f>
        <v>0</v>
      </c>
      <c r="E75" s="879">
        <f>E43</f>
        <v>0</v>
      </c>
    </row>
    <row r="76" spans="2:5">
      <c r="B76" s="950" t="s">
        <v>797</v>
      </c>
      <c r="C76" s="915">
        <f>C46</f>
        <v>0</v>
      </c>
      <c r="D76" s="879">
        <f>D46</f>
        <v>0</v>
      </c>
      <c r="E76" s="879">
        <f>E46</f>
        <v>0</v>
      </c>
    </row>
    <row r="77" spans="2:5">
      <c r="B77" s="870"/>
      <c r="C77" s="915"/>
      <c r="D77" s="879"/>
      <c r="E77" s="879"/>
    </row>
    <row r="78" spans="2:5">
      <c r="B78" s="870" t="s">
        <v>804</v>
      </c>
      <c r="C78" s="915">
        <f>C16</f>
        <v>119378538.45999999</v>
      </c>
      <c r="D78" s="915">
        <f>D16</f>
        <v>26664814.82</v>
      </c>
      <c r="E78" s="915">
        <f>E16</f>
        <v>22844581.010000002</v>
      </c>
    </row>
    <row r="79" spans="2:5">
      <c r="B79" s="870"/>
      <c r="C79" s="915"/>
      <c r="D79" s="915"/>
      <c r="E79" s="915"/>
    </row>
    <row r="80" spans="2:5">
      <c r="B80" s="870" t="s">
        <v>783</v>
      </c>
      <c r="C80" s="954"/>
      <c r="D80" s="915">
        <f>D20</f>
        <v>0</v>
      </c>
      <c r="E80" s="915">
        <f>E20</f>
        <v>0</v>
      </c>
    </row>
    <row r="81" spans="2:5">
      <c r="B81" s="870"/>
      <c r="C81" s="915"/>
      <c r="D81" s="915"/>
      <c r="E81" s="915"/>
    </row>
    <row r="82" spans="2:5">
      <c r="B82" s="955" t="s">
        <v>805</v>
      </c>
      <c r="C82" s="913">
        <f>C72+C74-C78+C80</f>
        <v>-33677589.86999999</v>
      </c>
      <c r="D82" s="868">
        <f>D72+D74-D78+D80</f>
        <v>-23079871.890000001</v>
      </c>
      <c r="E82" s="868">
        <f>E72+E74-E78+E80</f>
        <v>-19259638.080000002</v>
      </c>
    </row>
    <row r="83" spans="2:5">
      <c r="B83" s="955"/>
      <c r="C83" s="913"/>
      <c r="D83" s="868"/>
      <c r="E83" s="868"/>
    </row>
    <row r="84" spans="2:5" ht="25.5">
      <c r="B84" s="956" t="s">
        <v>806</v>
      </c>
      <c r="C84" s="913">
        <f>C82-C74</f>
        <v>-33677589.86999999</v>
      </c>
      <c r="D84" s="868">
        <f>D82-D74</f>
        <v>-23079871.890000001</v>
      </c>
      <c r="E84" s="868">
        <f>E82-E74</f>
        <v>-19259638.080000002</v>
      </c>
    </row>
    <row r="85" spans="2:5" ht="13.5" thickBot="1">
      <c r="B85" s="951"/>
      <c r="C85" s="952"/>
      <c r="D85" s="951"/>
      <c r="E85" s="951"/>
    </row>
  </sheetData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B050"/>
  </sheetPr>
  <dimension ref="A1:D28"/>
  <sheetViews>
    <sheetView view="pageBreakPreview" zoomScale="90" zoomScaleNormal="100" zoomScaleSheetLayoutView="90" workbookViewId="0">
      <selection activeCell="C8" sqref="C8"/>
    </sheetView>
  </sheetViews>
  <sheetFormatPr baseColWidth="10" defaultColWidth="11.28515625" defaultRowHeight="16.5"/>
  <cols>
    <col min="1" max="1" width="2.85546875" style="7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>
      <c r="A1" s="1764" t="str">
        <f>'ETCA-I-01'!A1:G1</f>
        <v>Instituto de Capacitacion Para el Trabajo del Estado de Sonora</v>
      </c>
      <c r="B1" s="1764"/>
      <c r="C1" s="1764"/>
      <c r="D1" s="1764"/>
    </row>
    <row r="2" spans="1:4">
      <c r="A2" s="1765" t="s">
        <v>20</v>
      </c>
      <c r="B2" s="1765"/>
      <c r="C2" s="1765"/>
      <c r="D2" s="1765"/>
    </row>
    <row r="3" spans="1:4">
      <c r="A3" s="1765" t="str">
        <f>'ETCA-I-03'!A3:D3</f>
        <v>Del 01 de Enero al 31 de Marzo de 2020</v>
      </c>
      <c r="B3" s="1765"/>
      <c r="C3" s="1765"/>
      <c r="D3" s="1765"/>
    </row>
    <row r="4" spans="1:4">
      <c r="A4" s="27"/>
      <c r="B4" s="1765" t="s">
        <v>807</v>
      </c>
      <c r="C4" s="1765"/>
      <c r="D4" s="36"/>
    </row>
    <row r="5" spans="1:4" ht="6.75" customHeight="1" thickBot="1"/>
    <row r="6" spans="1:4" s="21" customFormat="1" ht="30" customHeight="1">
      <c r="A6" s="1768" t="s">
        <v>808</v>
      </c>
      <c r="B6" s="1769"/>
      <c r="C6" s="1766" t="s">
        <v>809</v>
      </c>
      <c r="D6" s="1767"/>
    </row>
    <row r="7" spans="1:4" s="21" customFormat="1" ht="32.25" customHeight="1" thickBot="1">
      <c r="A7" s="1770"/>
      <c r="B7" s="1771"/>
      <c r="C7" s="28" t="s">
        <v>810</v>
      </c>
      <c r="D7" s="29" t="s">
        <v>811</v>
      </c>
    </row>
    <row r="8" spans="1:4" s="21" customFormat="1" ht="31.5" customHeight="1">
      <c r="A8" s="24">
        <v>1</v>
      </c>
      <c r="B8" s="808" t="s">
        <v>1295</v>
      </c>
      <c r="C8" s="809" t="s">
        <v>1296</v>
      </c>
      <c r="D8" s="810">
        <v>447871031</v>
      </c>
    </row>
    <row r="9" spans="1:4" s="21" customFormat="1" ht="31.5" customHeight="1">
      <c r="A9" s="24">
        <v>2</v>
      </c>
      <c r="B9" s="808" t="s">
        <v>1297</v>
      </c>
      <c r="C9" s="809" t="s">
        <v>1296</v>
      </c>
      <c r="D9" s="810">
        <v>142407264</v>
      </c>
    </row>
    <row r="10" spans="1:4" s="21" customFormat="1" ht="31.5" customHeight="1">
      <c r="A10" s="24">
        <v>3</v>
      </c>
      <c r="B10" s="808" t="s">
        <v>1298</v>
      </c>
      <c r="C10" s="809" t="s">
        <v>1296</v>
      </c>
      <c r="D10" s="810">
        <v>136718019</v>
      </c>
    </row>
    <row r="11" spans="1:4" s="21" customFormat="1" ht="31.5" customHeight="1">
      <c r="A11" s="24">
        <v>4</v>
      </c>
      <c r="B11" s="808" t="s">
        <v>1299</v>
      </c>
      <c r="C11" s="809" t="s">
        <v>1296</v>
      </c>
      <c r="D11" s="810">
        <v>148934789</v>
      </c>
    </row>
    <row r="12" spans="1:4" s="21" customFormat="1" ht="31.5" customHeight="1">
      <c r="A12" s="24">
        <v>5</v>
      </c>
      <c r="B12" s="808" t="s">
        <v>1300</v>
      </c>
      <c r="C12" s="809" t="s">
        <v>1296</v>
      </c>
      <c r="D12" s="810">
        <v>154985877</v>
      </c>
    </row>
    <row r="13" spans="1:4" s="21" customFormat="1" ht="31.5" customHeight="1">
      <c r="A13" s="24">
        <v>7</v>
      </c>
      <c r="B13" s="811" t="s">
        <v>1301</v>
      </c>
      <c r="C13" s="809" t="s">
        <v>1296</v>
      </c>
      <c r="D13" s="812" t="s">
        <v>1302</v>
      </c>
    </row>
    <row r="14" spans="1:4" s="21" customFormat="1" ht="31.5" customHeight="1">
      <c r="A14" s="24">
        <v>9</v>
      </c>
      <c r="B14" s="808" t="s">
        <v>1303</v>
      </c>
      <c r="C14" s="809" t="s">
        <v>1296</v>
      </c>
      <c r="D14" s="813" t="s">
        <v>1304</v>
      </c>
    </row>
    <row r="15" spans="1:4" s="21" customFormat="1" ht="31.5" customHeight="1">
      <c r="A15" s="24"/>
      <c r="B15" s="808" t="s">
        <v>1305</v>
      </c>
      <c r="C15" s="809" t="s">
        <v>1296</v>
      </c>
      <c r="D15" s="813" t="s">
        <v>1306</v>
      </c>
    </row>
    <row r="16" spans="1:4" s="21" customFormat="1" ht="31.5" customHeight="1">
      <c r="A16" s="24"/>
      <c r="B16" s="808" t="s">
        <v>1295</v>
      </c>
      <c r="C16" s="809" t="s">
        <v>1296</v>
      </c>
      <c r="D16" s="813" t="s">
        <v>1307</v>
      </c>
    </row>
    <row r="17" spans="1:4" s="21" customFormat="1" ht="31.5" customHeight="1">
      <c r="A17" s="24"/>
      <c r="B17" s="33"/>
      <c r="C17" s="25"/>
      <c r="D17" s="26"/>
    </row>
    <row r="18" spans="1:4" s="21" customFormat="1" ht="31.5" customHeight="1">
      <c r="A18" s="24"/>
      <c r="B18" s="33"/>
      <c r="C18" s="25"/>
      <c r="D18" s="26"/>
    </row>
    <row r="19" spans="1:4" s="21" customFormat="1" ht="31.5" customHeight="1">
      <c r="A19" s="24"/>
      <c r="B19" s="33"/>
      <c r="C19" s="25"/>
      <c r="D19" s="26"/>
    </row>
    <row r="20" spans="1:4" s="21" customFormat="1" ht="31.5" customHeight="1">
      <c r="A20" s="24"/>
      <c r="B20" s="33"/>
      <c r="C20" s="25"/>
      <c r="D20" s="26"/>
    </row>
    <row r="21" spans="1:4" s="21" customFormat="1" ht="31.5" customHeight="1">
      <c r="A21" s="24">
        <v>10</v>
      </c>
      <c r="B21" s="33"/>
      <c r="C21" s="25"/>
      <c r="D21" s="26"/>
    </row>
    <row r="22" spans="1:4" s="21" customFormat="1" ht="31.5" customHeight="1">
      <c r="A22" s="1760"/>
      <c r="B22" s="1761"/>
      <c r="C22" s="1762"/>
      <c r="D22" s="1763"/>
    </row>
    <row r="23" spans="1:4">
      <c r="A23" s="425" t="s">
        <v>81</v>
      </c>
      <c r="B23" s="34"/>
    </row>
    <row r="24" spans="1:4">
      <c r="A24" s="425"/>
      <c r="B24" s="34"/>
    </row>
    <row r="25" spans="1:4">
      <c r="A25" s="425"/>
      <c r="B25" s="34"/>
    </row>
    <row r="26" spans="1:4">
      <c r="A26" s="425"/>
      <c r="B26" s="34"/>
    </row>
    <row r="27" spans="1:4">
      <c r="A27" s="3"/>
    </row>
    <row r="28" spans="1:4" ht="18.75">
      <c r="B28" s="378" t="s">
        <v>812</v>
      </c>
    </row>
  </sheetData>
  <mergeCells count="7">
    <mergeCell ref="A22:D22"/>
    <mergeCell ref="A1:D1"/>
    <mergeCell ref="A3:D3"/>
    <mergeCell ref="C6:D6"/>
    <mergeCell ref="A2:D2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902"/>
  <sheetViews>
    <sheetView topLeftCell="A31" zoomScaleNormal="100" workbookViewId="0">
      <selection activeCell="G7" sqref="G7"/>
    </sheetView>
  </sheetViews>
  <sheetFormatPr baseColWidth="10" defaultColWidth="11.42578125" defaultRowHeight="14.25"/>
  <cols>
    <col min="1" max="1" width="5.28515625" style="1048" customWidth="1"/>
    <col min="2" max="2" width="13.85546875" style="1049" customWidth="1"/>
    <col min="3" max="3" width="86.85546875" style="1047" customWidth="1"/>
    <col min="4" max="4" width="19.85546875" style="1050" customWidth="1"/>
    <col min="5" max="5" width="4" style="1042" customWidth="1"/>
    <col min="6" max="6" width="14.140625" style="1043" bestFit="1" customWidth="1"/>
    <col min="7" max="7" width="14" style="1044" customWidth="1"/>
    <col min="8" max="8" width="14.140625" style="1045" bestFit="1" customWidth="1"/>
    <col min="9" max="9" width="13" style="1046" bestFit="1" customWidth="1"/>
    <col min="10" max="16384" width="11.42578125" style="1047"/>
  </cols>
  <sheetData>
    <row r="1" spans="1:12" ht="15">
      <c r="A1" s="1787" t="s">
        <v>1681</v>
      </c>
      <c r="B1" s="1787"/>
      <c r="C1" s="1787"/>
      <c r="D1" s="1787"/>
    </row>
    <row r="2" spans="1:12" ht="15.75">
      <c r="A2" s="1788" t="s">
        <v>1682</v>
      </c>
      <c r="B2" s="1788"/>
      <c r="C2" s="1788"/>
      <c r="D2" s="1788"/>
    </row>
    <row r="3" spans="1:12" ht="15">
      <c r="A3" s="1787" t="s">
        <v>1683</v>
      </c>
      <c r="B3" s="1787"/>
      <c r="C3" s="1787"/>
      <c r="D3" s="1787"/>
    </row>
    <row r="4" spans="1:12" ht="15.75">
      <c r="A4" s="1788" t="s">
        <v>1684</v>
      </c>
      <c r="B4" s="1788"/>
      <c r="C4" s="1788"/>
      <c r="D4" s="1788"/>
    </row>
    <row r="5" spans="1:12" ht="15.75">
      <c r="A5" s="1788" t="s">
        <v>1685</v>
      </c>
      <c r="B5" s="1788"/>
      <c r="C5" s="1788"/>
      <c r="D5" s="1788"/>
    </row>
    <row r="6" spans="1:12" ht="15" thickBot="1"/>
    <row r="7" spans="1:12" s="1056" customFormat="1">
      <c r="A7" s="1781" t="s">
        <v>813</v>
      </c>
      <c r="B7" s="1782"/>
      <c r="C7" s="1782" t="s">
        <v>814</v>
      </c>
      <c r="D7" s="1785" t="s">
        <v>1686</v>
      </c>
      <c r="E7" s="1051"/>
      <c r="F7" s="1052"/>
      <c r="G7" s="1053"/>
      <c r="H7" s="1054"/>
      <c r="I7" s="1055"/>
    </row>
    <row r="8" spans="1:12" s="1056" customFormat="1" ht="15" thickBot="1">
      <c r="A8" s="1783"/>
      <c r="B8" s="1784"/>
      <c r="C8" s="1784"/>
      <c r="D8" s="1786"/>
      <c r="E8" s="1051"/>
      <c r="F8" s="1052"/>
      <c r="G8" s="1053"/>
      <c r="H8" s="1054"/>
      <c r="I8" s="1055"/>
    </row>
    <row r="9" spans="1:12" s="1056" customFormat="1" ht="14.45" customHeight="1" thickBot="1">
      <c r="A9" s="1057" t="s">
        <v>815</v>
      </c>
      <c r="B9" s="1058"/>
      <c r="C9" s="1059"/>
      <c r="D9" s="1060"/>
      <c r="E9" s="1051"/>
      <c r="F9" s="1052"/>
      <c r="G9" s="1053"/>
      <c r="H9" s="1054"/>
      <c r="I9" s="1055"/>
    </row>
    <row r="10" spans="1:12" ht="15.75" thickBot="1">
      <c r="A10" s="1061"/>
      <c r="B10" s="1062"/>
      <c r="C10" s="1063"/>
      <c r="D10" s="1064"/>
      <c r="E10" s="1065"/>
    </row>
    <row r="11" spans="1:12">
      <c r="A11" s="1066">
        <v>1</v>
      </c>
      <c r="B11" s="1067" t="s">
        <v>1687</v>
      </c>
      <c r="C11" s="1068" t="s">
        <v>1688</v>
      </c>
      <c r="D11" s="1069">
        <v>5600</v>
      </c>
    </row>
    <row r="12" spans="1:12">
      <c r="A12" s="1066">
        <v>2</v>
      </c>
      <c r="B12" s="1070" t="s">
        <v>1689</v>
      </c>
      <c r="C12" s="1071" t="s">
        <v>1688</v>
      </c>
      <c r="D12" s="1072">
        <v>5600</v>
      </c>
      <c r="E12" s="1073"/>
    </row>
    <row r="13" spans="1:12" ht="15">
      <c r="A13" s="1066">
        <v>3</v>
      </c>
      <c r="B13" s="1070" t="s">
        <v>1690</v>
      </c>
      <c r="C13" s="1071" t="s">
        <v>1688</v>
      </c>
      <c r="D13" s="1072">
        <v>5600</v>
      </c>
      <c r="E13" s="1074"/>
    </row>
    <row r="14" spans="1:12" ht="15.75" thickBot="1">
      <c r="A14" s="1066">
        <v>4</v>
      </c>
      <c r="B14" s="1075" t="s">
        <v>1691</v>
      </c>
      <c r="C14" s="1076" t="s">
        <v>1688</v>
      </c>
      <c r="D14" s="1077">
        <v>5148.82</v>
      </c>
    </row>
    <row r="15" spans="1:12" s="1042" customFormat="1">
      <c r="A15" s="1066">
        <v>5</v>
      </c>
      <c r="B15" s="1067" t="s">
        <v>1692</v>
      </c>
      <c r="C15" s="1068" t="s">
        <v>1688</v>
      </c>
      <c r="D15" s="1069">
        <v>5148.82</v>
      </c>
      <c r="E15" s="1775"/>
      <c r="F15" s="1043"/>
      <c r="G15" s="1044"/>
      <c r="H15" s="1045"/>
      <c r="I15" s="1046"/>
      <c r="J15" s="1047"/>
      <c r="K15" s="1047"/>
      <c r="L15" s="1047"/>
    </row>
    <row r="16" spans="1:12" s="1042" customFormat="1">
      <c r="A16" s="1066">
        <v>6</v>
      </c>
      <c r="B16" s="1070" t="s">
        <v>1693</v>
      </c>
      <c r="C16" s="1071" t="s">
        <v>1688</v>
      </c>
      <c r="D16" s="1072">
        <v>5148.82</v>
      </c>
      <c r="E16" s="1775"/>
      <c r="F16" s="1043"/>
      <c r="G16" s="1044"/>
      <c r="H16" s="1045"/>
      <c r="I16" s="1046"/>
      <c r="J16" s="1047"/>
      <c r="K16" s="1047"/>
      <c r="L16" s="1047"/>
    </row>
    <row r="17" spans="1:12" s="1042" customFormat="1">
      <c r="A17" s="1066">
        <v>7</v>
      </c>
      <c r="B17" s="1070" t="s">
        <v>1694</v>
      </c>
      <c r="C17" s="1071" t="s">
        <v>1688</v>
      </c>
      <c r="D17" s="1072">
        <v>5148.82</v>
      </c>
      <c r="E17" s="1775"/>
      <c r="F17" s="1043"/>
      <c r="G17" s="1044"/>
      <c r="H17" s="1045"/>
      <c r="I17" s="1046"/>
      <c r="J17" s="1047"/>
      <c r="K17" s="1047"/>
      <c r="L17" s="1047"/>
    </row>
    <row r="18" spans="1:12" s="1042" customFormat="1">
      <c r="A18" s="1066">
        <v>8</v>
      </c>
      <c r="B18" s="1070" t="s">
        <v>1695</v>
      </c>
      <c r="C18" s="1071" t="s">
        <v>1688</v>
      </c>
      <c r="D18" s="1072">
        <v>5148.82</v>
      </c>
      <c r="E18" s="1775"/>
      <c r="F18" s="1043"/>
      <c r="G18" s="1044"/>
      <c r="H18" s="1045"/>
      <c r="I18" s="1046"/>
      <c r="J18" s="1047"/>
      <c r="K18" s="1047"/>
      <c r="L18" s="1047"/>
    </row>
    <row r="19" spans="1:12" s="1042" customFormat="1">
      <c r="A19" s="1066">
        <v>9</v>
      </c>
      <c r="B19" s="1070" t="s">
        <v>1696</v>
      </c>
      <c r="C19" s="1071" t="s">
        <v>1688</v>
      </c>
      <c r="D19" s="1072">
        <v>5148.32</v>
      </c>
      <c r="E19" s="1775"/>
      <c r="F19" s="1043"/>
      <c r="G19" s="1044"/>
      <c r="H19" s="1045"/>
      <c r="I19" s="1046"/>
      <c r="J19" s="1047"/>
      <c r="K19" s="1047"/>
      <c r="L19" s="1047"/>
    </row>
    <row r="20" spans="1:12" s="1042" customFormat="1">
      <c r="A20" s="1066">
        <v>10</v>
      </c>
      <c r="B20" s="1070" t="s">
        <v>1697</v>
      </c>
      <c r="C20" s="1071" t="s">
        <v>1688</v>
      </c>
      <c r="D20" s="1072">
        <v>5148.32</v>
      </c>
      <c r="E20" s="1775"/>
      <c r="F20" s="1043"/>
      <c r="G20" s="1044"/>
      <c r="H20" s="1045"/>
      <c r="I20" s="1046"/>
      <c r="J20" s="1047"/>
      <c r="K20" s="1047"/>
      <c r="L20" s="1047"/>
    </row>
    <row r="21" spans="1:12" s="1042" customFormat="1">
      <c r="A21" s="1066">
        <v>11</v>
      </c>
      <c r="B21" s="1070" t="s">
        <v>1698</v>
      </c>
      <c r="C21" s="1071" t="s">
        <v>1688</v>
      </c>
      <c r="D21" s="1072">
        <v>5148.32</v>
      </c>
      <c r="E21" s="1775"/>
      <c r="F21" s="1043"/>
      <c r="G21" s="1044"/>
      <c r="H21" s="1045"/>
      <c r="I21" s="1046"/>
      <c r="J21" s="1047"/>
      <c r="K21" s="1047"/>
      <c r="L21" s="1047"/>
    </row>
    <row r="22" spans="1:12" s="1042" customFormat="1">
      <c r="A22" s="1066">
        <v>12</v>
      </c>
      <c r="B22" s="1070" t="s">
        <v>1699</v>
      </c>
      <c r="C22" s="1071" t="s">
        <v>1688</v>
      </c>
      <c r="D22" s="1072">
        <v>5148.32</v>
      </c>
      <c r="E22" s="1775"/>
      <c r="F22" s="1043"/>
      <c r="G22" s="1044"/>
      <c r="H22" s="1045"/>
      <c r="I22" s="1046"/>
      <c r="J22" s="1047"/>
      <c r="K22" s="1047"/>
      <c r="L22" s="1047"/>
    </row>
    <row r="23" spans="1:12" s="1042" customFormat="1">
      <c r="A23" s="1066">
        <v>13</v>
      </c>
      <c r="B23" s="1070" t="s">
        <v>1700</v>
      </c>
      <c r="C23" s="1071" t="s">
        <v>1688</v>
      </c>
      <c r="D23" s="1072">
        <v>5148.32</v>
      </c>
      <c r="E23" s="1775"/>
      <c r="F23" s="1043"/>
      <c r="G23" s="1044"/>
      <c r="H23" s="1045"/>
      <c r="I23" s="1046"/>
      <c r="J23" s="1047"/>
      <c r="K23" s="1047"/>
      <c r="L23" s="1047"/>
    </row>
    <row r="24" spans="1:12" s="1042" customFormat="1">
      <c r="A24" s="1066">
        <v>14</v>
      </c>
      <c r="B24" s="1070" t="s">
        <v>1701</v>
      </c>
      <c r="C24" s="1071" t="s">
        <v>1688</v>
      </c>
      <c r="D24" s="1072">
        <v>5148.32</v>
      </c>
      <c r="E24" s="1775"/>
      <c r="F24" s="1043"/>
      <c r="G24" s="1044"/>
      <c r="H24" s="1045"/>
      <c r="I24" s="1046"/>
      <c r="J24" s="1047"/>
      <c r="K24" s="1047"/>
      <c r="L24" s="1047"/>
    </row>
    <row r="25" spans="1:12" s="1042" customFormat="1">
      <c r="A25" s="1066">
        <v>15</v>
      </c>
      <c r="B25" s="1070" t="s">
        <v>1702</v>
      </c>
      <c r="C25" s="1071" t="s">
        <v>1688</v>
      </c>
      <c r="D25" s="1072">
        <v>5148.32</v>
      </c>
      <c r="E25" s="1775"/>
      <c r="F25" s="1043"/>
      <c r="G25" s="1044"/>
      <c r="H25" s="1045"/>
      <c r="I25" s="1046"/>
      <c r="J25" s="1047"/>
      <c r="K25" s="1047"/>
      <c r="L25" s="1047"/>
    </row>
    <row r="26" spans="1:12" s="1042" customFormat="1">
      <c r="A26" s="1066">
        <v>16</v>
      </c>
      <c r="B26" s="1070" t="s">
        <v>1703</v>
      </c>
      <c r="C26" s="1071" t="s">
        <v>1688</v>
      </c>
      <c r="D26" s="1072">
        <v>5980</v>
      </c>
      <c r="E26" s="1775"/>
      <c r="F26" s="1043"/>
      <c r="G26" s="1044"/>
      <c r="H26" s="1045"/>
      <c r="I26" s="1046"/>
      <c r="J26" s="1047"/>
      <c r="K26" s="1047"/>
      <c r="L26" s="1047"/>
    </row>
    <row r="27" spans="1:12" s="1042" customFormat="1">
      <c r="A27" s="1066">
        <v>17</v>
      </c>
      <c r="B27" s="1070" t="s">
        <v>1704</v>
      </c>
      <c r="C27" s="1071" t="s">
        <v>1688</v>
      </c>
      <c r="D27" s="1072">
        <v>5148.82</v>
      </c>
      <c r="E27" s="1775"/>
      <c r="F27" s="1043"/>
      <c r="G27" s="1044"/>
      <c r="H27" s="1045"/>
      <c r="I27" s="1046"/>
      <c r="J27" s="1047"/>
      <c r="K27" s="1047"/>
      <c r="L27" s="1047"/>
    </row>
    <row r="28" spans="1:12" s="1042" customFormat="1">
      <c r="A28" s="1066">
        <v>18</v>
      </c>
      <c r="B28" s="1070" t="s">
        <v>1705</v>
      </c>
      <c r="C28" s="1071" t="s">
        <v>1688</v>
      </c>
      <c r="D28" s="1072">
        <v>5184.82</v>
      </c>
      <c r="E28" s="1775"/>
      <c r="F28" s="1043"/>
      <c r="G28" s="1044"/>
      <c r="H28" s="1045"/>
      <c r="I28" s="1046"/>
      <c r="J28" s="1047"/>
      <c r="K28" s="1047"/>
      <c r="L28" s="1047"/>
    </row>
    <row r="29" spans="1:12" s="1042" customFormat="1">
      <c r="A29" s="1066">
        <v>19</v>
      </c>
      <c r="B29" s="1070" t="s">
        <v>1706</v>
      </c>
      <c r="C29" s="1071" t="s">
        <v>1688</v>
      </c>
      <c r="D29" s="1072">
        <v>5184.82</v>
      </c>
      <c r="E29" s="1775"/>
      <c r="F29" s="1043"/>
      <c r="G29" s="1044"/>
      <c r="H29" s="1045"/>
      <c r="I29" s="1046"/>
      <c r="J29" s="1047"/>
      <c r="K29" s="1047"/>
      <c r="L29" s="1047"/>
    </row>
    <row r="30" spans="1:12" s="1042" customFormat="1">
      <c r="A30" s="1066">
        <v>20</v>
      </c>
      <c r="B30" s="1070" t="s">
        <v>1707</v>
      </c>
      <c r="C30" s="1071" t="s">
        <v>1688</v>
      </c>
      <c r="D30" s="1072">
        <v>5148.82</v>
      </c>
      <c r="E30" s="1775"/>
      <c r="F30" s="1043"/>
      <c r="G30" s="1044"/>
      <c r="H30" s="1045"/>
      <c r="I30" s="1046"/>
      <c r="J30" s="1047"/>
      <c r="K30" s="1047"/>
      <c r="L30" s="1047"/>
    </row>
    <row r="31" spans="1:12" s="1042" customFormat="1">
      <c r="A31" s="1066">
        <v>21</v>
      </c>
      <c r="B31" s="1070" t="s">
        <v>1708</v>
      </c>
      <c r="C31" s="1071" t="s">
        <v>1688</v>
      </c>
      <c r="D31" s="1072">
        <v>5148.82</v>
      </c>
      <c r="E31" s="1775"/>
      <c r="F31" s="1043"/>
      <c r="G31" s="1044"/>
      <c r="H31" s="1045"/>
      <c r="I31" s="1046"/>
      <c r="J31" s="1047"/>
      <c r="K31" s="1047"/>
      <c r="L31" s="1047"/>
    </row>
    <row r="32" spans="1:12" s="1042" customFormat="1">
      <c r="A32" s="1066">
        <v>22</v>
      </c>
      <c r="B32" s="1070" t="s">
        <v>1709</v>
      </c>
      <c r="C32" s="1071" t="s">
        <v>1688</v>
      </c>
      <c r="D32" s="1072">
        <v>5148.82</v>
      </c>
      <c r="E32" s="1775"/>
      <c r="F32" s="1043"/>
      <c r="G32" s="1044"/>
      <c r="H32" s="1045"/>
      <c r="I32" s="1046"/>
      <c r="J32" s="1047"/>
      <c r="K32" s="1047"/>
      <c r="L32" s="1047"/>
    </row>
    <row r="33" spans="1:12" s="1042" customFormat="1">
      <c r="A33" s="1066">
        <v>23</v>
      </c>
      <c r="B33" s="1070" t="s">
        <v>1710</v>
      </c>
      <c r="C33" s="1071" t="s">
        <v>1688</v>
      </c>
      <c r="D33" s="1072">
        <v>5184.82</v>
      </c>
      <c r="E33" s="1775"/>
      <c r="F33" s="1043"/>
      <c r="G33" s="1044"/>
      <c r="H33" s="1045"/>
      <c r="I33" s="1046"/>
      <c r="J33" s="1047"/>
      <c r="K33" s="1047"/>
      <c r="L33" s="1047"/>
    </row>
    <row r="34" spans="1:12" s="1042" customFormat="1">
      <c r="A34" s="1066">
        <v>24</v>
      </c>
      <c r="B34" s="1070" t="s">
        <v>1711</v>
      </c>
      <c r="C34" s="1071" t="s">
        <v>1688</v>
      </c>
      <c r="D34" s="1072">
        <v>5148.82</v>
      </c>
      <c r="E34" s="1775"/>
      <c r="F34" s="1043"/>
      <c r="G34" s="1044"/>
      <c r="H34" s="1045"/>
      <c r="I34" s="1046"/>
      <c r="J34" s="1047"/>
      <c r="K34" s="1047"/>
      <c r="L34" s="1047"/>
    </row>
    <row r="35" spans="1:12" s="1042" customFormat="1">
      <c r="A35" s="1066">
        <v>25</v>
      </c>
      <c r="B35" s="1070" t="s">
        <v>1712</v>
      </c>
      <c r="C35" s="1071" t="s">
        <v>1688</v>
      </c>
      <c r="D35" s="1072">
        <v>5148.82</v>
      </c>
      <c r="E35" s="1775"/>
      <c r="F35" s="1043"/>
      <c r="G35" s="1044"/>
      <c r="H35" s="1045"/>
      <c r="I35" s="1046"/>
      <c r="J35" s="1047"/>
      <c r="K35" s="1047"/>
      <c r="L35" s="1047"/>
    </row>
    <row r="36" spans="1:12" s="1042" customFormat="1">
      <c r="A36" s="1066">
        <v>26</v>
      </c>
      <c r="B36" s="1070" t="s">
        <v>1713</v>
      </c>
      <c r="C36" s="1071" t="s">
        <v>1688</v>
      </c>
      <c r="D36" s="1072">
        <v>5148.82</v>
      </c>
      <c r="E36" s="1775"/>
      <c r="F36" s="1043"/>
      <c r="G36" s="1044"/>
      <c r="H36" s="1045"/>
      <c r="I36" s="1046"/>
      <c r="J36" s="1047"/>
      <c r="K36" s="1047"/>
      <c r="L36" s="1047"/>
    </row>
    <row r="37" spans="1:12" s="1042" customFormat="1">
      <c r="A37" s="1066">
        <v>27</v>
      </c>
      <c r="B37" s="1070" t="s">
        <v>1714</v>
      </c>
      <c r="C37" s="1071" t="s">
        <v>1688</v>
      </c>
      <c r="D37" s="1072">
        <v>5148.82</v>
      </c>
      <c r="E37" s="1775"/>
      <c r="F37" s="1043"/>
      <c r="G37" s="1044"/>
      <c r="H37" s="1045"/>
      <c r="I37" s="1046"/>
      <c r="J37" s="1047"/>
      <c r="K37" s="1047"/>
      <c r="L37" s="1047"/>
    </row>
    <row r="38" spans="1:12" s="1042" customFormat="1">
      <c r="A38" s="1066">
        <v>28</v>
      </c>
      <c r="B38" s="1070" t="s">
        <v>1715</v>
      </c>
      <c r="C38" s="1071" t="s">
        <v>1688</v>
      </c>
      <c r="D38" s="1072">
        <v>5148.82</v>
      </c>
      <c r="E38" s="1775"/>
      <c r="F38" s="1043"/>
      <c r="G38" s="1044"/>
      <c r="H38" s="1045"/>
      <c r="I38" s="1046"/>
      <c r="J38" s="1047"/>
      <c r="K38" s="1047"/>
      <c r="L38" s="1047"/>
    </row>
    <row r="39" spans="1:12" s="1042" customFormat="1">
      <c r="A39" s="1066">
        <v>29</v>
      </c>
      <c r="B39" s="1070" t="s">
        <v>1716</v>
      </c>
      <c r="C39" s="1071" t="s">
        <v>1688</v>
      </c>
      <c r="D39" s="1072">
        <v>5148.82</v>
      </c>
      <c r="E39" s="1775"/>
      <c r="F39" s="1043"/>
      <c r="G39" s="1044"/>
      <c r="H39" s="1045"/>
      <c r="I39" s="1046"/>
      <c r="J39" s="1047"/>
      <c r="K39" s="1047"/>
      <c r="L39" s="1047"/>
    </row>
    <row r="40" spans="1:12" s="1042" customFormat="1">
      <c r="A40" s="1066">
        <v>30</v>
      </c>
      <c r="B40" s="1070" t="s">
        <v>1717</v>
      </c>
      <c r="C40" s="1071" t="s">
        <v>1688</v>
      </c>
      <c r="D40" s="1072">
        <v>5148.82</v>
      </c>
      <c r="E40" s="1775"/>
      <c r="F40" s="1043"/>
      <c r="G40" s="1044"/>
      <c r="H40" s="1045"/>
      <c r="I40" s="1046"/>
      <c r="J40" s="1047"/>
      <c r="K40" s="1047"/>
      <c r="L40" s="1047"/>
    </row>
    <row r="41" spans="1:12" s="1042" customFormat="1">
      <c r="A41" s="1066">
        <v>31</v>
      </c>
      <c r="B41" s="1070" t="s">
        <v>1718</v>
      </c>
      <c r="C41" s="1071" t="s">
        <v>1688</v>
      </c>
      <c r="D41" s="1072">
        <v>5148.82</v>
      </c>
      <c r="E41" s="1775"/>
      <c r="F41" s="1043"/>
      <c r="G41" s="1044"/>
      <c r="H41" s="1045"/>
      <c r="I41" s="1046"/>
      <c r="J41" s="1047"/>
      <c r="K41" s="1047"/>
      <c r="L41" s="1047"/>
    </row>
    <row r="42" spans="1:12" s="1042" customFormat="1">
      <c r="A42" s="1066">
        <v>32</v>
      </c>
      <c r="B42" s="1070" t="s">
        <v>1719</v>
      </c>
      <c r="C42" s="1071" t="s">
        <v>1688</v>
      </c>
      <c r="D42" s="1072">
        <v>5148.82</v>
      </c>
      <c r="E42" s="1775"/>
      <c r="F42" s="1043"/>
      <c r="G42" s="1044"/>
      <c r="H42" s="1045"/>
      <c r="I42" s="1046"/>
      <c r="J42" s="1047"/>
      <c r="K42" s="1047"/>
      <c r="L42" s="1047"/>
    </row>
    <row r="43" spans="1:12" s="1042" customFormat="1">
      <c r="A43" s="1066">
        <v>33</v>
      </c>
      <c r="B43" s="1070" t="s">
        <v>1720</v>
      </c>
      <c r="C43" s="1071" t="s">
        <v>1688</v>
      </c>
      <c r="D43" s="1072">
        <v>5148.82</v>
      </c>
      <c r="E43" s="1775"/>
      <c r="F43" s="1043"/>
      <c r="G43" s="1044"/>
      <c r="H43" s="1045"/>
      <c r="I43" s="1046"/>
      <c r="J43" s="1047"/>
      <c r="K43" s="1047"/>
      <c r="L43" s="1047"/>
    </row>
    <row r="44" spans="1:12" s="1042" customFormat="1">
      <c r="A44" s="1066">
        <v>34</v>
      </c>
      <c r="B44" s="1070" t="s">
        <v>1721</v>
      </c>
      <c r="C44" s="1071" t="s">
        <v>1688</v>
      </c>
      <c r="D44" s="1072">
        <v>5148.82</v>
      </c>
      <c r="E44" s="1775"/>
      <c r="F44" s="1043"/>
      <c r="G44" s="1044"/>
      <c r="H44" s="1045"/>
      <c r="I44" s="1046"/>
      <c r="J44" s="1047"/>
      <c r="K44" s="1047"/>
      <c r="L44" s="1047"/>
    </row>
    <row r="45" spans="1:12" s="1042" customFormat="1">
      <c r="A45" s="1066">
        <v>35</v>
      </c>
      <c r="B45" s="1070" t="s">
        <v>1722</v>
      </c>
      <c r="C45" s="1071" t="s">
        <v>1688</v>
      </c>
      <c r="D45" s="1072">
        <v>5148.82</v>
      </c>
      <c r="E45" s="1775"/>
      <c r="F45" s="1043"/>
      <c r="G45" s="1044"/>
      <c r="H45" s="1045"/>
      <c r="I45" s="1046"/>
      <c r="J45" s="1047"/>
      <c r="K45" s="1047"/>
      <c r="L45" s="1047"/>
    </row>
    <row r="46" spans="1:12" s="1042" customFormat="1">
      <c r="A46" s="1066">
        <v>36</v>
      </c>
      <c r="B46" s="1070" t="s">
        <v>1723</v>
      </c>
      <c r="C46" s="1071" t="s">
        <v>1688</v>
      </c>
      <c r="D46" s="1072">
        <v>5148.82</v>
      </c>
      <c r="E46" s="1775"/>
      <c r="F46" s="1043"/>
      <c r="G46" s="1044"/>
      <c r="H46" s="1045"/>
      <c r="I46" s="1046"/>
      <c r="J46" s="1047"/>
      <c r="K46" s="1047"/>
      <c r="L46" s="1047"/>
    </row>
    <row r="47" spans="1:12">
      <c r="A47" s="1066">
        <v>37</v>
      </c>
      <c r="B47" s="1070" t="s">
        <v>1724</v>
      </c>
      <c r="C47" s="1071" t="s">
        <v>1688</v>
      </c>
      <c r="D47" s="1072">
        <v>5148.82</v>
      </c>
      <c r="E47" s="1775"/>
    </row>
    <row r="48" spans="1:12">
      <c r="A48" s="1066">
        <v>38</v>
      </c>
      <c r="B48" s="1070" t="s">
        <v>1725</v>
      </c>
      <c r="C48" s="1071" t="s">
        <v>1688</v>
      </c>
      <c r="D48" s="1072">
        <v>5148.82</v>
      </c>
      <c r="E48" s="1775"/>
    </row>
    <row r="49" spans="1:12">
      <c r="A49" s="1066">
        <v>39</v>
      </c>
      <c r="B49" s="1070" t="s">
        <v>1726</v>
      </c>
      <c r="C49" s="1071" t="s">
        <v>1688</v>
      </c>
      <c r="D49" s="1072">
        <v>5148.82</v>
      </c>
      <c r="E49" s="1775"/>
    </row>
    <row r="50" spans="1:12">
      <c r="A50" s="1066">
        <v>40</v>
      </c>
      <c r="B50" s="1070" t="s">
        <v>1727</v>
      </c>
      <c r="C50" s="1071" t="s">
        <v>1688</v>
      </c>
      <c r="D50" s="1072">
        <v>5148.82</v>
      </c>
      <c r="E50" s="1775"/>
    </row>
    <row r="51" spans="1:12">
      <c r="A51" s="1066">
        <v>41</v>
      </c>
      <c r="B51" s="1078" t="s">
        <v>1728</v>
      </c>
      <c r="C51" s="1071" t="s">
        <v>1688</v>
      </c>
      <c r="D51" s="1079">
        <v>5148.82</v>
      </c>
      <c r="E51" s="1775"/>
    </row>
    <row r="52" spans="1:12">
      <c r="A52" s="1066">
        <v>42</v>
      </c>
      <c r="B52" s="1070" t="s">
        <v>1729</v>
      </c>
      <c r="C52" s="1071" t="s">
        <v>1688</v>
      </c>
      <c r="D52" s="1072">
        <v>5148.82</v>
      </c>
      <c r="E52" s="1775"/>
    </row>
    <row r="53" spans="1:12">
      <c r="A53" s="1066">
        <v>43</v>
      </c>
      <c r="B53" s="1070" t="s">
        <v>1730</v>
      </c>
      <c r="C53" s="1071" t="s">
        <v>1688</v>
      </c>
      <c r="D53" s="1072">
        <v>5148.82</v>
      </c>
      <c r="E53" s="1775"/>
    </row>
    <row r="54" spans="1:12">
      <c r="A54" s="1066">
        <v>44</v>
      </c>
      <c r="B54" s="1070" t="s">
        <v>1731</v>
      </c>
      <c r="C54" s="1071" t="s">
        <v>1688</v>
      </c>
      <c r="D54" s="1072">
        <v>5148.82</v>
      </c>
      <c r="E54" s="1775"/>
    </row>
    <row r="55" spans="1:12">
      <c r="A55" s="1066">
        <v>45</v>
      </c>
      <c r="B55" s="1070" t="s">
        <v>1732</v>
      </c>
      <c r="C55" s="1071" t="s">
        <v>1688</v>
      </c>
      <c r="D55" s="1072">
        <v>5148.82</v>
      </c>
      <c r="E55" s="1775"/>
    </row>
    <row r="56" spans="1:12">
      <c r="A56" s="1066">
        <v>46</v>
      </c>
      <c r="B56" s="1070" t="s">
        <v>1733</v>
      </c>
      <c r="C56" s="1080" t="s">
        <v>1688</v>
      </c>
      <c r="D56" s="1072">
        <v>5148.82</v>
      </c>
      <c r="E56" s="1775"/>
    </row>
    <row r="57" spans="1:12" customFormat="1" ht="15">
      <c r="A57" s="1066">
        <v>47</v>
      </c>
      <c r="B57" s="1081" t="s">
        <v>1734</v>
      </c>
      <c r="C57" s="1082" t="s">
        <v>1688</v>
      </c>
      <c r="D57" s="1083">
        <v>5148.82</v>
      </c>
      <c r="E57" s="1775"/>
      <c r="F57" s="1084"/>
      <c r="G57" s="1085"/>
      <c r="H57" s="1086"/>
      <c r="I57" s="585"/>
    </row>
    <row r="58" spans="1:12" customFormat="1" ht="15.75" thickBot="1">
      <c r="A58" s="1066">
        <v>48</v>
      </c>
      <c r="B58" s="1087" t="s">
        <v>1735</v>
      </c>
      <c r="C58" s="1088" t="s">
        <v>1688</v>
      </c>
      <c r="D58" s="1089">
        <v>4438.6400000000003</v>
      </c>
      <c r="E58" s="1775"/>
      <c r="F58" s="1090"/>
      <c r="G58" s="1085"/>
      <c r="H58" s="1086"/>
      <c r="I58" s="585"/>
    </row>
    <row r="59" spans="1:12">
      <c r="A59" s="1066">
        <v>49</v>
      </c>
      <c r="B59" s="1067" t="s">
        <v>1736</v>
      </c>
      <c r="C59" s="1068" t="s">
        <v>1688</v>
      </c>
      <c r="D59" s="1091">
        <v>5148.82</v>
      </c>
      <c r="E59" s="1776"/>
    </row>
    <row r="60" spans="1:12">
      <c r="A60" s="1066">
        <v>50</v>
      </c>
      <c r="B60" s="1070" t="s">
        <v>1737</v>
      </c>
      <c r="C60" s="1071" t="s">
        <v>1688</v>
      </c>
      <c r="D60" s="1072">
        <v>5148.82</v>
      </c>
      <c r="E60" s="1776"/>
    </row>
    <row r="61" spans="1:12" s="1042" customFormat="1">
      <c r="A61" s="1066">
        <v>51</v>
      </c>
      <c r="B61" s="1070" t="s">
        <v>1738</v>
      </c>
      <c r="C61" s="1071" t="s">
        <v>1688</v>
      </c>
      <c r="D61" s="1072">
        <v>5148.82</v>
      </c>
      <c r="E61" s="1776"/>
      <c r="F61" s="1043"/>
      <c r="G61" s="1044"/>
      <c r="H61" s="1045"/>
      <c r="I61" s="1046"/>
      <c r="J61" s="1047"/>
      <c r="K61" s="1047"/>
      <c r="L61" s="1047"/>
    </row>
    <row r="62" spans="1:12" s="1042" customFormat="1">
      <c r="A62" s="1066">
        <v>52</v>
      </c>
      <c r="B62" s="1070" t="s">
        <v>1739</v>
      </c>
      <c r="C62" s="1071" t="s">
        <v>1688</v>
      </c>
      <c r="D62" s="1072">
        <v>5148.82</v>
      </c>
      <c r="E62" s="1776"/>
      <c r="F62" s="1043"/>
      <c r="G62" s="1044"/>
      <c r="H62" s="1045"/>
      <c r="I62" s="1046"/>
      <c r="J62" s="1047"/>
      <c r="K62" s="1047"/>
      <c r="L62" s="1047"/>
    </row>
    <row r="63" spans="1:12" s="1042" customFormat="1">
      <c r="A63" s="1066">
        <v>53</v>
      </c>
      <c r="B63" s="1070" t="s">
        <v>1740</v>
      </c>
      <c r="C63" s="1071" t="s">
        <v>1688</v>
      </c>
      <c r="D63" s="1072">
        <v>5148.82</v>
      </c>
      <c r="E63" s="1776"/>
      <c r="F63" s="1043"/>
      <c r="G63" s="1044"/>
      <c r="H63" s="1045"/>
      <c r="I63" s="1046"/>
      <c r="J63" s="1047"/>
      <c r="K63" s="1047"/>
      <c r="L63" s="1047"/>
    </row>
    <row r="64" spans="1:12" s="1042" customFormat="1">
      <c r="A64" s="1066">
        <v>54</v>
      </c>
      <c r="B64" s="1070" t="s">
        <v>1741</v>
      </c>
      <c r="C64" s="1071" t="s">
        <v>1688</v>
      </c>
      <c r="D64" s="1072">
        <v>5148.82</v>
      </c>
      <c r="E64" s="1776"/>
      <c r="F64" s="1043"/>
      <c r="G64" s="1044"/>
      <c r="H64" s="1045"/>
      <c r="I64" s="1046"/>
      <c r="J64" s="1047"/>
      <c r="K64" s="1047"/>
      <c r="L64" s="1047"/>
    </row>
    <row r="65" spans="1:12" s="1042" customFormat="1">
      <c r="A65" s="1066">
        <v>55</v>
      </c>
      <c r="B65" s="1070" t="s">
        <v>1742</v>
      </c>
      <c r="C65" s="1071" t="s">
        <v>1688</v>
      </c>
      <c r="D65" s="1072">
        <v>5148.82</v>
      </c>
      <c r="E65" s="1776"/>
      <c r="F65" s="1043"/>
      <c r="G65" s="1044"/>
      <c r="H65" s="1045"/>
      <c r="I65" s="1046"/>
      <c r="J65" s="1047"/>
      <c r="K65" s="1047"/>
      <c r="L65" s="1047"/>
    </row>
    <row r="66" spans="1:12" s="1042" customFormat="1">
      <c r="A66" s="1066">
        <v>56</v>
      </c>
      <c r="B66" s="1070" t="s">
        <v>1743</v>
      </c>
      <c r="C66" s="1071" t="s">
        <v>1688</v>
      </c>
      <c r="D66" s="1072">
        <v>5148.82</v>
      </c>
      <c r="E66" s="1776"/>
      <c r="F66" s="1043"/>
      <c r="G66" s="1044"/>
      <c r="H66" s="1045"/>
      <c r="I66" s="1046"/>
      <c r="J66" s="1047"/>
      <c r="K66" s="1047"/>
      <c r="L66" s="1047"/>
    </row>
    <row r="67" spans="1:12" s="1042" customFormat="1">
      <c r="A67" s="1066">
        <v>57</v>
      </c>
      <c r="B67" s="1070" t="s">
        <v>1744</v>
      </c>
      <c r="C67" s="1071" t="s">
        <v>1688</v>
      </c>
      <c r="D67" s="1072">
        <v>5148.82</v>
      </c>
      <c r="E67" s="1776"/>
      <c r="F67" s="1043"/>
      <c r="G67" s="1044"/>
      <c r="H67" s="1045"/>
      <c r="I67" s="1046"/>
      <c r="J67" s="1047"/>
      <c r="K67" s="1047"/>
      <c r="L67" s="1047"/>
    </row>
    <row r="68" spans="1:12" s="1042" customFormat="1">
      <c r="A68" s="1066">
        <v>58</v>
      </c>
      <c r="B68" s="1070" t="s">
        <v>1745</v>
      </c>
      <c r="C68" s="1071" t="s">
        <v>1688</v>
      </c>
      <c r="D68" s="1072">
        <v>7320</v>
      </c>
      <c r="E68" s="1776"/>
      <c r="F68" s="1043"/>
      <c r="G68" s="1044"/>
      <c r="H68" s="1045"/>
      <c r="I68" s="1046"/>
      <c r="J68" s="1047"/>
      <c r="K68" s="1047"/>
      <c r="L68" s="1047"/>
    </row>
    <row r="69" spans="1:12" s="1042" customFormat="1">
      <c r="A69" s="1066">
        <v>59</v>
      </c>
      <c r="B69" s="1070" t="s">
        <v>1746</v>
      </c>
      <c r="C69" s="1071" t="s">
        <v>1688</v>
      </c>
      <c r="D69" s="1072">
        <v>2470.42</v>
      </c>
      <c r="E69" s="1776"/>
      <c r="F69" s="1043"/>
      <c r="G69" s="1044"/>
      <c r="H69" s="1045"/>
      <c r="I69" s="1046"/>
      <c r="J69" s="1047"/>
      <c r="K69" s="1047"/>
      <c r="L69" s="1047"/>
    </row>
    <row r="70" spans="1:12" s="1042" customFormat="1">
      <c r="A70" s="1066">
        <v>60</v>
      </c>
      <c r="B70" s="1070" t="s">
        <v>1747</v>
      </c>
      <c r="C70" s="1071" t="s">
        <v>1748</v>
      </c>
      <c r="D70" s="1072">
        <v>3031.4</v>
      </c>
      <c r="E70" s="1776"/>
      <c r="F70" s="1043"/>
      <c r="G70" s="1044"/>
      <c r="H70" s="1045"/>
      <c r="I70" s="1046"/>
      <c r="J70" s="1047"/>
      <c r="K70" s="1047"/>
      <c r="L70" s="1047"/>
    </row>
    <row r="71" spans="1:12" s="1042" customFormat="1">
      <c r="A71" s="1066">
        <v>61</v>
      </c>
      <c r="B71" s="1070" t="s">
        <v>1749</v>
      </c>
      <c r="C71" s="1071" t="s">
        <v>1750</v>
      </c>
      <c r="D71" s="1072">
        <v>1657.64</v>
      </c>
      <c r="E71" s="1776"/>
      <c r="F71" s="1043"/>
      <c r="G71" s="1044"/>
      <c r="H71" s="1045"/>
      <c r="I71" s="1046"/>
      <c r="J71" s="1047"/>
      <c r="K71" s="1047"/>
      <c r="L71" s="1047"/>
    </row>
    <row r="72" spans="1:12" s="1042" customFormat="1" ht="15" thickBot="1">
      <c r="A72" s="1066">
        <v>62</v>
      </c>
      <c r="B72" s="1075" t="s">
        <v>1751</v>
      </c>
      <c r="C72" s="1092" t="s">
        <v>1752</v>
      </c>
      <c r="D72" s="1077">
        <v>2139.98</v>
      </c>
      <c r="E72" s="1776"/>
      <c r="F72" s="1043"/>
      <c r="G72" s="1044"/>
      <c r="H72" s="1045"/>
      <c r="I72" s="1046"/>
      <c r="J72" s="1047"/>
      <c r="K72" s="1047"/>
      <c r="L72" s="1047"/>
    </row>
    <row r="73" spans="1:12" s="1042" customFormat="1">
      <c r="A73" s="1066">
        <v>63</v>
      </c>
      <c r="B73" s="1067" t="s">
        <v>1753</v>
      </c>
      <c r="C73" s="1068" t="s">
        <v>1754</v>
      </c>
      <c r="D73" s="1069">
        <v>10926.62</v>
      </c>
      <c r="E73" s="1777"/>
      <c r="F73" s="1043"/>
      <c r="G73" s="1044"/>
      <c r="H73" s="1045"/>
      <c r="I73" s="1046"/>
      <c r="J73" s="1047"/>
      <c r="K73" s="1047"/>
      <c r="L73" s="1047"/>
    </row>
    <row r="74" spans="1:12" s="1042" customFormat="1">
      <c r="A74" s="1066">
        <v>64</v>
      </c>
      <c r="B74" s="1070" t="s">
        <v>1755</v>
      </c>
      <c r="C74" s="1071" t="s">
        <v>1756</v>
      </c>
      <c r="D74" s="1072">
        <v>4280.3999999999996</v>
      </c>
      <c r="E74" s="1777"/>
      <c r="F74" s="1043"/>
      <c r="G74" s="1044"/>
      <c r="H74" s="1045"/>
      <c r="I74" s="1046"/>
      <c r="J74" s="1047"/>
      <c r="K74" s="1047"/>
      <c r="L74" s="1047"/>
    </row>
    <row r="75" spans="1:12">
      <c r="A75" s="1066">
        <v>65</v>
      </c>
      <c r="B75" s="1070" t="s">
        <v>1757</v>
      </c>
      <c r="C75" s="1071" t="s">
        <v>1756</v>
      </c>
      <c r="D75" s="1072">
        <v>2231</v>
      </c>
      <c r="E75" s="1777"/>
    </row>
    <row r="76" spans="1:12">
      <c r="A76" s="1066">
        <v>66</v>
      </c>
      <c r="B76" s="1070" t="s">
        <v>1758</v>
      </c>
      <c r="C76" s="1071" t="s">
        <v>1756</v>
      </c>
      <c r="D76" s="1072">
        <v>3881.25</v>
      </c>
      <c r="E76" s="1777"/>
    </row>
    <row r="77" spans="1:12">
      <c r="A77" s="1066">
        <v>67</v>
      </c>
      <c r="B77" s="1070" t="s">
        <v>1759</v>
      </c>
      <c r="C77" s="1071" t="s">
        <v>1756</v>
      </c>
      <c r="D77" s="1072">
        <v>2185</v>
      </c>
      <c r="E77" s="1777"/>
    </row>
    <row r="78" spans="1:12">
      <c r="A78" s="1066">
        <v>68</v>
      </c>
      <c r="B78" s="1070" t="s">
        <v>1760</v>
      </c>
      <c r="C78" s="1071" t="s">
        <v>1756</v>
      </c>
      <c r="D78" s="1072">
        <v>0</v>
      </c>
      <c r="E78" s="1777"/>
    </row>
    <row r="79" spans="1:12" customFormat="1" ht="15.75" thickBot="1">
      <c r="A79" s="1066">
        <v>69</v>
      </c>
      <c r="B79" s="1087" t="s">
        <v>1761</v>
      </c>
      <c r="C79" s="1088" t="s">
        <v>1756</v>
      </c>
      <c r="D79" s="1089">
        <v>3306</v>
      </c>
      <c r="E79" s="1777"/>
      <c r="F79" s="1090"/>
      <c r="G79" s="1085"/>
      <c r="H79" s="1086"/>
      <c r="I79" s="585"/>
    </row>
    <row r="80" spans="1:12">
      <c r="A80" s="1066">
        <v>70</v>
      </c>
      <c r="B80" s="1067" t="s">
        <v>1762</v>
      </c>
      <c r="C80" s="1068" t="s">
        <v>1756</v>
      </c>
      <c r="D80" s="1069">
        <v>3305.86</v>
      </c>
      <c r="E80" s="1778"/>
    </row>
    <row r="81" spans="1:9">
      <c r="A81" s="1066">
        <v>71</v>
      </c>
      <c r="B81" s="1070" t="s">
        <v>1763</v>
      </c>
      <c r="C81" s="1071" t="s">
        <v>1756</v>
      </c>
      <c r="D81" s="1072">
        <v>5428.8</v>
      </c>
      <c r="E81" s="1778"/>
    </row>
    <row r="82" spans="1:9">
      <c r="A82" s="1066">
        <v>72</v>
      </c>
      <c r="B82" s="1070" t="s">
        <v>1764</v>
      </c>
      <c r="C82" s="1071" t="s">
        <v>1756</v>
      </c>
      <c r="D82" s="1072">
        <v>3323.5</v>
      </c>
      <c r="E82" s="1778"/>
    </row>
    <row r="83" spans="1:9">
      <c r="A83" s="1066">
        <v>73</v>
      </c>
      <c r="B83" s="1070" t="s">
        <v>1765</v>
      </c>
      <c r="C83" s="1071" t="s">
        <v>1756</v>
      </c>
      <c r="D83" s="1072">
        <v>0</v>
      </c>
      <c r="E83" s="1778"/>
    </row>
    <row r="84" spans="1:9">
      <c r="A84" s="1066">
        <v>74</v>
      </c>
      <c r="B84" s="1093" t="s">
        <v>1766</v>
      </c>
      <c r="C84" s="1094" t="s">
        <v>1756</v>
      </c>
      <c r="D84" s="1095">
        <v>0</v>
      </c>
      <c r="E84" s="1778"/>
    </row>
    <row r="85" spans="1:9">
      <c r="A85" s="1066">
        <v>75</v>
      </c>
      <c r="B85" s="1093" t="s">
        <v>1767</v>
      </c>
      <c r="C85" s="1094" t="s">
        <v>1756</v>
      </c>
      <c r="D85" s="1095">
        <v>0</v>
      </c>
      <c r="E85" s="1778"/>
    </row>
    <row r="86" spans="1:9">
      <c r="A86" s="1066">
        <v>76</v>
      </c>
      <c r="B86" s="1093" t="s">
        <v>1768</v>
      </c>
      <c r="C86" s="1094" t="s">
        <v>1756</v>
      </c>
      <c r="D86" s="1095">
        <v>0</v>
      </c>
      <c r="E86" s="1778"/>
    </row>
    <row r="87" spans="1:9" customFormat="1" ht="15">
      <c r="A87" s="1066">
        <v>77</v>
      </c>
      <c r="B87" s="1081" t="s">
        <v>1769</v>
      </c>
      <c r="C87" s="1082" t="s">
        <v>1756</v>
      </c>
      <c r="D87" s="1083">
        <v>3335</v>
      </c>
      <c r="E87" s="1778"/>
      <c r="F87" s="1084"/>
      <c r="G87" s="1085"/>
      <c r="H87" s="1086"/>
      <c r="I87" s="585"/>
    </row>
    <row r="88" spans="1:9" customFormat="1" ht="15.75" thickBot="1">
      <c r="A88" s="1066">
        <v>78</v>
      </c>
      <c r="B88" s="1096" t="s">
        <v>1770</v>
      </c>
      <c r="C88" s="1097" t="s">
        <v>1756</v>
      </c>
      <c r="D88" s="1098">
        <v>3933</v>
      </c>
      <c r="E88" s="1778"/>
      <c r="F88" s="1084"/>
      <c r="G88" s="1085"/>
      <c r="H88" s="1086"/>
      <c r="I88" s="585"/>
    </row>
    <row r="89" spans="1:9">
      <c r="A89" s="1066">
        <v>79</v>
      </c>
      <c r="B89" s="1067" t="s">
        <v>1771</v>
      </c>
      <c r="C89" s="1068" t="s">
        <v>1756</v>
      </c>
      <c r="D89" s="1069">
        <v>2134.4</v>
      </c>
      <c r="E89" s="1779"/>
    </row>
    <row r="90" spans="1:9">
      <c r="A90" s="1066">
        <v>80</v>
      </c>
      <c r="B90" s="1070" t="s">
        <v>1772</v>
      </c>
      <c r="C90" s="1071" t="s">
        <v>1756</v>
      </c>
      <c r="D90" s="1072">
        <v>2645</v>
      </c>
      <c r="E90" s="1779"/>
    </row>
    <row r="91" spans="1:9">
      <c r="A91" s="1066">
        <v>81</v>
      </c>
      <c r="B91" s="1070" t="s">
        <v>1773</v>
      </c>
      <c r="C91" s="1071" t="s">
        <v>1756</v>
      </c>
      <c r="D91" s="1072">
        <v>3036</v>
      </c>
      <c r="E91" s="1779"/>
    </row>
    <row r="92" spans="1:9">
      <c r="A92" s="1066">
        <v>82</v>
      </c>
      <c r="B92" s="1070" t="s">
        <v>1774</v>
      </c>
      <c r="C92" s="1071" t="s">
        <v>1756</v>
      </c>
      <c r="D92" s="1072">
        <v>2669</v>
      </c>
      <c r="E92" s="1779"/>
    </row>
    <row r="93" spans="1:9">
      <c r="A93" s="1066">
        <v>83</v>
      </c>
      <c r="B93" s="1070" t="s">
        <v>1775</v>
      </c>
      <c r="C93" s="1071" t="s">
        <v>1756</v>
      </c>
      <c r="D93" s="1072">
        <v>0</v>
      </c>
      <c r="E93" s="1779"/>
    </row>
    <row r="94" spans="1:9" ht="15.75" customHeight="1">
      <c r="A94" s="1066">
        <v>84</v>
      </c>
      <c r="B94" s="1070" t="s">
        <v>1776</v>
      </c>
      <c r="C94" s="1071" t="s">
        <v>1756</v>
      </c>
      <c r="D94" s="1072">
        <v>1823.07</v>
      </c>
      <c r="E94" s="1779"/>
    </row>
    <row r="95" spans="1:9" ht="15" thickBot="1">
      <c r="A95" s="1066">
        <v>85</v>
      </c>
      <c r="B95" s="1099" t="s">
        <v>1777</v>
      </c>
      <c r="C95" s="1100" t="s">
        <v>1756</v>
      </c>
      <c r="D95" s="1101">
        <v>2231</v>
      </c>
      <c r="E95" s="1779"/>
    </row>
    <row r="96" spans="1:9">
      <c r="A96" s="1066">
        <v>86</v>
      </c>
      <c r="B96" s="1067" t="s">
        <v>1778</v>
      </c>
      <c r="C96" s="1068" t="s">
        <v>1756</v>
      </c>
      <c r="D96" s="1069">
        <v>4958.8</v>
      </c>
      <c r="E96" s="1780"/>
    </row>
    <row r="97" spans="1:9" ht="15.75" customHeight="1">
      <c r="A97" s="1066">
        <v>87</v>
      </c>
      <c r="B97" s="1070" t="s">
        <v>1779</v>
      </c>
      <c r="C97" s="1071" t="s">
        <v>1756</v>
      </c>
      <c r="D97" s="1072">
        <v>1834.25</v>
      </c>
      <c r="E97" s="1780"/>
    </row>
    <row r="98" spans="1:9" ht="15" thickBot="1">
      <c r="A98" s="1066">
        <v>88</v>
      </c>
      <c r="B98" s="1099" t="s">
        <v>1780</v>
      </c>
      <c r="C98" s="1100" t="s">
        <v>1756</v>
      </c>
      <c r="D98" s="1101">
        <v>2134.4</v>
      </c>
      <c r="E98" s="1780"/>
    </row>
    <row r="99" spans="1:9" s="1048" customFormat="1" ht="15">
      <c r="A99" s="1066">
        <v>89</v>
      </c>
      <c r="B99" s="1067" t="s">
        <v>1781</v>
      </c>
      <c r="C99" s="1102" t="s">
        <v>1756</v>
      </c>
      <c r="D99" s="1091">
        <v>4140</v>
      </c>
      <c r="E99" s="1772"/>
      <c r="F99" s="1103"/>
      <c r="G99" s="1104"/>
      <c r="H99" s="1045"/>
      <c r="I99" s="1105"/>
    </row>
    <row r="100" spans="1:9">
      <c r="A100" s="1066">
        <v>90</v>
      </c>
      <c r="B100" s="1070" t="s">
        <v>1782</v>
      </c>
      <c r="C100" s="1071" t="s">
        <v>1756</v>
      </c>
      <c r="D100" s="1072">
        <v>0</v>
      </c>
      <c r="E100" s="1772"/>
    </row>
    <row r="101" spans="1:9">
      <c r="A101" s="1066">
        <v>91</v>
      </c>
      <c r="B101" s="1070" t="s">
        <v>1783</v>
      </c>
      <c r="C101" s="1071" t="s">
        <v>1756</v>
      </c>
      <c r="D101" s="1072">
        <v>2153.9499999999998</v>
      </c>
      <c r="E101" s="1772"/>
    </row>
    <row r="102" spans="1:9">
      <c r="A102" s="1066">
        <v>92</v>
      </c>
      <c r="B102" s="1070" t="s">
        <v>1784</v>
      </c>
      <c r="C102" s="1071" t="s">
        <v>1756</v>
      </c>
      <c r="D102" s="1072">
        <v>2296.8000000000002</v>
      </c>
      <c r="E102" s="1772"/>
    </row>
    <row r="103" spans="1:9">
      <c r="A103" s="1066">
        <v>93</v>
      </c>
      <c r="B103" s="1070" t="s">
        <v>1785</v>
      </c>
      <c r="C103" s="1071" t="s">
        <v>1756</v>
      </c>
      <c r="D103" s="1072">
        <v>3737.5</v>
      </c>
      <c r="E103" s="1772"/>
    </row>
    <row r="104" spans="1:9">
      <c r="A104" s="1066">
        <v>94</v>
      </c>
      <c r="B104" s="1070" t="s">
        <v>1786</v>
      </c>
      <c r="C104" s="1071" t="s">
        <v>1787</v>
      </c>
      <c r="D104" s="1072">
        <v>2231</v>
      </c>
      <c r="E104" s="1772"/>
    </row>
    <row r="105" spans="1:9">
      <c r="A105" s="1066">
        <v>95</v>
      </c>
      <c r="B105" s="1070" t="s">
        <v>1788</v>
      </c>
      <c r="C105" s="1071" t="s">
        <v>1787</v>
      </c>
      <c r="D105" s="1072">
        <v>920</v>
      </c>
      <c r="E105" s="1772"/>
    </row>
    <row r="106" spans="1:9">
      <c r="A106" s="1066">
        <v>96</v>
      </c>
      <c r="B106" s="1070" t="s">
        <v>1789</v>
      </c>
      <c r="C106" s="1071" t="s">
        <v>1787</v>
      </c>
      <c r="D106" s="1072">
        <v>0</v>
      </c>
      <c r="E106" s="1772"/>
    </row>
    <row r="107" spans="1:9">
      <c r="A107" s="1066">
        <v>97</v>
      </c>
      <c r="B107" s="1070" t="s">
        <v>1790</v>
      </c>
      <c r="C107" s="1071" t="s">
        <v>1787</v>
      </c>
      <c r="D107" s="1072">
        <v>2231</v>
      </c>
      <c r="E107" s="1772"/>
    </row>
    <row r="108" spans="1:9">
      <c r="A108" s="1066">
        <v>98</v>
      </c>
      <c r="B108" s="1070" t="s">
        <v>1791</v>
      </c>
      <c r="C108" s="1071" t="s">
        <v>1787</v>
      </c>
      <c r="D108" s="1072">
        <v>2070</v>
      </c>
      <c r="E108" s="1772"/>
    </row>
    <row r="109" spans="1:9" ht="15.75" customHeight="1">
      <c r="A109" s="1066">
        <v>99</v>
      </c>
      <c r="B109" s="1070" t="s">
        <v>1792</v>
      </c>
      <c r="C109" s="1071" t="s">
        <v>1787</v>
      </c>
      <c r="D109" s="1072">
        <v>2070</v>
      </c>
      <c r="E109" s="1772"/>
    </row>
    <row r="110" spans="1:9" ht="15" thickBot="1">
      <c r="A110" s="1066">
        <v>100</v>
      </c>
      <c r="B110" s="1099" t="s">
        <v>1793</v>
      </c>
      <c r="C110" s="1100" t="s">
        <v>1787</v>
      </c>
      <c r="D110" s="1101">
        <v>2300</v>
      </c>
      <c r="E110" s="1772"/>
    </row>
    <row r="111" spans="1:9">
      <c r="A111" s="1066">
        <v>101</v>
      </c>
      <c r="B111" s="1067" t="s">
        <v>1794</v>
      </c>
      <c r="C111" s="1068" t="s">
        <v>1787</v>
      </c>
      <c r="D111" s="1091">
        <v>2300</v>
      </c>
      <c r="E111" s="1773"/>
    </row>
    <row r="112" spans="1:9">
      <c r="A112" s="1066">
        <v>102</v>
      </c>
      <c r="B112" s="1070" t="s">
        <v>1795</v>
      </c>
      <c r="C112" s="1071" t="s">
        <v>1787</v>
      </c>
      <c r="D112" s="1106">
        <v>2070</v>
      </c>
      <c r="E112" s="1773"/>
    </row>
    <row r="113" spans="1:5">
      <c r="A113" s="1066">
        <v>103</v>
      </c>
      <c r="B113" s="1070" t="s">
        <v>1796</v>
      </c>
      <c r="C113" s="1071" t="s">
        <v>1787</v>
      </c>
      <c r="D113" s="1106">
        <v>3881.75</v>
      </c>
      <c r="E113" s="1773"/>
    </row>
    <row r="114" spans="1:5">
      <c r="A114" s="1066">
        <v>104</v>
      </c>
      <c r="B114" s="1070" t="s">
        <v>1797</v>
      </c>
      <c r="C114" s="1071" t="s">
        <v>1787</v>
      </c>
      <c r="D114" s="1106">
        <v>3881.75</v>
      </c>
      <c r="E114" s="1773"/>
    </row>
    <row r="115" spans="1:5">
      <c r="A115" s="1066">
        <v>105</v>
      </c>
      <c r="B115" s="1070" t="s">
        <v>1798</v>
      </c>
      <c r="C115" s="1071" t="s">
        <v>1787</v>
      </c>
      <c r="D115" s="1106">
        <v>3881.75</v>
      </c>
      <c r="E115" s="1773"/>
    </row>
    <row r="116" spans="1:5">
      <c r="A116" s="1066">
        <v>106</v>
      </c>
      <c r="B116" s="1070" t="s">
        <v>1799</v>
      </c>
      <c r="C116" s="1071" t="s">
        <v>1787</v>
      </c>
      <c r="D116" s="1106">
        <v>3881.75</v>
      </c>
      <c r="E116" s="1773"/>
    </row>
    <row r="117" spans="1:5">
      <c r="A117" s="1066">
        <v>107</v>
      </c>
      <c r="B117" s="1070" t="s">
        <v>1800</v>
      </c>
      <c r="C117" s="1071" t="s">
        <v>1787</v>
      </c>
      <c r="D117" s="1106">
        <v>3932.4</v>
      </c>
      <c r="E117" s="1773"/>
    </row>
    <row r="118" spans="1:5">
      <c r="A118" s="1066">
        <v>108</v>
      </c>
      <c r="B118" s="1070" t="s">
        <v>1801</v>
      </c>
      <c r="C118" s="1071" t="s">
        <v>1787</v>
      </c>
      <c r="D118" s="1106">
        <v>3932.4</v>
      </c>
      <c r="E118" s="1773"/>
    </row>
    <row r="119" spans="1:5">
      <c r="A119" s="1066">
        <v>109</v>
      </c>
      <c r="B119" s="1070" t="s">
        <v>1802</v>
      </c>
      <c r="C119" s="1071" t="s">
        <v>1787</v>
      </c>
      <c r="D119" s="1106">
        <v>9000</v>
      </c>
      <c r="E119" s="1773"/>
    </row>
    <row r="120" spans="1:5">
      <c r="A120" s="1066">
        <v>110</v>
      </c>
      <c r="B120" s="1070" t="s">
        <v>1803</v>
      </c>
      <c r="C120" s="1071" t="s">
        <v>1787</v>
      </c>
      <c r="D120" s="1106">
        <v>2280.7600000000002</v>
      </c>
      <c r="E120" s="1773"/>
    </row>
    <row r="121" spans="1:5">
      <c r="A121" s="1066">
        <v>111</v>
      </c>
      <c r="B121" s="1070" t="s">
        <v>1804</v>
      </c>
      <c r="C121" s="1071" t="s">
        <v>1787</v>
      </c>
      <c r="D121" s="1106">
        <v>2185</v>
      </c>
      <c r="E121" s="1773"/>
    </row>
    <row r="122" spans="1:5">
      <c r="A122" s="1066">
        <v>112</v>
      </c>
      <c r="B122" s="1070" t="s">
        <v>1805</v>
      </c>
      <c r="C122" s="1071" t="s">
        <v>1787</v>
      </c>
      <c r="D122" s="1106">
        <v>2208</v>
      </c>
      <c r="E122" s="1773"/>
    </row>
    <row r="123" spans="1:5">
      <c r="A123" s="1066">
        <v>113</v>
      </c>
      <c r="B123" s="1070" t="s">
        <v>1806</v>
      </c>
      <c r="C123" s="1071" t="s">
        <v>1787</v>
      </c>
      <c r="D123" s="1106">
        <v>2185</v>
      </c>
      <c r="E123" s="1773"/>
    </row>
    <row r="124" spans="1:5">
      <c r="A124" s="1066">
        <v>114</v>
      </c>
      <c r="B124" s="1070" t="s">
        <v>1807</v>
      </c>
      <c r="C124" s="1071" t="s">
        <v>1787</v>
      </c>
      <c r="D124" s="1106">
        <v>1882.82</v>
      </c>
      <c r="E124" s="1773"/>
    </row>
    <row r="125" spans="1:5">
      <c r="A125" s="1066">
        <v>115</v>
      </c>
      <c r="B125" s="1070" t="s">
        <v>1808</v>
      </c>
      <c r="C125" s="1071" t="s">
        <v>1787</v>
      </c>
      <c r="D125" s="1106">
        <v>1882.82</v>
      </c>
      <c r="E125" s="1773"/>
    </row>
    <row r="126" spans="1:5">
      <c r="A126" s="1066">
        <v>116</v>
      </c>
      <c r="B126" s="1070" t="s">
        <v>1809</v>
      </c>
      <c r="C126" s="1071" t="s">
        <v>1787</v>
      </c>
      <c r="D126" s="1106">
        <v>1840</v>
      </c>
      <c r="E126" s="1773"/>
    </row>
    <row r="127" spans="1:5">
      <c r="A127" s="1066">
        <v>117</v>
      </c>
      <c r="B127" s="1070" t="s">
        <v>1810</v>
      </c>
      <c r="C127" s="1071" t="s">
        <v>1787</v>
      </c>
      <c r="D127" s="1106">
        <v>4462</v>
      </c>
      <c r="E127" s="1773"/>
    </row>
    <row r="128" spans="1:5">
      <c r="A128" s="1066">
        <v>118</v>
      </c>
      <c r="B128" s="1070" t="s">
        <v>1811</v>
      </c>
      <c r="C128" s="1071" t="s">
        <v>1787</v>
      </c>
      <c r="D128" s="1106">
        <v>5037</v>
      </c>
      <c r="E128" s="1773"/>
    </row>
    <row r="129" spans="1:10">
      <c r="A129" s="1066">
        <v>119</v>
      </c>
      <c r="B129" s="1070" t="s">
        <v>1812</v>
      </c>
      <c r="C129" s="1071" t="s">
        <v>1787</v>
      </c>
      <c r="D129" s="1106">
        <v>3047.5</v>
      </c>
      <c r="E129" s="1773"/>
    </row>
    <row r="130" spans="1:10">
      <c r="A130" s="1066">
        <v>120</v>
      </c>
      <c r="B130" s="1070" t="s">
        <v>1813</v>
      </c>
      <c r="C130" s="1071" t="s">
        <v>1787</v>
      </c>
      <c r="D130" s="1106">
        <v>1799.75</v>
      </c>
      <c r="E130" s="1773"/>
    </row>
    <row r="131" spans="1:10">
      <c r="A131" s="1066">
        <v>121</v>
      </c>
      <c r="B131" s="1070" t="s">
        <v>1814</v>
      </c>
      <c r="C131" s="1071" t="s">
        <v>1787</v>
      </c>
      <c r="D131" s="1106">
        <v>920</v>
      </c>
      <c r="E131" s="1773"/>
    </row>
    <row r="132" spans="1:10" ht="15.75" thickBot="1">
      <c r="A132" s="1066">
        <v>122</v>
      </c>
      <c r="B132" s="1075" t="s">
        <v>1815</v>
      </c>
      <c r="C132" s="1107" t="s">
        <v>1787</v>
      </c>
      <c r="D132" s="1108">
        <v>920</v>
      </c>
      <c r="E132" s="1773"/>
    </row>
    <row r="133" spans="1:10">
      <c r="A133" s="1066">
        <v>123</v>
      </c>
      <c r="B133" s="1067" t="s">
        <v>1816</v>
      </c>
      <c r="C133" s="1068" t="s">
        <v>1787</v>
      </c>
      <c r="D133" s="1069">
        <v>920</v>
      </c>
      <c r="E133" s="1774"/>
    </row>
    <row r="134" spans="1:10" ht="15" thickBot="1">
      <c r="A134" s="1066">
        <v>124</v>
      </c>
      <c r="B134" s="1099" t="s">
        <v>1817</v>
      </c>
      <c r="C134" s="1100" t="s">
        <v>1787</v>
      </c>
      <c r="D134" s="1101">
        <v>920</v>
      </c>
      <c r="E134" s="1774"/>
    </row>
    <row r="135" spans="1:10" ht="15" thickBot="1">
      <c r="A135" s="1066">
        <v>125</v>
      </c>
      <c r="B135" s="1109" t="s">
        <v>1818</v>
      </c>
      <c r="C135" s="1110" t="s">
        <v>1787</v>
      </c>
      <c r="D135" s="1111">
        <v>2645</v>
      </c>
      <c r="E135" s="1112"/>
      <c r="H135" s="1046"/>
      <c r="I135" s="1045"/>
    </row>
    <row r="136" spans="1:10" ht="15">
      <c r="A136" s="1066">
        <v>126</v>
      </c>
      <c r="B136" s="1067" t="s">
        <v>1819</v>
      </c>
      <c r="C136" s="1068" t="s">
        <v>1787</v>
      </c>
      <c r="D136" s="1069">
        <v>5036</v>
      </c>
      <c r="E136" s="1113"/>
      <c r="G136" s="1114"/>
      <c r="H136" s="1086"/>
      <c r="I136" s="585"/>
      <c r="J136" s="1115"/>
    </row>
    <row r="137" spans="1:10" ht="15">
      <c r="A137" s="1066">
        <v>127</v>
      </c>
      <c r="B137" s="1070" t="s">
        <v>1820</v>
      </c>
      <c r="C137" s="1071" t="s">
        <v>1787</v>
      </c>
      <c r="D137" s="1072">
        <v>6138.7</v>
      </c>
      <c r="E137" s="1113"/>
      <c r="G137" s="1114"/>
      <c r="H137" s="1086"/>
      <c r="I137" s="585"/>
      <c r="J137" s="1115"/>
    </row>
    <row r="138" spans="1:10" ht="15">
      <c r="A138" s="1066">
        <v>128</v>
      </c>
      <c r="B138" s="1070" t="s">
        <v>1821</v>
      </c>
      <c r="C138" s="1071" t="s">
        <v>1787</v>
      </c>
      <c r="D138" s="1072">
        <v>4416</v>
      </c>
      <c r="E138" s="1113"/>
      <c r="G138" s="1114"/>
      <c r="H138" s="1086"/>
      <c r="I138" s="585"/>
      <c r="J138" s="1115"/>
    </row>
    <row r="139" spans="1:10" ht="15">
      <c r="A139" s="1066">
        <v>129</v>
      </c>
      <c r="B139" s="1070" t="s">
        <v>1822</v>
      </c>
      <c r="C139" s="1071" t="s">
        <v>1787</v>
      </c>
      <c r="D139" s="1072">
        <v>5037</v>
      </c>
      <c r="E139" s="1113"/>
      <c r="G139" s="1114"/>
      <c r="H139" s="1086"/>
      <c r="I139" s="585"/>
      <c r="J139" s="1115"/>
    </row>
    <row r="140" spans="1:10" ht="15">
      <c r="A140" s="1066">
        <v>130</v>
      </c>
      <c r="B140" s="1070" t="s">
        <v>1823</v>
      </c>
      <c r="C140" s="1071" t="s">
        <v>1787</v>
      </c>
      <c r="D140" s="1072">
        <v>2070</v>
      </c>
      <c r="E140" s="1113"/>
      <c r="G140" s="1114"/>
      <c r="H140" s="1086"/>
      <c r="I140" s="585"/>
      <c r="J140" s="1115"/>
    </row>
    <row r="141" spans="1:10" ht="15">
      <c r="A141" s="1066">
        <v>131</v>
      </c>
      <c r="B141" s="1070" t="s">
        <v>1824</v>
      </c>
      <c r="C141" s="1071" t="s">
        <v>1787</v>
      </c>
      <c r="D141" s="1072">
        <v>2070</v>
      </c>
      <c r="E141" s="1113"/>
      <c r="G141" s="1114"/>
      <c r="H141" s="1086"/>
      <c r="I141" s="585"/>
      <c r="J141" s="1115"/>
    </row>
    <row r="142" spans="1:10" ht="15">
      <c r="A142" s="1066">
        <v>132</v>
      </c>
      <c r="B142" s="1070" t="s">
        <v>1825</v>
      </c>
      <c r="C142" s="1071" t="s">
        <v>1787</v>
      </c>
      <c r="D142" s="1072">
        <v>2185</v>
      </c>
      <c r="E142" s="1113"/>
      <c r="G142" s="1114"/>
      <c r="H142" s="1086"/>
      <c r="I142" s="585"/>
      <c r="J142" s="1115"/>
    </row>
    <row r="143" spans="1:10" ht="15">
      <c r="A143" s="1066">
        <v>133</v>
      </c>
      <c r="B143" s="1070" t="s">
        <v>1826</v>
      </c>
      <c r="C143" s="1071" t="s">
        <v>1787</v>
      </c>
      <c r="D143" s="1072">
        <v>4462</v>
      </c>
      <c r="E143" s="1113"/>
      <c r="G143" s="1114"/>
      <c r="H143" s="1086"/>
      <c r="I143" s="585"/>
      <c r="J143" s="1115"/>
    </row>
    <row r="144" spans="1:10" ht="15">
      <c r="A144" s="1066">
        <v>134</v>
      </c>
      <c r="B144" s="1070" t="s">
        <v>1827</v>
      </c>
      <c r="C144" s="1071" t="s">
        <v>1787</v>
      </c>
      <c r="D144" s="1072">
        <v>2999.2</v>
      </c>
      <c r="E144" s="1113"/>
      <c r="G144" s="1114"/>
      <c r="H144" s="1086"/>
      <c r="I144" s="585"/>
      <c r="J144" s="1115"/>
    </row>
    <row r="145" spans="1:10" ht="15">
      <c r="A145" s="1066">
        <v>135</v>
      </c>
      <c r="B145" s="1070" t="s">
        <v>1828</v>
      </c>
      <c r="C145" s="1071" t="s">
        <v>1787</v>
      </c>
      <c r="D145" s="1072">
        <v>5036</v>
      </c>
      <c r="E145" s="1113"/>
      <c r="G145" s="1114"/>
      <c r="H145" s="1086"/>
      <c r="I145" s="585"/>
      <c r="J145" s="1115"/>
    </row>
    <row r="146" spans="1:10" ht="15">
      <c r="A146" s="1066">
        <v>136</v>
      </c>
      <c r="B146" s="1070" t="s">
        <v>1829</v>
      </c>
      <c r="C146" s="1071" t="s">
        <v>1787</v>
      </c>
      <c r="D146" s="1072">
        <v>6138.7</v>
      </c>
      <c r="E146" s="1113"/>
      <c r="G146" s="1114"/>
      <c r="H146" s="1086"/>
      <c r="I146" s="585"/>
      <c r="J146" s="1115"/>
    </row>
    <row r="147" spans="1:10" ht="15">
      <c r="A147" s="1066">
        <v>137</v>
      </c>
      <c r="B147" s="1070" t="s">
        <v>1830</v>
      </c>
      <c r="C147" s="1071" t="s">
        <v>1787</v>
      </c>
      <c r="D147" s="1072">
        <v>4140</v>
      </c>
      <c r="E147" s="1113"/>
      <c r="G147" s="1114"/>
      <c r="H147" s="1086"/>
      <c r="I147" s="585"/>
      <c r="J147" s="1115"/>
    </row>
    <row r="148" spans="1:10" ht="15">
      <c r="A148" s="1066">
        <v>138</v>
      </c>
      <c r="B148" s="1070" t="s">
        <v>1831</v>
      </c>
      <c r="C148" s="1071" t="s">
        <v>1787</v>
      </c>
      <c r="D148" s="1072">
        <v>2518.5</v>
      </c>
      <c r="E148" s="1113"/>
      <c r="G148" s="1114"/>
      <c r="H148" s="1086"/>
      <c r="I148" s="585"/>
      <c r="J148" s="1115"/>
    </row>
    <row r="149" spans="1:10" ht="15">
      <c r="A149" s="1066">
        <v>139</v>
      </c>
      <c r="B149" s="1070" t="s">
        <v>1832</v>
      </c>
      <c r="C149" s="1071" t="s">
        <v>1787</v>
      </c>
      <c r="D149" s="1072">
        <v>6138.7</v>
      </c>
      <c r="E149" s="1113"/>
      <c r="G149" s="1114"/>
      <c r="H149" s="1086"/>
      <c r="I149" s="585"/>
      <c r="J149" s="1115"/>
    </row>
    <row r="150" spans="1:10" ht="15">
      <c r="A150" s="1066">
        <v>140</v>
      </c>
      <c r="B150" s="1070" t="s">
        <v>1833</v>
      </c>
      <c r="C150" s="1071" t="s">
        <v>1787</v>
      </c>
      <c r="D150" s="1072">
        <v>2185</v>
      </c>
      <c r="E150" s="1113"/>
      <c r="G150" s="1114"/>
      <c r="H150" s="1086"/>
      <c r="I150" s="585"/>
      <c r="J150" s="1115"/>
    </row>
    <row r="151" spans="1:10" ht="15">
      <c r="A151" s="1066">
        <v>141</v>
      </c>
      <c r="B151" s="1070" t="s">
        <v>1834</v>
      </c>
      <c r="C151" s="1071" t="s">
        <v>1787</v>
      </c>
      <c r="D151" s="1072">
        <v>6256</v>
      </c>
      <c r="E151" s="1113"/>
      <c r="G151" s="1114"/>
      <c r="H151" s="1086"/>
      <c r="I151" s="585"/>
      <c r="J151" s="1115"/>
    </row>
    <row r="152" spans="1:10" ht="15">
      <c r="A152" s="1066">
        <v>142</v>
      </c>
      <c r="B152" s="1070" t="s">
        <v>1835</v>
      </c>
      <c r="C152" s="1071" t="s">
        <v>1836</v>
      </c>
      <c r="D152" s="1072">
        <v>2153.9499999999998</v>
      </c>
      <c r="E152" s="1113"/>
      <c r="G152" s="1114"/>
      <c r="H152" s="1086"/>
      <c r="I152" s="585"/>
      <c r="J152" s="1115"/>
    </row>
    <row r="153" spans="1:10" ht="15">
      <c r="A153" s="1066">
        <v>143</v>
      </c>
      <c r="B153" s="1070" t="s">
        <v>1837</v>
      </c>
      <c r="C153" s="1071" t="s">
        <v>1836</v>
      </c>
      <c r="D153" s="1072">
        <v>2153.9499999999998</v>
      </c>
      <c r="E153" s="1113"/>
      <c r="G153" s="1114"/>
      <c r="H153" s="1086"/>
      <c r="I153" s="585"/>
      <c r="J153" s="1115"/>
    </row>
    <row r="154" spans="1:10" ht="15">
      <c r="A154" s="1066">
        <v>144</v>
      </c>
      <c r="B154" s="1070" t="s">
        <v>1838</v>
      </c>
      <c r="C154" s="1071" t="s">
        <v>1836</v>
      </c>
      <c r="D154" s="1072">
        <v>2153.9499999999998</v>
      </c>
      <c r="E154" s="1113"/>
      <c r="G154" s="1114"/>
      <c r="H154" s="1086"/>
      <c r="I154" s="585"/>
      <c r="J154" s="1115"/>
    </row>
    <row r="155" spans="1:10" ht="15">
      <c r="A155" s="1066">
        <v>145</v>
      </c>
      <c r="B155" s="1070" t="s">
        <v>1839</v>
      </c>
      <c r="C155" s="1071" t="s">
        <v>1836</v>
      </c>
      <c r="D155" s="1072">
        <v>2153.9499999999998</v>
      </c>
      <c r="E155" s="1113"/>
      <c r="G155" s="1114"/>
      <c r="H155" s="1086"/>
      <c r="I155" s="585"/>
      <c r="J155" s="1115"/>
    </row>
    <row r="156" spans="1:10" ht="15">
      <c r="A156" s="1066">
        <v>146</v>
      </c>
      <c r="B156" s="1070" t="s">
        <v>1840</v>
      </c>
      <c r="C156" s="1071" t="s">
        <v>1836</v>
      </c>
      <c r="D156" s="1072">
        <v>2153.9499999999998</v>
      </c>
      <c r="E156" s="1113"/>
      <c r="G156" s="1114"/>
      <c r="H156" s="1086"/>
      <c r="I156" s="585"/>
      <c r="J156" s="1115"/>
    </row>
    <row r="157" spans="1:10" ht="15">
      <c r="A157" s="1066">
        <v>147</v>
      </c>
      <c r="B157" s="1070" t="s">
        <v>1841</v>
      </c>
      <c r="C157" s="1071" t="s">
        <v>1836</v>
      </c>
      <c r="D157" s="1072">
        <v>2153</v>
      </c>
      <c r="E157" s="1113"/>
      <c r="G157" s="1114"/>
      <c r="H157" s="1086"/>
      <c r="I157" s="585"/>
      <c r="J157" s="1115"/>
    </row>
    <row r="158" spans="1:10" ht="15">
      <c r="A158" s="1066">
        <v>148</v>
      </c>
      <c r="B158" s="1070" t="s">
        <v>1842</v>
      </c>
      <c r="C158" s="1071" t="s">
        <v>1836</v>
      </c>
      <c r="D158" s="1072">
        <v>2153.9499999999998</v>
      </c>
      <c r="E158" s="1113"/>
      <c r="G158" s="1114"/>
      <c r="H158" s="1086"/>
      <c r="I158" s="585"/>
      <c r="J158" s="1115"/>
    </row>
    <row r="159" spans="1:10" ht="15">
      <c r="A159" s="1066">
        <v>149</v>
      </c>
      <c r="B159" s="1070" t="s">
        <v>1843</v>
      </c>
      <c r="C159" s="1071" t="s">
        <v>1836</v>
      </c>
      <c r="D159" s="1072">
        <v>2153.9499999999998</v>
      </c>
      <c r="E159" s="1113"/>
      <c r="G159" s="1114"/>
      <c r="H159" s="1086"/>
      <c r="I159" s="585"/>
      <c r="J159" s="1115"/>
    </row>
    <row r="160" spans="1:10" ht="15">
      <c r="A160" s="1066">
        <v>150</v>
      </c>
      <c r="B160" s="1070" t="s">
        <v>1844</v>
      </c>
      <c r="C160" s="1071" t="s">
        <v>1836</v>
      </c>
      <c r="D160" s="1072">
        <v>2153.9499999999998</v>
      </c>
      <c r="E160" s="1047"/>
      <c r="G160" s="1114"/>
      <c r="H160" s="1086"/>
      <c r="I160" s="585"/>
      <c r="J160" s="1115"/>
    </row>
    <row r="161" spans="1:10" ht="15">
      <c r="A161" s="1066">
        <v>151</v>
      </c>
      <c r="B161" s="1070" t="s">
        <v>1845</v>
      </c>
      <c r="C161" s="1071" t="s">
        <v>1836</v>
      </c>
      <c r="D161" s="1072">
        <v>2153.9499999999998</v>
      </c>
      <c r="E161" s="1113"/>
      <c r="G161" s="1114"/>
      <c r="H161" s="1086"/>
      <c r="I161" s="585"/>
      <c r="J161" s="1115"/>
    </row>
    <row r="162" spans="1:10" ht="15">
      <c r="A162" s="1066">
        <v>152</v>
      </c>
      <c r="B162" s="1070" t="s">
        <v>1846</v>
      </c>
      <c r="C162" s="1071" t="s">
        <v>1836</v>
      </c>
      <c r="D162" s="1072">
        <v>2153.9499999999998</v>
      </c>
      <c r="E162" s="1113"/>
      <c r="G162" s="1114"/>
      <c r="H162" s="1086"/>
      <c r="I162" s="585"/>
      <c r="J162" s="1115"/>
    </row>
    <row r="163" spans="1:10" ht="15">
      <c r="A163" s="1066">
        <v>153</v>
      </c>
      <c r="B163" s="1070" t="s">
        <v>1847</v>
      </c>
      <c r="C163" s="1071" t="s">
        <v>1836</v>
      </c>
      <c r="D163" s="1072">
        <v>2153.9499999999998</v>
      </c>
      <c r="E163" s="1113"/>
      <c r="G163" s="1114"/>
      <c r="H163" s="1086"/>
      <c r="I163" s="585"/>
      <c r="J163" s="1115"/>
    </row>
    <row r="164" spans="1:10" ht="15">
      <c r="A164" s="1066">
        <v>154</v>
      </c>
      <c r="B164" s="1070" t="s">
        <v>1848</v>
      </c>
      <c r="C164" s="1071" t="s">
        <v>1836</v>
      </c>
      <c r="D164" s="1072">
        <v>2153.9499999999998</v>
      </c>
      <c r="E164" s="1113"/>
      <c r="G164" s="1114"/>
      <c r="H164" s="1086"/>
      <c r="I164" s="585"/>
      <c r="J164" s="1115"/>
    </row>
    <row r="165" spans="1:10" ht="15">
      <c r="A165" s="1066">
        <v>155</v>
      </c>
      <c r="B165" s="1070" t="s">
        <v>1849</v>
      </c>
      <c r="C165" s="1071" t="s">
        <v>1850</v>
      </c>
      <c r="D165" s="1072">
        <v>711.85</v>
      </c>
      <c r="E165" s="1113"/>
      <c r="G165" s="1114"/>
      <c r="H165" s="1086"/>
      <c r="I165" s="585"/>
      <c r="J165" s="1115"/>
    </row>
    <row r="166" spans="1:10" ht="15">
      <c r="A166" s="1066">
        <v>156</v>
      </c>
      <c r="B166" s="1070" t="s">
        <v>1851</v>
      </c>
      <c r="C166" s="1071" t="s">
        <v>1852</v>
      </c>
      <c r="D166" s="1072">
        <v>6871.25</v>
      </c>
      <c r="E166" s="1113"/>
      <c r="G166" s="1114"/>
      <c r="H166" s="1086"/>
      <c r="I166" s="585"/>
      <c r="J166" s="1115"/>
    </row>
    <row r="167" spans="1:10" ht="15">
      <c r="A167" s="1066">
        <v>157</v>
      </c>
      <c r="B167" s="1070" t="s">
        <v>1853</v>
      </c>
      <c r="C167" s="1071" t="s">
        <v>1852</v>
      </c>
      <c r="D167" s="1072">
        <v>5463.3</v>
      </c>
      <c r="E167" s="1113"/>
      <c r="G167" s="1114"/>
      <c r="H167" s="1086"/>
      <c r="I167" s="585"/>
      <c r="J167" s="1115"/>
    </row>
    <row r="168" spans="1:10" ht="15">
      <c r="A168" s="1066">
        <v>158</v>
      </c>
      <c r="B168" s="1070" t="s">
        <v>1854</v>
      </c>
      <c r="C168" s="1071" t="s">
        <v>1852</v>
      </c>
      <c r="D168" s="1072">
        <v>4872</v>
      </c>
      <c r="E168" s="1113"/>
      <c r="G168" s="1114"/>
      <c r="H168" s="1086"/>
      <c r="I168" s="585"/>
      <c r="J168" s="1115"/>
    </row>
    <row r="169" spans="1:10" ht="15">
      <c r="A169" s="1066">
        <v>159</v>
      </c>
      <c r="B169" s="1070" t="s">
        <v>1855</v>
      </c>
      <c r="C169" s="1071" t="s">
        <v>1852</v>
      </c>
      <c r="D169" s="1072">
        <v>5625.84</v>
      </c>
      <c r="E169" s="1113"/>
      <c r="G169" s="1114"/>
      <c r="H169" s="1086"/>
      <c r="I169" s="585"/>
      <c r="J169" s="1115"/>
    </row>
    <row r="170" spans="1:10" ht="15">
      <c r="A170" s="1066">
        <v>160</v>
      </c>
      <c r="B170" s="1070" t="s">
        <v>1856</v>
      </c>
      <c r="C170" s="1071" t="s">
        <v>1852</v>
      </c>
      <c r="D170" s="1072">
        <v>2748.5</v>
      </c>
      <c r="E170" s="1113"/>
      <c r="G170" s="1114"/>
      <c r="H170" s="1086"/>
      <c r="I170" s="585"/>
      <c r="J170" s="1115"/>
    </row>
    <row r="171" spans="1:10" ht="15">
      <c r="A171" s="1066">
        <v>161</v>
      </c>
      <c r="B171" s="1070" t="s">
        <v>1857</v>
      </c>
      <c r="C171" s="1071" t="s">
        <v>1852</v>
      </c>
      <c r="D171" s="1072">
        <v>8700</v>
      </c>
      <c r="E171" s="1047"/>
      <c r="G171" s="1114"/>
      <c r="H171" s="1086"/>
      <c r="I171" s="585"/>
      <c r="J171" s="1115"/>
    </row>
    <row r="172" spans="1:10" ht="15">
      <c r="A172" s="1066">
        <v>162</v>
      </c>
      <c r="B172" s="1070" t="s">
        <v>1858</v>
      </c>
      <c r="C172" s="1071" t="s">
        <v>1852</v>
      </c>
      <c r="D172" s="1072">
        <v>16240</v>
      </c>
      <c r="E172" s="1113"/>
      <c r="G172" s="1114"/>
      <c r="H172" s="1086"/>
      <c r="I172" s="585"/>
      <c r="J172" s="1115"/>
    </row>
    <row r="173" spans="1:10" ht="15">
      <c r="A173" s="1066">
        <v>163</v>
      </c>
      <c r="B173" s="1070" t="s">
        <v>1859</v>
      </c>
      <c r="C173" s="1071" t="s">
        <v>1852</v>
      </c>
      <c r="D173" s="1072">
        <v>52200</v>
      </c>
      <c r="E173" s="1113"/>
      <c r="G173" s="1114"/>
      <c r="H173" s="1086"/>
      <c r="I173" s="585"/>
      <c r="J173" s="1115"/>
    </row>
    <row r="174" spans="1:10" ht="15">
      <c r="A174" s="1066">
        <v>164</v>
      </c>
      <c r="B174" s="1070" t="s">
        <v>1860</v>
      </c>
      <c r="C174" s="1071" t="s">
        <v>1861</v>
      </c>
      <c r="D174" s="1072">
        <v>5850</v>
      </c>
      <c r="E174" s="1113"/>
      <c r="G174" s="1114"/>
      <c r="H174" s="1086"/>
      <c r="I174" s="585"/>
      <c r="J174" s="1115"/>
    </row>
    <row r="175" spans="1:10" ht="15">
      <c r="A175" s="1066">
        <v>165</v>
      </c>
      <c r="B175" s="1070" t="s">
        <v>1862</v>
      </c>
      <c r="C175" s="1071" t="s">
        <v>1863</v>
      </c>
      <c r="D175" s="1072">
        <v>4884</v>
      </c>
      <c r="E175" s="1113"/>
      <c r="G175" s="1114"/>
      <c r="H175" s="1086"/>
      <c r="I175" s="585"/>
      <c r="J175" s="1115"/>
    </row>
    <row r="176" spans="1:10" ht="15">
      <c r="A176" s="1066">
        <v>166</v>
      </c>
      <c r="B176" s="1070" t="s">
        <v>1864</v>
      </c>
      <c r="C176" s="1071" t="s">
        <v>1865</v>
      </c>
      <c r="D176" s="1072">
        <v>2167.75</v>
      </c>
      <c r="E176" s="1113"/>
      <c r="G176" s="1114"/>
      <c r="H176" s="1086"/>
      <c r="I176" s="585"/>
      <c r="J176" s="1115"/>
    </row>
    <row r="177" spans="1:10" ht="15">
      <c r="A177" s="1066">
        <v>167</v>
      </c>
      <c r="B177" s="1070" t="s">
        <v>1866</v>
      </c>
      <c r="C177" s="1071" t="s">
        <v>1867</v>
      </c>
      <c r="D177" s="1072">
        <v>2552</v>
      </c>
      <c r="E177" s="1047"/>
      <c r="G177" s="1114"/>
      <c r="H177" s="1086"/>
      <c r="I177" s="585"/>
      <c r="J177" s="1115"/>
    </row>
    <row r="178" spans="1:10" ht="15">
      <c r="A178" s="1066">
        <v>168</v>
      </c>
      <c r="B178" s="1070" t="s">
        <v>1868</v>
      </c>
      <c r="C178" s="1071" t="s">
        <v>1869</v>
      </c>
      <c r="D178" s="1072">
        <v>2035.98</v>
      </c>
      <c r="E178" s="1113"/>
      <c r="G178" s="1114"/>
      <c r="H178" s="1086"/>
      <c r="I178" s="585"/>
      <c r="J178" s="1115"/>
    </row>
    <row r="179" spans="1:10" ht="15">
      <c r="A179" s="1066">
        <v>169</v>
      </c>
      <c r="B179" s="1070" t="s">
        <v>1870</v>
      </c>
      <c r="C179" s="1071" t="s">
        <v>1869</v>
      </c>
      <c r="D179" s="1072">
        <v>2035.98</v>
      </c>
      <c r="E179" s="1113"/>
      <c r="G179" s="1114"/>
      <c r="H179" s="1086"/>
      <c r="I179" s="585"/>
      <c r="J179" s="1115"/>
    </row>
    <row r="180" spans="1:10" ht="15">
      <c r="A180" s="1066">
        <v>170</v>
      </c>
      <c r="B180" s="1070" t="s">
        <v>1871</v>
      </c>
      <c r="C180" s="1071" t="s">
        <v>1869</v>
      </c>
      <c r="D180" s="1072">
        <v>2035.98</v>
      </c>
      <c r="E180" s="1047"/>
      <c r="G180" s="1114"/>
      <c r="H180" s="1086"/>
      <c r="I180" s="585"/>
      <c r="J180" s="1115"/>
    </row>
    <row r="181" spans="1:10" ht="15">
      <c r="A181" s="1066">
        <v>171</v>
      </c>
      <c r="B181" s="1070" t="s">
        <v>1872</v>
      </c>
      <c r="C181" s="1071" t="s">
        <v>1869</v>
      </c>
      <c r="D181" s="1072">
        <v>7370</v>
      </c>
      <c r="E181" s="1113"/>
      <c r="G181" s="1114"/>
      <c r="H181" s="1086"/>
      <c r="I181" s="585"/>
      <c r="J181" s="1115"/>
    </row>
    <row r="182" spans="1:10" ht="15">
      <c r="A182" s="1066">
        <v>172</v>
      </c>
      <c r="B182" s="1070" t="s">
        <v>1873</v>
      </c>
      <c r="C182" s="1071" t="s">
        <v>1869</v>
      </c>
      <c r="D182" s="1072">
        <v>2035.98</v>
      </c>
      <c r="E182" s="1113"/>
      <c r="G182" s="1114"/>
      <c r="H182" s="1086"/>
      <c r="I182" s="585"/>
      <c r="J182" s="1115"/>
    </row>
    <row r="183" spans="1:10" ht="15">
      <c r="A183" s="1066">
        <v>173</v>
      </c>
      <c r="B183" s="1070" t="s">
        <v>1874</v>
      </c>
      <c r="C183" s="1071" t="s">
        <v>1875</v>
      </c>
      <c r="D183" s="1072">
        <v>4620</v>
      </c>
      <c r="E183" s="1113"/>
      <c r="G183" s="1114"/>
      <c r="H183" s="1086"/>
      <c r="I183" s="585"/>
      <c r="J183" s="1115"/>
    </row>
    <row r="184" spans="1:10" ht="15">
      <c r="A184" s="1066">
        <v>174</v>
      </c>
      <c r="B184" s="1070" t="s">
        <v>1876</v>
      </c>
      <c r="C184" s="1071" t="s">
        <v>1877</v>
      </c>
      <c r="D184" s="1072">
        <v>15100</v>
      </c>
      <c r="E184" s="1113"/>
      <c r="G184" s="1114"/>
      <c r="H184" s="1086"/>
      <c r="I184" s="585"/>
      <c r="J184" s="1115"/>
    </row>
    <row r="185" spans="1:10" ht="15">
      <c r="A185" s="1066">
        <v>175</v>
      </c>
      <c r="B185" s="1070" t="s">
        <v>1878</v>
      </c>
      <c r="C185" s="1071" t="s">
        <v>1879</v>
      </c>
      <c r="D185" s="1072">
        <v>2875</v>
      </c>
      <c r="E185" s="1113"/>
      <c r="G185" s="1114"/>
      <c r="H185" s="1086"/>
      <c r="I185" s="585"/>
      <c r="J185" s="1115"/>
    </row>
    <row r="186" spans="1:10" ht="15">
      <c r="A186" s="1066">
        <v>176</v>
      </c>
      <c r="B186" s="1070" t="s">
        <v>1880</v>
      </c>
      <c r="C186" s="1071" t="s">
        <v>1881</v>
      </c>
      <c r="D186" s="1072">
        <v>3105</v>
      </c>
      <c r="E186" s="1113"/>
      <c r="G186" s="1114"/>
      <c r="H186" s="1086"/>
      <c r="I186" s="585"/>
      <c r="J186" s="1115"/>
    </row>
    <row r="187" spans="1:10" ht="15">
      <c r="A187" s="1066">
        <v>177</v>
      </c>
      <c r="B187" s="1070" t="s">
        <v>1882</v>
      </c>
      <c r="C187" s="1071" t="s">
        <v>1881</v>
      </c>
      <c r="D187" s="1072">
        <v>6900</v>
      </c>
      <c r="E187" s="1113"/>
      <c r="G187" s="1114"/>
      <c r="H187" s="1086"/>
      <c r="I187" s="585"/>
      <c r="J187" s="1115"/>
    </row>
    <row r="188" spans="1:10" ht="15">
      <c r="A188" s="1066">
        <v>178</v>
      </c>
      <c r="B188" s="1070" t="s">
        <v>1883</v>
      </c>
      <c r="C188" s="1071" t="s">
        <v>1881</v>
      </c>
      <c r="D188" s="1072">
        <v>3931.85</v>
      </c>
      <c r="E188" s="1113"/>
      <c r="G188" s="1114"/>
      <c r="H188" s="1086"/>
      <c r="I188" s="585"/>
      <c r="J188" s="1115"/>
    </row>
    <row r="189" spans="1:10" ht="15">
      <c r="A189" s="1066">
        <v>179</v>
      </c>
      <c r="B189" s="1070" t="s">
        <v>1884</v>
      </c>
      <c r="C189" s="1071" t="s">
        <v>1881</v>
      </c>
      <c r="D189" s="1072">
        <v>6900</v>
      </c>
      <c r="E189" s="1113"/>
      <c r="G189" s="1114"/>
      <c r="H189" s="1086"/>
      <c r="I189" s="585"/>
      <c r="J189" s="1115"/>
    </row>
    <row r="190" spans="1:10" ht="15">
      <c r="A190" s="1066">
        <v>180</v>
      </c>
      <c r="B190" s="1070" t="s">
        <v>1885</v>
      </c>
      <c r="C190" s="1071" t="s">
        <v>1886</v>
      </c>
      <c r="D190" s="1072">
        <v>3160</v>
      </c>
      <c r="E190" s="1113"/>
      <c r="G190" s="1114"/>
      <c r="H190" s="1086"/>
      <c r="I190" s="585"/>
      <c r="J190" s="1115"/>
    </row>
    <row r="191" spans="1:10" ht="15">
      <c r="A191" s="1066">
        <v>181</v>
      </c>
      <c r="B191" s="1070" t="s">
        <v>1887</v>
      </c>
      <c r="C191" s="1071" t="s">
        <v>1888</v>
      </c>
      <c r="D191" s="1072">
        <v>4986.5</v>
      </c>
      <c r="E191" s="1113"/>
      <c r="G191" s="1114"/>
      <c r="H191" s="1086"/>
      <c r="I191" s="585"/>
      <c r="J191" s="1115"/>
    </row>
    <row r="192" spans="1:10" ht="15">
      <c r="A192" s="1066">
        <v>182</v>
      </c>
      <c r="B192" s="1070" t="s">
        <v>1889</v>
      </c>
      <c r="C192" s="1071" t="s">
        <v>1888</v>
      </c>
      <c r="D192" s="1072">
        <v>4986.5</v>
      </c>
      <c r="E192" s="1113"/>
      <c r="G192" s="1114"/>
      <c r="H192" s="1086"/>
      <c r="I192" s="585"/>
      <c r="J192" s="1115"/>
    </row>
    <row r="193" spans="1:10" ht="15">
      <c r="A193" s="1066">
        <v>183</v>
      </c>
      <c r="B193" s="1070" t="s">
        <v>1890</v>
      </c>
      <c r="C193" s="1071" t="s">
        <v>1888</v>
      </c>
      <c r="D193" s="1072">
        <v>4986.5</v>
      </c>
      <c r="E193" s="1113"/>
      <c r="G193" s="1114"/>
      <c r="H193" s="1086"/>
      <c r="I193" s="585"/>
      <c r="J193" s="1115"/>
    </row>
    <row r="194" spans="1:10" ht="15">
      <c r="A194" s="1066">
        <v>184</v>
      </c>
      <c r="B194" s="1070" t="s">
        <v>1891</v>
      </c>
      <c r="C194" s="1071" t="s">
        <v>1892</v>
      </c>
      <c r="D194" s="1072">
        <v>3167</v>
      </c>
      <c r="E194" s="1113"/>
      <c r="G194" s="1114"/>
      <c r="H194" s="1086"/>
      <c r="I194" s="585"/>
      <c r="J194" s="1115"/>
    </row>
    <row r="195" spans="1:10" ht="15">
      <c r="A195" s="1066">
        <v>185</v>
      </c>
      <c r="B195" s="1070" t="s">
        <v>1893</v>
      </c>
      <c r="C195" s="1071" t="s">
        <v>1892</v>
      </c>
      <c r="D195" s="1072">
        <v>2961.25</v>
      </c>
      <c r="E195" s="1113"/>
      <c r="G195" s="1114"/>
      <c r="H195" s="1086"/>
      <c r="I195" s="585"/>
      <c r="J195" s="1115"/>
    </row>
    <row r="196" spans="1:10" ht="15">
      <c r="A196" s="1066">
        <v>186</v>
      </c>
      <c r="B196" s="1070" t="s">
        <v>1894</v>
      </c>
      <c r="C196" s="1071" t="s">
        <v>1892</v>
      </c>
      <c r="D196" s="1072">
        <v>2894.68</v>
      </c>
      <c r="E196" s="1113"/>
      <c r="G196" s="1114"/>
      <c r="H196" s="1086"/>
      <c r="I196" s="585"/>
      <c r="J196" s="1115"/>
    </row>
    <row r="197" spans="1:10" ht="15">
      <c r="A197" s="1066">
        <v>187</v>
      </c>
      <c r="B197" s="1070" t="s">
        <v>1895</v>
      </c>
      <c r="C197" s="1071" t="s">
        <v>1892</v>
      </c>
      <c r="D197" s="1116">
        <v>2961.25</v>
      </c>
      <c r="E197" s="1113"/>
      <c r="G197" s="1114"/>
      <c r="H197" s="1086"/>
      <c r="I197" s="585"/>
      <c r="J197" s="1115"/>
    </row>
    <row r="198" spans="1:10" ht="15">
      <c r="A198" s="1066">
        <v>188</v>
      </c>
      <c r="B198" s="1070" t="s">
        <v>1896</v>
      </c>
      <c r="C198" s="1071" t="s">
        <v>1892</v>
      </c>
      <c r="D198" s="1072">
        <v>2242.5</v>
      </c>
      <c r="E198" s="1113"/>
      <c r="G198" s="1114"/>
      <c r="H198" s="1086"/>
      <c r="I198" s="585"/>
      <c r="J198" s="1115"/>
    </row>
    <row r="199" spans="1:10" ht="15">
      <c r="A199" s="1066">
        <v>189</v>
      </c>
      <c r="B199" s="1070" t="s">
        <v>1897</v>
      </c>
      <c r="C199" s="1071" t="s">
        <v>1898</v>
      </c>
      <c r="D199" s="1072">
        <v>3846.75</v>
      </c>
      <c r="E199" s="1113"/>
      <c r="G199" s="1114"/>
      <c r="H199" s="1086"/>
      <c r="I199" s="585"/>
      <c r="J199" s="1115"/>
    </row>
    <row r="200" spans="1:10" ht="15">
      <c r="A200" s="1066">
        <v>190</v>
      </c>
      <c r="B200" s="1070" t="s">
        <v>1899</v>
      </c>
      <c r="C200" s="1071" t="s">
        <v>1900</v>
      </c>
      <c r="D200" s="1072">
        <v>18212</v>
      </c>
      <c r="E200" s="1113"/>
      <c r="G200" s="1114"/>
      <c r="H200" s="1086"/>
      <c r="I200" s="585"/>
      <c r="J200" s="1115"/>
    </row>
    <row r="201" spans="1:10" ht="15">
      <c r="A201" s="1066">
        <v>191</v>
      </c>
      <c r="B201" s="1070" t="s">
        <v>1901</v>
      </c>
      <c r="C201" s="1071" t="s">
        <v>1900</v>
      </c>
      <c r="D201" s="1072">
        <v>13456</v>
      </c>
      <c r="E201" s="1113"/>
      <c r="G201" s="1114"/>
      <c r="H201" s="1086"/>
      <c r="I201" s="585"/>
      <c r="J201" s="1115"/>
    </row>
    <row r="202" spans="1:10" ht="15">
      <c r="A202" s="1066">
        <v>192</v>
      </c>
      <c r="B202" s="1070" t="s">
        <v>1902</v>
      </c>
      <c r="C202" s="1071" t="s">
        <v>1900</v>
      </c>
      <c r="D202" s="1072">
        <v>18212</v>
      </c>
      <c r="E202" s="1113"/>
      <c r="G202" s="1114"/>
      <c r="H202" s="1086"/>
      <c r="I202" s="585"/>
      <c r="J202" s="1115"/>
    </row>
    <row r="203" spans="1:10" ht="15">
      <c r="A203" s="1066">
        <v>193</v>
      </c>
      <c r="B203" s="1070" t="s">
        <v>1903</v>
      </c>
      <c r="C203" s="1071" t="s">
        <v>1900</v>
      </c>
      <c r="D203" s="1072">
        <v>13456</v>
      </c>
      <c r="E203" s="1113"/>
      <c r="G203" s="1114"/>
      <c r="H203" s="1086"/>
      <c r="I203" s="585"/>
      <c r="J203" s="1115"/>
    </row>
    <row r="204" spans="1:10" ht="15">
      <c r="A204" s="1066">
        <v>194</v>
      </c>
      <c r="B204" s="1070" t="s">
        <v>1904</v>
      </c>
      <c r="C204" s="1071" t="s">
        <v>1900</v>
      </c>
      <c r="D204" s="1072">
        <v>47908</v>
      </c>
      <c r="E204" s="1113"/>
      <c r="G204" s="1114"/>
      <c r="H204" s="1086"/>
      <c r="I204" s="585"/>
      <c r="J204" s="1115"/>
    </row>
    <row r="205" spans="1:10" ht="15">
      <c r="A205" s="1066">
        <v>195</v>
      </c>
      <c r="B205" s="1070" t="s">
        <v>1905</v>
      </c>
      <c r="C205" s="1071" t="s">
        <v>1900</v>
      </c>
      <c r="D205" s="1072">
        <v>6728</v>
      </c>
      <c r="E205" s="1113"/>
      <c r="G205" s="1114"/>
      <c r="H205" s="1086"/>
      <c r="I205" s="585"/>
      <c r="J205" s="1115"/>
    </row>
    <row r="206" spans="1:10" ht="15">
      <c r="A206" s="1066">
        <v>196</v>
      </c>
      <c r="B206" s="1070" t="s">
        <v>1906</v>
      </c>
      <c r="C206" s="1071" t="s">
        <v>1907</v>
      </c>
      <c r="D206" s="1072">
        <v>14300.81</v>
      </c>
      <c r="E206" s="1113"/>
      <c r="G206" s="1114"/>
      <c r="H206" s="1086"/>
      <c r="I206" s="585"/>
      <c r="J206" s="1115"/>
    </row>
    <row r="207" spans="1:10" ht="15">
      <c r="A207" s="1066">
        <v>197</v>
      </c>
      <c r="B207" s="1070" t="s">
        <v>1908</v>
      </c>
      <c r="C207" s="1071" t="s">
        <v>1909</v>
      </c>
      <c r="D207" s="1072">
        <v>3063</v>
      </c>
      <c r="E207" s="1113"/>
      <c r="G207" s="1114"/>
      <c r="H207" s="1086"/>
      <c r="I207" s="585"/>
      <c r="J207" s="1115"/>
    </row>
    <row r="208" spans="1:10" ht="15">
      <c r="A208" s="1066">
        <v>198</v>
      </c>
      <c r="B208" s="1070" t="s">
        <v>1910</v>
      </c>
      <c r="C208" s="1071" t="s">
        <v>1909</v>
      </c>
      <c r="D208" s="1072">
        <v>34359.71</v>
      </c>
      <c r="E208" s="1113"/>
      <c r="G208" s="1114"/>
      <c r="H208" s="1086"/>
      <c r="I208" s="585"/>
      <c r="J208" s="1115"/>
    </row>
    <row r="209" spans="1:12" ht="15">
      <c r="A209" s="1066">
        <v>199</v>
      </c>
      <c r="B209" s="1070" t="s">
        <v>1911</v>
      </c>
      <c r="C209" s="1071" t="s">
        <v>1909</v>
      </c>
      <c r="D209" s="1072">
        <v>34359.31</v>
      </c>
      <c r="E209" s="1113"/>
      <c r="G209" s="1114"/>
      <c r="H209" s="1086"/>
      <c r="I209" s="585"/>
      <c r="J209" s="1115"/>
    </row>
    <row r="210" spans="1:12" ht="15">
      <c r="A210" s="1066">
        <v>200</v>
      </c>
      <c r="B210" s="1070" t="s">
        <v>1912</v>
      </c>
      <c r="C210" s="1071" t="s">
        <v>1913</v>
      </c>
      <c r="D210" s="1072">
        <v>7842</v>
      </c>
      <c r="E210" s="1113"/>
      <c r="F210" s="1090"/>
      <c r="G210" s="1114"/>
      <c r="H210" s="1086"/>
      <c r="I210" s="585"/>
      <c r="J210" s="1115"/>
    </row>
    <row r="211" spans="1:12" ht="15">
      <c r="A211" s="1066">
        <v>201</v>
      </c>
      <c r="B211" s="1070" t="s">
        <v>1914</v>
      </c>
      <c r="C211" s="1071" t="s">
        <v>1913</v>
      </c>
      <c r="D211" s="1072">
        <v>10729.5</v>
      </c>
      <c r="E211" s="1047"/>
      <c r="G211" s="1114"/>
      <c r="H211" s="1086"/>
      <c r="I211" s="585"/>
      <c r="J211" s="1115"/>
      <c r="K211"/>
      <c r="L211"/>
    </row>
    <row r="212" spans="1:12" ht="15">
      <c r="A212" s="1066">
        <v>202</v>
      </c>
      <c r="B212" s="1070" t="s">
        <v>1915</v>
      </c>
      <c r="C212" s="1071" t="s">
        <v>1913</v>
      </c>
      <c r="D212" s="1072">
        <v>13110</v>
      </c>
      <c r="E212" s="1117"/>
      <c r="G212" s="1114"/>
      <c r="H212" s="1086"/>
      <c r="I212" s="585"/>
      <c r="J212" s="1115"/>
    </row>
    <row r="213" spans="1:12" ht="15">
      <c r="A213" s="1066">
        <v>203</v>
      </c>
      <c r="B213" s="1070" t="s">
        <v>1916</v>
      </c>
      <c r="C213" s="1071" t="s">
        <v>1913</v>
      </c>
      <c r="D213" s="1072">
        <v>1035</v>
      </c>
      <c r="E213" s="1113"/>
      <c r="G213" s="1114"/>
      <c r="H213" s="1086"/>
      <c r="I213" s="585"/>
      <c r="J213" s="1115"/>
    </row>
    <row r="214" spans="1:12" ht="15">
      <c r="A214" s="1066">
        <v>204</v>
      </c>
      <c r="B214" s="1070" t="s">
        <v>1917</v>
      </c>
      <c r="C214" s="1071" t="s">
        <v>1913</v>
      </c>
      <c r="D214" s="1072">
        <v>3910</v>
      </c>
      <c r="E214" s="1113"/>
      <c r="G214" s="1114"/>
      <c r="H214" s="1086"/>
      <c r="I214" s="585"/>
      <c r="J214" s="1115"/>
    </row>
    <row r="215" spans="1:12" ht="15">
      <c r="A215" s="1066">
        <v>205</v>
      </c>
      <c r="B215" s="1070" t="s">
        <v>1918</v>
      </c>
      <c r="C215" s="1071" t="s">
        <v>1913</v>
      </c>
      <c r="D215" s="1072">
        <v>3766.55</v>
      </c>
      <c r="E215" s="1113"/>
      <c r="G215" s="1114"/>
      <c r="H215" s="1086"/>
      <c r="I215" s="585"/>
      <c r="J215" s="1115"/>
    </row>
    <row r="216" spans="1:12" ht="15">
      <c r="A216" s="1066">
        <v>206</v>
      </c>
      <c r="B216" s="1070" t="s">
        <v>1919</v>
      </c>
      <c r="C216" s="1071" t="s">
        <v>1913</v>
      </c>
      <c r="D216" s="1072">
        <v>2788</v>
      </c>
      <c r="E216" s="1113"/>
      <c r="G216" s="1114"/>
      <c r="H216" s="1086"/>
      <c r="I216" s="585"/>
      <c r="J216" s="1115"/>
    </row>
    <row r="217" spans="1:12" ht="15">
      <c r="A217" s="1066">
        <v>207</v>
      </c>
      <c r="B217" s="1070" t="s">
        <v>1920</v>
      </c>
      <c r="C217" s="1071" t="s">
        <v>1913</v>
      </c>
      <c r="D217" s="1072">
        <v>2789.75</v>
      </c>
      <c r="E217" s="1113"/>
      <c r="G217" s="1114"/>
      <c r="H217" s="1086"/>
      <c r="I217" s="585"/>
      <c r="J217" s="1115"/>
    </row>
    <row r="218" spans="1:12" ht="15">
      <c r="A218" s="1066">
        <v>208</v>
      </c>
      <c r="B218" s="1070" t="s">
        <v>1921</v>
      </c>
      <c r="C218" s="1071" t="s">
        <v>1913</v>
      </c>
      <c r="D218" s="1072">
        <v>3910</v>
      </c>
      <c r="E218" s="1113"/>
      <c r="G218" s="1114"/>
      <c r="H218" s="1086"/>
      <c r="I218" s="585"/>
      <c r="J218" s="1115"/>
    </row>
    <row r="219" spans="1:12" ht="15">
      <c r="A219" s="1066">
        <v>209</v>
      </c>
      <c r="B219" s="1070" t="s">
        <v>1922</v>
      </c>
      <c r="C219" s="1071" t="s">
        <v>1913</v>
      </c>
      <c r="D219" s="1072">
        <v>3933</v>
      </c>
      <c r="E219" s="1047"/>
      <c r="G219" s="1114"/>
      <c r="H219" s="1086"/>
      <c r="I219" s="585"/>
      <c r="J219" s="1115"/>
    </row>
    <row r="220" spans="1:12" ht="15">
      <c r="A220" s="1066">
        <v>210</v>
      </c>
      <c r="B220" s="1070" t="s">
        <v>1923</v>
      </c>
      <c r="C220" s="1071" t="s">
        <v>1913</v>
      </c>
      <c r="D220" s="1072">
        <v>0</v>
      </c>
      <c r="E220" s="1047"/>
      <c r="G220" s="1114"/>
      <c r="H220" s="1086"/>
      <c r="I220" s="585"/>
      <c r="J220" s="1115"/>
    </row>
    <row r="221" spans="1:12" ht="15">
      <c r="A221" s="1066">
        <v>211</v>
      </c>
      <c r="B221" s="1070" t="s">
        <v>1924</v>
      </c>
      <c r="C221" s="1071" t="s">
        <v>1913</v>
      </c>
      <c r="D221" s="1072">
        <v>0</v>
      </c>
      <c r="E221" s="1113"/>
      <c r="G221" s="1114"/>
      <c r="H221" s="1086"/>
      <c r="I221" s="585"/>
      <c r="J221" s="1115"/>
    </row>
    <row r="222" spans="1:12" ht="15">
      <c r="A222" s="1066">
        <v>212</v>
      </c>
      <c r="B222" s="1070" t="s">
        <v>1925</v>
      </c>
      <c r="C222" s="1071" t="s">
        <v>1913</v>
      </c>
      <c r="D222" s="1072">
        <v>0</v>
      </c>
      <c r="E222" s="1113"/>
      <c r="G222" s="1114"/>
      <c r="H222" s="1086"/>
      <c r="I222" s="585"/>
      <c r="J222" s="1115"/>
    </row>
    <row r="223" spans="1:12" ht="15">
      <c r="A223" s="1066">
        <v>213</v>
      </c>
      <c r="B223" s="1070" t="s">
        <v>1926</v>
      </c>
      <c r="C223" s="1071" t="s">
        <v>1913</v>
      </c>
      <c r="D223" s="1072">
        <v>2467.5</v>
      </c>
      <c r="E223" s="1113"/>
      <c r="G223" s="1114"/>
      <c r="H223" s="1086"/>
      <c r="I223" s="585"/>
      <c r="J223" s="1115"/>
    </row>
    <row r="224" spans="1:12" ht="15">
      <c r="A224" s="1066">
        <v>214</v>
      </c>
      <c r="B224" s="1070" t="s">
        <v>1927</v>
      </c>
      <c r="C224" s="1071" t="s">
        <v>1913</v>
      </c>
      <c r="D224" s="1072">
        <v>2691</v>
      </c>
      <c r="E224" s="1113"/>
      <c r="G224" s="1114"/>
      <c r="H224" s="1086"/>
      <c r="I224" s="585"/>
      <c r="J224" s="1115"/>
    </row>
    <row r="225" spans="1:12" ht="15">
      <c r="A225" s="1066">
        <v>215</v>
      </c>
      <c r="B225" s="1070" t="s">
        <v>1928</v>
      </c>
      <c r="C225" s="1071" t="s">
        <v>1913</v>
      </c>
      <c r="D225" s="1072">
        <v>10729.5</v>
      </c>
      <c r="E225" s="1047"/>
      <c r="G225" s="1114"/>
      <c r="H225" s="1086"/>
      <c r="I225" s="585"/>
      <c r="J225" s="1115"/>
    </row>
    <row r="226" spans="1:12" ht="15">
      <c r="A226" s="1066">
        <v>216</v>
      </c>
      <c r="B226" s="1070" t="s">
        <v>1929</v>
      </c>
      <c r="C226" s="1071" t="s">
        <v>1913</v>
      </c>
      <c r="D226" s="1072">
        <v>13110</v>
      </c>
      <c r="E226" s="1047"/>
      <c r="G226" s="1114"/>
      <c r="H226" s="1086"/>
      <c r="I226" s="585"/>
      <c r="J226" s="1115"/>
    </row>
    <row r="227" spans="1:12" ht="15">
      <c r="A227" s="1066">
        <v>217</v>
      </c>
      <c r="B227" s="1070" t="s">
        <v>1930</v>
      </c>
      <c r="C227" s="1071" t="s">
        <v>1913</v>
      </c>
      <c r="D227" s="1072">
        <v>3335</v>
      </c>
      <c r="E227" s="1047"/>
      <c r="G227" s="1114"/>
      <c r="H227" s="1086"/>
      <c r="I227" s="585"/>
      <c r="J227" s="1115"/>
    </row>
    <row r="228" spans="1:12" ht="15">
      <c r="A228" s="1066">
        <v>218</v>
      </c>
      <c r="B228" s="1070" t="s">
        <v>1931</v>
      </c>
      <c r="C228" s="1071" t="s">
        <v>1913</v>
      </c>
      <c r="D228" s="1072">
        <v>3335</v>
      </c>
      <c r="E228" s="1047"/>
      <c r="G228" s="1114"/>
      <c r="H228" s="1086"/>
      <c r="I228" s="585"/>
      <c r="J228" s="1115"/>
    </row>
    <row r="229" spans="1:12" ht="15">
      <c r="A229" s="1066">
        <v>219</v>
      </c>
      <c r="B229" s="1070" t="s">
        <v>1932</v>
      </c>
      <c r="C229" s="1071" t="s">
        <v>1913</v>
      </c>
      <c r="D229" s="1072">
        <v>3335</v>
      </c>
      <c r="E229" s="1047"/>
      <c r="G229" s="1114"/>
      <c r="H229" s="1086"/>
      <c r="I229" s="585"/>
      <c r="J229" s="1115"/>
    </row>
    <row r="230" spans="1:12" ht="15">
      <c r="A230" s="1066">
        <v>220</v>
      </c>
      <c r="B230" s="1070" t="s">
        <v>1933</v>
      </c>
      <c r="C230" s="1080" t="s">
        <v>1913</v>
      </c>
      <c r="D230" s="1118">
        <v>2702.5</v>
      </c>
      <c r="E230" s="1047"/>
      <c r="G230" s="1114"/>
      <c r="H230" s="1086"/>
      <c r="I230" s="585"/>
      <c r="J230" s="1115"/>
    </row>
    <row r="231" spans="1:12" ht="15">
      <c r="A231" s="1066">
        <v>221</v>
      </c>
      <c r="B231" s="1070" t="s">
        <v>1934</v>
      </c>
      <c r="C231" s="1080" t="s">
        <v>1913</v>
      </c>
      <c r="D231" s="1118">
        <v>2294.25</v>
      </c>
      <c r="F231" s="1090"/>
      <c r="G231" s="1114"/>
      <c r="H231" s="1086"/>
      <c r="I231" s="585"/>
      <c r="J231" s="1115"/>
      <c r="K231"/>
      <c r="L231"/>
    </row>
    <row r="232" spans="1:12" ht="15.75" thickBot="1">
      <c r="A232" s="1066">
        <v>222</v>
      </c>
      <c r="B232" s="1119" t="s">
        <v>1935</v>
      </c>
      <c r="C232" s="1120" t="s">
        <v>1913</v>
      </c>
      <c r="D232" s="1121">
        <v>2788.75</v>
      </c>
      <c r="F232" s="1090"/>
      <c r="G232" s="1114"/>
      <c r="H232" s="1046"/>
      <c r="I232" s="1086"/>
      <c r="J232" s="1115"/>
      <c r="K232"/>
      <c r="L232"/>
    </row>
    <row r="233" spans="1:12" ht="15">
      <c r="A233" s="1066">
        <v>223</v>
      </c>
      <c r="B233" s="1067" t="s">
        <v>1936</v>
      </c>
      <c r="C233" s="1068" t="s">
        <v>1913</v>
      </c>
      <c r="D233" s="1069">
        <v>2788.75</v>
      </c>
      <c r="E233" s="1122"/>
      <c r="J233" s="1117"/>
      <c r="K233" s="1117"/>
    </row>
    <row r="234" spans="1:12" ht="15">
      <c r="A234" s="1066">
        <v>224</v>
      </c>
      <c r="B234" s="1070" t="s">
        <v>1937</v>
      </c>
      <c r="C234" s="1071" t="s">
        <v>1913</v>
      </c>
      <c r="D234" s="1116">
        <v>7841.6</v>
      </c>
      <c r="E234" s="1122"/>
      <c r="J234" s="1117"/>
      <c r="K234" s="1117"/>
    </row>
    <row r="235" spans="1:12" ht="15">
      <c r="A235" s="1066">
        <v>225</v>
      </c>
      <c r="B235" s="1070" t="s">
        <v>1938</v>
      </c>
      <c r="C235" s="1071" t="s">
        <v>1913</v>
      </c>
      <c r="D235" s="1072">
        <v>2415</v>
      </c>
      <c r="E235" s="1122"/>
      <c r="J235" s="1117"/>
      <c r="K235" s="1117"/>
    </row>
    <row r="236" spans="1:12">
      <c r="A236" s="1066">
        <v>226</v>
      </c>
      <c r="B236" s="1070" t="s">
        <v>1939</v>
      </c>
      <c r="C236" s="1071" t="s">
        <v>1913</v>
      </c>
      <c r="D236" s="1072">
        <v>2499</v>
      </c>
    </row>
    <row r="237" spans="1:12">
      <c r="A237" s="1066">
        <v>227</v>
      </c>
      <c r="B237" s="1070" t="s">
        <v>1940</v>
      </c>
      <c r="C237" s="1071" t="s">
        <v>1913</v>
      </c>
      <c r="D237" s="1072">
        <v>2737</v>
      </c>
      <c r="E237" s="1047"/>
    </row>
    <row r="238" spans="1:12" ht="15" thickBot="1">
      <c r="A238" s="1066">
        <v>228</v>
      </c>
      <c r="B238" s="1099" t="s">
        <v>1941</v>
      </c>
      <c r="C238" s="1100" t="s">
        <v>1913</v>
      </c>
      <c r="D238" s="1101">
        <v>10428.4</v>
      </c>
      <c r="E238" s="1047"/>
      <c r="H238" s="1046"/>
      <c r="I238" s="1045"/>
    </row>
    <row r="239" spans="1:12">
      <c r="A239" s="1066">
        <v>229</v>
      </c>
      <c r="B239" s="1067" t="s">
        <v>1942</v>
      </c>
      <c r="C239" s="1068" t="s">
        <v>1913</v>
      </c>
      <c r="D239" s="1069">
        <v>3335</v>
      </c>
      <c r="E239" s="1047"/>
    </row>
    <row r="240" spans="1:12">
      <c r="A240" s="1066">
        <v>230</v>
      </c>
      <c r="B240" s="1070" t="s">
        <v>1943</v>
      </c>
      <c r="C240" s="1071" t="s">
        <v>1913</v>
      </c>
      <c r="D240" s="1072">
        <v>2294.25</v>
      </c>
    </row>
    <row r="241" spans="1:12">
      <c r="A241" s="1066">
        <v>231</v>
      </c>
      <c r="B241" s="1070" t="s">
        <v>1944</v>
      </c>
      <c r="C241" s="1071" t="s">
        <v>1913</v>
      </c>
      <c r="D241" s="1072">
        <v>10729.5</v>
      </c>
    </row>
    <row r="242" spans="1:12">
      <c r="A242" s="1066">
        <v>232</v>
      </c>
      <c r="B242" s="1070" t="s">
        <v>1945</v>
      </c>
      <c r="C242" s="1071" t="s">
        <v>1913</v>
      </c>
      <c r="D242" s="1072">
        <v>4025</v>
      </c>
    </row>
    <row r="243" spans="1:12" customFormat="1" ht="15">
      <c r="A243" s="1066">
        <v>233</v>
      </c>
      <c r="B243" s="1070" t="s">
        <v>1946</v>
      </c>
      <c r="C243" s="1071" t="s">
        <v>1913</v>
      </c>
      <c r="D243" s="1072">
        <v>4322.04</v>
      </c>
      <c r="E243" s="1042"/>
      <c r="F243" s="1043"/>
      <c r="G243" s="1044"/>
      <c r="H243" s="1045"/>
      <c r="I243" s="1046"/>
      <c r="J243" s="1047"/>
      <c r="K243" s="1047"/>
      <c r="L243" s="1047"/>
    </row>
    <row r="244" spans="1:12" customFormat="1" ht="15">
      <c r="A244" s="1066">
        <v>234</v>
      </c>
      <c r="B244" s="1070" t="s">
        <v>1947</v>
      </c>
      <c r="C244" s="1071" t="s">
        <v>1913</v>
      </c>
      <c r="D244" s="1072">
        <v>7841.6</v>
      </c>
      <c r="E244" s="1042"/>
      <c r="F244" s="1043"/>
      <c r="G244" s="1044"/>
      <c r="H244" s="1045"/>
      <c r="I244" s="1046"/>
      <c r="J244" s="1047"/>
      <c r="K244" s="1047"/>
      <c r="L244" s="1047"/>
    </row>
    <row r="245" spans="1:12">
      <c r="A245" s="1066">
        <v>235</v>
      </c>
      <c r="B245" s="1070" t="s">
        <v>1948</v>
      </c>
      <c r="C245" s="1071" t="s">
        <v>1913</v>
      </c>
      <c r="D245" s="1072">
        <v>7540</v>
      </c>
    </row>
    <row r="246" spans="1:12">
      <c r="A246" s="1066">
        <v>236</v>
      </c>
      <c r="B246" s="1070" t="s">
        <v>1949</v>
      </c>
      <c r="C246" s="1071" t="s">
        <v>1913</v>
      </c>
      <c r="D246" s="1072">
        <v>13110</v>
      </c>
    </row>
    <row r="247" spans="1:12">
      <c r="A247" s="1066">
        <v>237</v>
      </c>
      <c r="B247" s="1070" t="s">
        <v>1950</v>
      </c>
      <c r="C247" s="1071" t="s">
        <v>1913</v>
      </c>
      <c r="D247" s="1072">
        <v>4025</v>
      </c>
    </row>
    <row r="248" spans="1:12">
      <c r="A248" s="1066">
        <v>238</v>
      </c>
      <c r="B248" s="1070" t="s">
        <v>1951</v>
      </c>
      <c r="C248" s="1071" t="s">
        <v>1913</v>
      </c>
      <c r="D248" s="1072">
        <v>1265</v>
      </c>
    </row>
    <row r="249" spans="1:12">
      <c r="A249" s="1066">
        <v>239</v>
      </c>
      <c r="B249" s="1070" t="s">
        <v>1952</v>
      </c>
      <c r="C249" s="1071" t="s">
        <v>1913</v>
      </c>
      <c r="D249" s="1072">
        <v>9734.75</v>
      </c>
    </row>
    <row r="250" spans="1:12">
      <c r="A250" s="1066">
        <v>240</v>
      </c>
      <c r="B250" s="1070" t="s">
        <v>1953</v>
      </c>
      <c r="C250" s="1071" t="s">
        <v>1913</v>
      </c>
      <c r="D250" s="1072">
        <v>3910</v>
      </c>
    </row>
    <row r="251" spans="1:12">
      <c r="A251" s="1066">
        <v>241</v>
      </c>
      <c r="B251" s="1070" t="s">
        <v>1954</v>
      </c>
      <c r="C251" s="1071" t="s">
        <v>1913</v>
      </c>
      <c r="D251" s="1072">
        <v>8970</v>
      </c>
    </row>
    <row r="252" spans="1:12">
      <c r="A252" s="1066">
        <v>242</v>
      </c>
      <c r="B252" s="1070" t="s">
        <v>1955</v>
      </c>
      <c r="C252" s="1071" t="s">
        <v>1913</v>
      </c>
      <c r="D252" s="1072">
        <v>55.84</v>
      </c>
    </row>
    <row r="253" spans="1:12">
      <c r="A253" s="1066">
        <v>243</v>
      </c>
      <c r="B253" s="1070" t="s">
        <v>1956</v>
      </c>
      <c r="C253" s="1071" t="s">
        <v>1913</v>
      </c>
      <c r="D253" s="1072">
        <v>3910</v>
      </c>
    </row>
    <row r="254" spans="1:12">
      <c r="A254" s="1066">
        <v>244</v>
      </c>
      <c r="B254" s="1070" t="s">
        <v>1957</v>
      </c>
      <c r="C254" s="1071" t="s">
        <v>1913</v>
      </c>
      <c r="D254" s="1072">
        <v>3910</v>
      </c>
    </row>
    <row r="255" spans="1:12">
      <c r="A255" s="1066">
        <v>245</v>
      </c>
      <c r="B255" s="1070" t="s">
        <v>1958</v>
      </c>
      <c r="C255" s="1071" t="s">
        <v>1913</v>
      </c>
      <c r="D255" s="1072">
        <v>3910</v>
      </c>
    </row>
    <row r="256" spans="1:12">
      <c r="A256" s="1066">
        <v>246</v>
      </c>
      <c r="B256" s="1070" t="s">
        <v>1959</v>
      </c>
      <c r="C256" s="1071" t="s">
        <v>1913</v>
      </c>
      <c r="D256" s="1072">
        <v>3933</v>
      </c>
    </row>
    <row r="257" spans="1:5">
      <c r="A257" s="1066">
        <v>247</v>
      </c>
      <c r="B257" s="1070" t="s">
        <v>1960</v>
      </c>
      <c r="C257" s="1071" t="s">
        <v>1913</v>
      </c>
      <c r="D257" s="1072">
        <v>3910</v>
      </c>
      <c r="E257" s="1047"/>
    </row>
    <row r="258" spans="1:5">
      <c r="A258" s="1066">
        <v>248</v>
      </c>
      <c r="B258" s="1070" t="s">
        <v>1961</v>
      </c>
      <c r="C258" s="1071" t="s">
        <v>1913</v>
      </c>
      <c r="D258" s="1072">
        <v>3910</v>
      </c>
      <c r="E258" s="1047"/>
    </row>
    <row r="259" spans="1:5">
      <c r="A259" s="1066">
        <v>249</v>
      </c>
      <c r="B259" s="1070" t="s">
        <v>1962</v>
      </c>
      <c r="C259" s="1071" t="s">
        <v>1913</v>
      </c>
      <c r="D259" s="1072">
        <v>3910</v>
      </c>
    </row>
    <row r="260" spans="1:5">
      <c r="A260" s="1066">
        <v>250</v>
      </c>
      <c r="B260" s="1070" t="s">
        <v>1963</v>
      </c>
      <c r="C260" s="1071" t="s">
        <v>1913</v>
      </c>
      <c r="D260" s="1072">
        <v>5153.1499999999996</v>
      </c>
    </row>
    <row r="261" spans="1:5">
      <c r="A261" s="1066">
        <v>251</v>
      </c>
      <c r="B261" s="1070" t="s">
        <v>1964</v>
      </c>
      <c r="C261" s="1071" t="s">
        <v>1913</v>
      </c>
      <c r="D261" s="1072">
        <v>3910</v>
      </c>
    </row>
    <row r="262" spans="1:5">
      <c r="A262" s="1066">
        <v>252</v>
      </c>
      <c r="B262" s="1070" t="s">
        <v>1965</v>
      </c>
      <c r="C262" s="1071" t="s">
        <v>1913</v>
      </c>
      <c r="D262" s="1072">
        <v>2731.25</v>
      </c>
    </row>
    <row r="263" spans="1:5">
      <c r="A263" s="1066">
        <v>253</v>
      </c>
      <c r="B263" s="1070" t="s">
        <v>1966</v>
      </c>
      <c r="C263" s="1071" t="s">
        <v>1913</v>
      </c>
      <c r="D263" s="1072">
        <v>2415</v>
      </c>
    </row>
    <row r="264" spans="1:5">
      <c r="A264" s="1066">
        <v>254</v>
      </c>
      <c r="B264" s="1070" t="s">
        <v>1967</v>
      </c>
      <c r="C264" s="1071" t="s">
        <v>1913</v>
      </c>
      <c r="D264" s="1072">
        <v>2737</v>
      </c>
    </row>
    <row r="265" spans="1:5">
      <c r="A265" s="1066">
        <v>255</v>
      </c>
      <c r="B265" s="1070" t="s">
        <v>1968</v>
      </c>
      <c r="C265" s="1071" t="s">
        <v>1913</v>
      </c>
      <c r="D265" s="1072">
        <v>1720</v>
      </c>
    </row>
    <row r="266" spans="1:5">
      <c r="A266" s="1066">
        <v>256</v>
      </c>
      <c r="B266" s="1070" t="s">
        <v>1969</v>
      </c>
      <c r="C266" s="1071" t="s">
        <v>1913</v>
      </c>
      <c r="D266" s="1072">
        <v>4048.4</v>
      </c>
    </row>
    <row r="267" spans="1:5">
      <c r="A267" s="1066">
        <v>257</v>
      </c>
      <c r="B267" s="1070" t="s">
        <v>1970</v>
      </c>
      <c r="C267" s="1071" t="s">
        <v>1913</v>
      </c>
      <c r="D267" s="1072">
        <v>3298</v>
      </c>
    </row>
    <row r="268" spans="1:5">
      <c r="A268" s="1066">
        <v>258</v>
      </c>
      <c r="B268" s="1070" t="s">
        <v>1971</v>
      </c>
      <c r="C268" s="1071" t="s">
        <v>1913</v>
      </c>
      <c r="D268" s="1072">
        <v>3910</v>
      </c>
      <c r="E268" s="1047"/>
    </row>
    <row r="269" spans="1:5">
      <c r="A269" s="1066">
        <v>259</v>
      </c>
      <c r="B269" s="1070" t="s">
        <v>1972</v>
      </c>
      <c r="C269" s="1071" t="s">
        <v>1913</v>
      </c>
      <c r="D269" s="1072">
        <v>3933</v>
      </c>
      <c r="E269" s="1117"/>
    </row>
    <row r="270" spans="1:5">
      <c r="A270" s="1066">
        <v>260</v>
      </c>
      <c r="B270" s="1070" t="s">
        <v>1973</v>
      </c>
      <c r="C270" s="1071" t="s">
        <v>1913</v>
      </c>
      <c r="D270" s="1072">
        <v>3933</v>
      </c>
      <c r="E270" s="1047"/>
    </row>
    <row r="271" spans="1:5">
      <c r="A271" s="1066">
        <v>261</v>
      </c>
      <c r="B271" s="1070" t="s">
        <v>1974</v>
      </c>
      <c r="C271" s="1071" t="s">
        <v>1913</v>
      </c>
      <c r="D271" s="1072">
        <v>8671.41</v>
      </c>
    </row>
    <row r="272" spans="1:5">
      <c r="A272" s="1066">
        <v>262</v>
      </c>
      <c r="B272" s="1070" t="s">
        <v>1975</v>
      </c>
      <c r="C272" s="1071" t="s">
        <v>1913</v>
      </c>
      <c r="D272" s="1072">
        <v>3910</v>
      </c>
    </row>
    <row r="273" spans="1:9">
      <c r="A273" s="1066">
        <v>263</v>
      </c>
      <c r="B273" s="1070" t="s">
        <v>1976</v>
      </c>
      <c r="C273" s="1071" t="s">
        <v>1913</v>
      </c>
      <c r="D273" s="1072">
        <v>3910</v>
      </c>
    </row>
    <row r="274" spans="1:9">
      <c r="A274" s="1066">
        <v>264</v>
      </c>
      <c r="B274" s="1070" t="s">
        <v>1977</v>
      </c>
      <c r="C274" s="1071" t="s">
        <v>1913</v>
      </c>
      <c r="D274" s="1072">
        <v>3933</v>
      </c>
    </row>
    <row r="275" spans="1:9" ht="15" thickBot="1">
      <c r="A275" s="1066">
        <v>265</v>
      </c>
      <c r="B275" s="1099" t="s">
        <v>1978</v>
      </c>
      <c r="C275" s="1100" t="s">
        <v>1913</v>
      </c>
      <c r="D275" s="1101">
        <v>2772.4</v>
      </c>
      <c r="H275" s="1046"/>
      <c r="I275" s="1045"/>
    </row>
    <row r="276" spans="1:9">
      <c r="A276" s="1066">
        <v>266</v>
      </c>
      <c r="B276" s="1067" t="s">
        <v>1979</v>
      </c>
      <c r="C276" s="1068" t="s">
        <v>1913</v>
      </c>
      <c r="D276" s="1069">
        <v>3910</v>
      </c>
      <c r="E276" s="1047"/>
    </row>
    <row r="277" spans="1:9" ht="15" thickBot="1">
      <c r="A277" s="1066">
        <v>267</v>
      </c>
      <c r="B277" s="1099" t="s">
        <v>1980</v>
      </c>
      <c r="C277" s="1100" t="s">
        <v>1913</v>
      </c>
      <c r="D277" s="1101">
        <v>2570</v>
      </c>
      <c r="E277" s="1047"/>
      <c r="H277" s="1046"/>
      <c r="I277" s="1045"/>
    </row>
    <row r="278" spans="1:9" ht="15">
      <c r="A278" s="1066">
        <v>268</v>
      </c>
      <c r="B278" s="1123" t="s">
        <v>1981</v>
      </c>
      <c r="C278" s="1124" t="s">
        <v>1913</v>
      </c>
      <c r="D278" s="1125">
        <v>3910</v>
      </c>
    </row>
    <row r="279" spans="1:9">
      <c r="A279" s="1066">
        <v>269</v>
      </c>
      <c r="B279" s="1070" t="s">
        <v>1982</v>
      </c>
      <c r="C279" s="1071" t="s">
        <v>1913</v>
      </c>
      <c r="D279" s="1072">
        <v>3910</v>
      </c>
    </row>
    <row r="280" spans="1:9" ht="15">
      <c r="A280" s="1066">
        <v>270</v>
      </c>
      <c r="B280" s="1093" t="s">
        <v>1983</v>
      </c>
      <c r="C280" s="1126" t="s">
        <v>1913</v>
      </c>
      <c r="D280" s="1095">
        <v>3910</v>
      </c>
    </row>
    <row r="281" spans="1:9" ht="15">
      <c r="A281" s="1066">
        <v>271</v>
      </c>
      <c r="B281" s="1093" t="s">
        <v>1984</v>
      </c>
      <c r="C281" s="1126" t="s">
        <v>1913</v>
      </c>
      <c r="D281" s="1095">
        <v>2530</v>
      </c>
    </row>
    <row r="282" spans="1:9" ht="15">
      <c r="A282" s="1066">
        <v>272</v>
      </c>
      <c r="B282" s="1093" t="s">
        <v>1985</v>
      </c>
      <c r="C282" s="1126" t="s">
        <v>1913</v>
      </c>
      <c r="D282" s="1095">
        <v>2772.4</v>
      </c>
    </row>
    <row r="283" spans="1:9" ht="15">
      <c r="A283" s="1066">
        <v>273</v>
      </c>
      <c r="B283" s="1093" t="s">
        <v>1986</v>
      </c>
      <c r="C283" s="1126" t="s">
        <v>1913</v>
      </c>
      <c r="D283" s="1095">
        <v>3993</v>
      </c>
    </row>
    <row r="284" spans="1:9" ht="15" thickBot="1">
      <c r="A284" s="1066">
        <v>274</v>
      </c>
      <c r="B284" s="1099" t="s">
        <v>1987</v>
      </c>
      <c r="C284" s="1100" t="s">
        <v>1913</v>
      </c>
      <c r="D284" s="1101">
        <v>2530</v>
      </c>
      <c r="H284" s="1046"/>
      <c r="I284" s="1045"/>
    </row>
    <row r="285" spans="1:9">
      <c r="A285" s="1066">
        <v>275</v>
      </c>
      <c r="B285" s="1067" t="s">
        <v>1988</v>
      </c>
      <c r="C285" s="1068" t="s">
        <v>1913</v>
      </c>
      <c r="D285" s="1069">
        <v>3933</v>
      </c>
    </row>
    <row r="286" spans="1:9">
      <c r="A286" s="1066">
        <v>276</v>
      </c>
      <c r="B286" s="1070" t="s">
        <v>1989</v>
      </c>
      <c r="C286" s="1071" t="s">
        <v>1913</v>
      </c>
      <c r="D286" s="1072">
        <v>2903.75</v>
      </c>
    </row>
    <row r="287" spans="1:9">
      <c r="A287" s="1066">
        <v>277</v>
      </c>
      <c r="B287" s="1070" t="s">
        <v>1990</v>
      </c>
      <c r="C287" s="1071" t="s">
        <v>1913</v>
      </c>
      <c r="D287" s="1072">
        <v>3910</v>
      </c>
    </row>
    <row r="288" spans="1:9">
      <c r="A288" s="1066">
        <v>278</v>
      </c>
      <c r="B288" s="1070" t="s">
        <v>1991</v>
      </c>
      <c r="C288" s="1071" t="s">
        <v>1913</v>
      </c>
      <c r="D288" s="1072">
        <v>7696.95</v>
      </c>
    </row>
    <row r="289" spans="1:12">
      <c r="A289" s="1066">
        <v>279</v>
      </c>
      <c r="B289" s="1070" t="s">
        <v>1992</v>
      </c>
      <c r="C289" s="1071" t="s">
        <v>1913</v>
      </c>
      <c r="D289" s="1072">
        <v>17500</v>
      </c>
    </row>
    <row r="290" spans="1:12">
      <c r="A290" s="1066">
        <v>280</v>
      </c>
      <c r="B290" s="1070" t="s">
        <v>1993</v>
      </c>
      <c r="C290" s="1071" t="s">
        <v>1913</v>
      </c>
      <c r="D290" s="1072">
        <v>5788.4</v>
      </c>
    </row>
    <row r="291" spans="1:12" s="1042" customFormat="1">
      <c r="A291" s="1066">
        <v>281</v>
      </c>
      <c r="B291" s="1070" t="s">
        <v>1994</v>
      </c>
      <c r="C291" s="1071" t="s">
        <v>1913</v>
      </c>
      <c r="D291" s="1072">
        <v>5788.4</v>
      </c>
      <c r="F291" s="1043"/>
      <c r="G291" s="1044"/>
      <c r="H291" s="1045"/>
      <c r="I291" s="1046"/>
      <c r="J291" s="1047"/>
      <c r="K291" s="1047"/>
      <c r="L291" s="1047"/>
    </row>
    <row r="292" spans="1:12" s="1042" customFormat="1">
      <c r="A292" s="1066">
        <v>282</v>
      </c>
      <c r="B292" s="1070" t="s">
        <v>1995</v>
      </c>
      <c r="C292" s="1071" t="s">
        <v>1913</v>
      </c>
      <c r="D292" s="1072">
        <v>2903.75</v>
      </c>
      <c r="F292" s="1043"/>
      <c r="G292" s="1044"/>
      <c r="H292" s="1045"/>
      <c r="I292" s="1046"/>
      <c r="J292" s="1047"/>
      <c r="K292" s="1047"/>
      <c r="L292" s="1047"/>
    </row>
    <row r="293" spans="1:12" s="1042" customFormat="1">
      <c r="A293" s="1066">
        <v>283</v>
      </c>
      <c r="B293" s="1070" t="s">
        <v>1996</v>
      </c>
      <c r="C293" s="1071" t="s">
        <v>1913</v>
      </c>
      <c r="D293" s="1072">
        <v>2772.4</v>
      </c>
      <c r="F293" s="1043"/>
      <c r="G293" s="1044"/>
      <c r="H293" s="1045"/>
      <c r="I293" s="1046"/>
      <c r="J293" s="1047"/>
      <c r="K293" s="1047"/>
      <c r="L293" s="1047"/>
    </row>
    <row r="294" spans="1:12" s="1042" customFormat="1">
      <c r="A294" s="1066">
        <v>284</v>
      </c>
      <c r="B294" s="1070" t="s">
        <v>1997</v>
      </c>
      <c r="C294" s="1071" t="s">
        <v>1913</v>
      </c>
      <c r="D294" s="1072">
        <v>3444.25</v>
      </c>
      <c r="F294" s="1043"/>
      <c r="G294" s="1044"/>
      <c r="H294" s="1045"/>
      <c r="I294" s="1046"/>
      <c r="J294" s="1047"/>
      <c r="K294" s="1047"/>
      <c r="L294" s="1047"/>
    </row>
    <row r="295" spans="1:12" s="1042" customFormat="1">
      <c r="A295" s="1066">
        <v>285</v>
      </c>
      <c r="B295" s="1070" t="s">
        <v>1998</v>
      </c>
      <c r="C295" s="1071" t="s">
        <v>1913</v>
      </c>
      <c r="D295" s="1072">
        <v>3444.25</v>
      </c>
      <c r="F295" s="1043"/>
      <c r="G295" s="1044"/>
      <c r="H295" s="1045"/>
      <c r="I295" s="1046"/>
      <c r="J295" s="1047"/>
      <c r="K295" s="1047"/>
      <c r="L295" s="1047"/>
    </row>
    <row r="296" spans="1:12" s="1042" customFormat="1">
      <c r="A296" s="1066">
        <v>286</v>
      </c>
      <c r="B296" s="1070" t="s">
        <v>1999</v>
      </c>
      <c r="C296" s="1071" t="s">
        <v>1913</v>
      </c>
      <c r="D296" s="1072">
        <v>2903.75</v>
      </c>
      <c r="F296" s="1043"/>
      <c r="G296" s="1044"/>
      <c r="H296" s="1045"/>
      <c r="I296" s="1046"/>
      <c r="J296" s="1047"/>
      <c r="K296" s="1047"/>
      <c r="L296" s="1047"/>
    </row>
    <row r="297" spans="1:12" s="1042" customFormat="1">
      <c r="A297" s="1066">
        <v>287</v>
      </c>
      <c r="B297" s="1070" t="s">
        <v>2000</v>
      </c>
      <c r="C297" s="1071" t="s">
        <v>1913</v>
      </c>
      <c r="D297" s="1072">
        <v>1229.27</v>
      </c>
      <c r="F297" s="1043"/>
      <c r="G297" s="1044"/>
      <c r="H297" s="1045"/>
      <c r="I297" s="1046"/>
      <c r="J297" s="1047"/>
      <c r="K297" s="1047"/>
      <c r="L297" s="1047"/>
    </row>
    <row r="298" spans="1:12" s="1042" customFormat="1">
      <c r="A298" s="1066">
        <v>288</v>
      </c>
      <c r="B298" s="1070" t="s">
        <v>2001</v>
      </c>
      <c r="C298" s="1071" t="s">
        <v>2002</v>
      </c>
      <c r="D298" s="1072">
        <v>1725</v>
      </c>
      <c r="F298" s="1043"/>
      <c r="G298" s="1044"/>
      <c r="H298" s="1045"/>
      <c r="I298" s="1046"/>
      <c r="J298" s="1047"/>
      <c r="K298" s="1047"/>
      <c r="L298" s="1047"/>
    </row>
    <row r="299" spans="1:12" s="1042" customFormat="1">
      <c r="A299" s="1066">
        <v>289</v>
      </c>
      <c r="B299" s="1070" t="s">
        <v>2003</v>
      </c>
      <c r="C299" s="1071" t="s">
        <v>2002</v>
      </c>
      <c r="D299" s="1072">
        <v>5722.44</v>
      </c>
      <c r="F299" s="1043"/>
      <c r="G299" s="1044"/>
      <c r="H299" s="1045"/>
      <c r="I299" s="1046"/>
      <c r="J299" s="1047"/>
      <c r="K299" s="1047"/>
      <c r="L299" s="1047"/>
    </row>
    <row r="300" spans="1:12" s="1042" customFormat="1">
      <c r="A300" s="1066">
        <v>290</v>
      </c>
      <c r="B300" s="1070" t="s">
        <v>2004</v>
      </c>
      <c r="C300" s="1071" t="s">
        <v>2002</v>
      </c>
      <c r="D300" s="1072">
        <v>3874.4</v>
      </c>
      <c r="F300" s="1043"/>
      <c r="G300" s="1044"/>
      <c r="H300" s="1045"/>
      <c r="I300" s="1046"/>
      <c r="J300" s="1047"/>
      <c r="K300" s="1047"/>
      <c r="L300" s="1047"/>
    </row>
    <row r="301" spans="1:12" s="1042" customFormat="1">
      <c r="A301" s="1066">
        <v>291</v>
      </c>
      <c r="B301" s="1070" t="s">
        <v>2005</v>
      </c>
      <c r="C301" s="1071" t="s">
        <v>2002</v>
      </c>
      <c r="D301" s="1072">
        <v>6326.64</v>
      </c>
      <c r="F301" s="1043"/>
      <c r="G301" s="1044"/>
      <c r="H301" s="1045"/>
      <c r="I301" s="1046"/>
      <c r="J301" s="1047"/>
      <c r="K301" s="1047"/>
      <c r="L301" s="1047"/>
    </row>
    <row r="302" spans="1:12" s="1042" customFormat="1">
      <c r="A302" s="1066">
        <v>292</v>
      </c>
      <c r="B302" s="1070" t="s">
        <v>2006</v>
      </c>
      <c r="C302" s="1071" t="s">
        <v>2002</v>
      </c>
      <c r="D302" s="1072">
        <v>1725</v>
      </c>
      <c r="F302" s="1043"/>
      <c r="G302" s="1044"/>
      <c r="H302" s="1045"/>
      <c r="I302" s="1046"/>
      <c r="J302" s="1047"/>
      <c r="K302" s="1047"/>
      <c r="L302" s="1047"/>
    </row>
    <row r="303" spans="1:12" s="1042" customFormat="1">
      <c r="A303" s="1066">
        <v>293</v>
      </c>
      <c r="B303" s="1070" t="s">
        <v>2007</v>
      </c>
      <c r="C303" s="1071" t="s">
        <v>2002</v>
      </c>
      <c r="D303" s="1072">
        <v>586.5</v>
      </c>
      <c r="F303" s="1043"/>
      <c r="G303" s="1044"/>
      <c r="H303" s="1045"/>
      <c r="I303" s="1046"/>
      <c r="J303" s="1047"/>
      <c r="K303" s="1047"/>
      <c r="L303" s="1047"/>
    </row>
    <row r="304" spans="1:12" s="1042" customFormat="1">
      <c r="A304" s="1066">
        <v>294</v>
      </c>
      <c r="B304" s="1070" t="s">
        <v>2008</v>
      </c>
      <c r="C304" s="1071" t="s">
        <v>2002</v>
      </c>
      <c r="D304" s="1072">
        <v>5504.75</v>
      </c>
      <c r="F304" s="1043"/>
      <c r="G304" s="1044"/>
      <c r="H304" s="1045"/>
      <c r="I304" s="1046"/>
      <c r="J304" s="1047"/>
      <c r="K304" s="1047"/>
      <c r="L304" s="1047"/>
    </row>
    <row r="305" spans="1:12" s="1042" customFormat="1">
      <c r="A305" s="1066">
        <v>295</v>
      </c>
      <c r="B305" s="1070" t="s">
        <v>2009</v>
      </c>
      <c r="C305" s="1071" t="s">
        <v>2002</v>
      </c>
      <c r="D305" s="1072">
        <v>98074.52</v>
      </c>
      <c r="F305" s="1043"/>
      <c r="G305" s="1044"/>
      <c r="H305" s="1045"/>
      <c r="I305" s="1046"/>
      <c r="J305" s="1047"/>
      <c r="K305" s="1047"/>
      <c r="L305" s="1047"/>
    </row>
    <row r="306" spans="1:12" s="1042" customFormat="1">
      <c r="A306" s="1066">
        <v>296</v>
      </c>
      <c r="B306" s="1070" t="s">
        <v>2010</v>
      </c>
      <c r="C306" s="1071" t="s">
        <v>2011</v>
      </c>
      <c r="D306" s="1072">
        <v>1173</v>
      </c>
      <c r="F306" s="1043"/>
      <c r="G306" s="1044"/>
      <c r="H306" s="1045"/>
      <c r="I306" s="1046"/>
      <c r="J306" s="1047"/>
      <c r="K306" s="1047"/>
      <c r="L306" s="1047"/>
    </row>
    <row r="307" spans="1:12">
      <c r="A307" s="1066">
        <v>297</v>
      </c>
      <c r="B307" s="1070" t="s">
        <v>2012</v>
      </c>
      <c r="C307" s="1071" t="s">
        <v>2011</v>
      </c>
      <c r="D307" s="1072">
        <v>3642.4</v>
      </c>
    </row>
    <row r="308" spans="1:12">
      <c r="A308" s="1066">
        <v>298</v>
      </c>
      <c r="B308" s="1070" t="s">
        <v>2013</v>
      </c>
      <c r="C308" s="1071" t="s">
        <v>2011</v>
      </c>
      <c r="D308" s="1072">
        <v>724.5</v>
      </c>
    </row>
    <row r="309" spans="1:12">
      <c r="A309" s="1066">
        <v>299</v>
      </c>
      <c r="B309" s="1070" t="s">
        <v>2014</v>
      </c>
      <c r="C309" s="1071" t="s">
        <v>2011</v>
      </c>
      <c r="D309" s="1072">
        <v>14220</v>
      </c>
    </row>
    <row r="310" spans="1:12">
      <c r="A310" s="1066">
        <v>300</v>
      </c>
      <c r="B310" s="1070" t="s">
        <v>2015</v>
      </c>
      <c r="C310" s="1071" t="s">
        <v>2011</v>
      </c>
      <c r="D310" s="1072">
        <v>1840</v>
      </c>
    </row>
    <row r="311" spans="1:12">
      <c r="A311" s="1066">
        <v>301</v>
      </c>
      <c r="B311" s="1070" t="s">
        <v>2016</v>
      </c>
      <c r="C311" s="1071" t="s">
        <v>2011</v>
      </c>
      <c r="D311" s="1072">
        <v>2760</v>
      </c>
    </row>
    <row r="312" spans="1:12">
      <c r="A312" s="1066">
        <v>302</v>
      </c>
      <c r="B312" s="1070" t="s">
        <v>2017</v>
      </c>
      <c r="C312" s="1071" t="s">
        <v>2018</v>
      </c>
      <c r="D312" s="1072">
        <v>2699</v>
      </c>
    </row>
    <row r="313" spans="1:12">
      <c r="A313" s="1066">
        <v>303</v>
      </c>
      <c r="B313" s="1070" t="s">
        <v>2019</v>
      </c>
      <c r="C313" s="1071" t="s">
        <v>2020</v>
      </c>
      <c r="D313" s="1072">
        <v>1495</v>
      </c>
    </row>
    <row r="314" spans="1:12">
      <c r="A314" s="1066">
        <v>304</v>
      </c>
      <c r="B314" s="1070" t="s">
        <v>2021</v>
      </c>
      <c r="C314" s="1071" t="s">
        <v>2020</v>
      </c>
      <c r="D314" s="1072">
        <v>1495</v>
      </c>
    </row>
    <row r="315" spans="1:12">
      <c r="A315" s="1066">
        <v>305</v>
      </c>
      <c r="B315" s="1070" t="s">
        <v>2022</v>
      </c>
      <c r="C315" s="1071" t="s">
        <v>2020</v>
      </c>
      <c r="D315" s="1072">
        <v>1495</v>
      </c>
    </row>
    <row r="316" spans="1:12">
      <c r="A316" s="1066">
        <v>306</v>
      </c>
      <c r="B316" s="1070" t="s">
        <v>2023</v>
      </c>
      <c r="C316" s="1071" t="s">
        <v>2020</v>
      </c>
      <c r="D316" s="1072">
        <v>1495</v>
      </c>
    </row>
    <row r="317" spans="1:12">
      <c r="A317" s="1066">
        <v>307</v>
      </c>
      <c r="B317" s="1070" t="s">
        <v>2024</v>
      </c>
      <c r="C317" s="1071" t="s">
        <v>2020</v>
      </c>
      <c r="D317" s="1072">
        <v>1495</v>
      </c>
    </row>
    <row r="318" spans="1:12">
      <c r="A318" s="1066">
        <v>308</v>
      </c>
      <c r="B318" s="1070" t="s">
        <v>2025</v>
      </c>
      <c r="C318" s="1071" t="s">
        <v>2020</v>
      </c>
      <c r="D318" s="1072">
        <v>4358.5</v>
      </c>
    </row>
    <row r="319" spans="1:12" ht="15.75" thickBot="1">
      <c r="A319" s="1066">
        <v>309</v>
      </c>
      <c r="B319" s="1075" t="s">
        <v>2026</v>
      </c>
      <c r="C319" s="1127" t="s">
        <v>2020</v>
      </c>
      <c r="D319" s="1077">
        <v>3881.25</v>
      </c>
      <c r="H319" s="1046"/>
      <c r="I319" s="1045"/>
    </row>
    <row r="320" spans="1:12" ht="15" thickBot="1">
      <c r="A320" s="1066">
        <v>310</v>
      </c>
      <c r="B320" s="1128" t="s">
        <v>2027</v>
      </c>
      <c r="C320" s="1129" t="s">
        <v>2020</v>
      </c>
      <c r="D320" s="1130">
        <v>2990</v>
      </c>
      <c r="H320" s="1046"/>
      <c r="I320" s="1045"/>
    </row>
    <row r="321" spans="1:12" s="1042" customFormat="1">
      <c r="A321" s="1066">
        <v>311</v>
      </c>
      <c r="B321" s="1067" t="s">
        <v>2028</v>
      </c>
      <c r="C321" s="1068" t="s">
        <v>2020</v>
      </c>
      <c r="D321" s="1069">
        <v>3624.26</v>
      </c>
      <c r="F321" s="1043"/>
      <c r="G321" s="1044"/>
      <c r="H321" s="1045"/>
      <c r="I321" s="1046"/>
      <c r="J321" s="1047"/>
      <c r="K321" s="1047"/>
      <c r="L321" s="1047"/>
    </row>
    <row r="322" spans="1:12" s="1042" customFormat="1">
      <c r="A322" s="1066">
        <v>312</v>
      </c>
      <c r="B322" s="1070" t="s">
        <v>2029</v>
      </c>
      <c r="C322" s="1071" t="s">
        <v>2020</v>
      </c>
      <c r="D322" s="1072">
        <v>2990</v>
      </c>
      <c r="F322" s="1043"/>
      <c r="G322" s="1044"/>
      <c r="H322" s="1045"/>
      <c r="I322" s="1046"/>
      <c r="J322" s="1047"/>
      <c r="K322" s="1047"/>
      <c r="L322" s="1047"/>
    </row>
    <row r="323" spans="1:12" s="1042" customFormat="1">
      <c r="A323" s="1066">
        <v>313</v>
      </c>
      <c r="B323" s="1070" t="s">
        <v>2030</v>
      </c>
      <c r="C323" s="1071" t="s">
        <v>2020</v>
      </c>
      <c r="D323" s="1072">
        <v>2990</v>
      </c>
      <c r="F323" s="1043"/>
      <c r="G323" s="1044"/>
      <c r="H323" s="1045"/>
      <c r="I323" s="1046"/>
      <c r="J323" s="1047"/>
      <c r="K323" s="1047"/>
      <c r="L323" s="1047"/>
    </row>
    <row r="324" spans="1:12" s="1042" customFormat="1">
      <c r="A324" s="1066">
        <v>314</v>
      </c>
      <c r="B324" s="1070" t="s">
        <v>2031</v>
      </c>
      <c r="C324" s="1071" t="s">
        <v>2020</v>
      </c>
      <c r="D324" s="1072">
        <v>1495</v>
      </c>
      <c r="F324" s="1043"/>
      <c r="G324" s="1044"/>
      <c r="H324" s="1045"/>
      <c r="I324" s="1046"/>
      <c r="J324" s="1047"/>
      <c r="K324" s="1047"/>
      <c r="L324" s="1047"/>
    </row>
    <row r="325" spans="1:12" s="1042" customFormat="1">
      <c r="A325" s="1066">
        <v>315</v>
      </c>
      <c r="B325" s="1070" t="s">
        <v>2032</v>
      </c>
      <c r="C325" s="1071" t="s">
        <v>2020</v>
      </c>
      <c r="D325" s="1072">
        <v>1495</v>
      </c>
      <c r="F325" s="1043"/>
      <c r="G325" s="1044"/>
      <c r="H325" s="1045"/>
      <c r="I325" s="1046"/>
      <c r="J325" s="1047"/>
      <c r="K325" s="1047"/>
      <c r="L325" s="1047"/>
    </row>
    <row r="326" spans="1:12" s="1042" customFormat="1">
      <c r="A326" s="1066">
        <v>316</v>
      </c>
      <c r="B326" s="1070" t="s">
        <v>2033</v>
      </c>
      <c r="C326" s="1071" t="s">
        <v>2020</v>
      </c>
      <c r="D326" s="1072">
        <v>2093</v>
      </c>
      <c r="F326" s="1043"/>
      <c r="G326" s="1044"/>
      <c r="H326" s="1045"/>
      <c r="I326" s="1046"/>
      <c r="J326" s="1047"/>
      <c r="K326" s="1047"/>
      <c r="L326" s="1047"/>
    </row>
    <row r="327" spans="1:12" s="1042" customFormat="1">
      <c r="A327" s="1066">
        <v>317</v>
      </c>
      <c r="B327" s="1070" t="s">
        <v>2034</v>
      </c>
      <c r="C327" s="1071" t="s">
        <v>2020</v>
      </c>
      <c r="D327" s="1072">
        <v>2633.5</v>
      </c>
      <c r="F327" s="1043"/>
      <c r="G327" s="1044"/>
      <c r="H327" s="1045"/>
      <c r="I327" s="1046"/>
      <c r="J327" s="1047"/>
      <c r="K327" s="1047"/>
      <c r="L327" s="1047"/>
    </row>
    <row r="328" spans="1:12" s="1042" customFormat="1">
      <c r="A328" s="1066">
        <v>318</v>
      </c>
      <c r="B328" s="1070" t="s">
        <v>2035</v>
      </c>
      <c r="C328" s="1071" t="s">
        <v>2020</v>
      </c>
      <c r="D328" s="1072">
        <v>2893.75</v>
      </c>
      <c r="F328" s="1043"/>
      <c r="G328" s="1044"/>
      <c r="H328" s="1045"/>
      <c r="I328" s="1046"/>
      <c r="J328" s="1047"/>
      <c r="K328" s="1047"/>
      <c r="L328" s="1047"/>
    </row>
    <row r="329" spans="1:12" s="1042" customFormat="1">
      <c r="A329" s="1066">
        <v>319</v>
      </c>
      <c r="B329" s="1070" t="s">
        <v>2036</v>
      </c>
      <c r="C329" s="1071" t="s">
        <v>2020</v>
      </c>
      <c r="D329" s="1072">
        <v>1495</v>
      </c>
      <c r="F329" s="1043"/>
      <c r="G329" s="1044"/>
      <c r="H329" s="1045"/>
      <c r="I329" s="1046"/>
      <c r="J329" s="1047"/>
      <c r="K329" s="1047"/>
      <c r="L329" s="1047"/>
    </row>
    <row r="330" spans="1:12" s="1042" customFormat="1">
      <c r="A330" s="1066">
        <v>320</v>
      </c>
      <c r="B330" s="1070" t="s">
        <v>2037</v>
      </c>
      <c r="C330" s="1071" t="s">
        <v>2020</v>
      </c>
      <c r="D330" s="1072">
        <v>3881.25</v>
      </c>
      <c r="F330" s="1043"/>
      <c r="G330" s="1044"/>
      <c r="H330" s="1045"/>
      <c r="I330" s="1046"/>
      <c r="J330" s="1047"/>
      <c r="K330" s="1047"/>
      <c r="L330" s="1047"/>
    </row>
    <row r="331" spans="1:12" s="1042" customFormat="1">
      <c r="A331" s="1066">
        <v>321</v>
      </c>
      <c r="B331" s="1070" t="s">
        <v>2038</v>
      </c>
      <c r="C331" s="1071" t="s">
        <v>2020</v>
      </c>
      <c r="D331" s="1072">
        <v>76791.88</v>
      </c>
      <c r="F331" s="1043"/>
      <c r="G331" s="1044"/>
      <c r="H331" s="1045"/>
      <c r="I331" s="1046"/>
      <c r="J331" s="1047"/>
      <c r="K331" s="1047"/>
      <c r="L331" s="1047"/>
    </row>
    <row r="332" spans="1:12" s="1042" customFormat="1">
      <c r="A332" s="1066">
        <v>322</v>
      </c>
      <c r="B332" s="1070" t="s">
        <v>2039</v>
      </c>
      <c r="C332" s="1071" t="s">
        <v>2040</v>
      </c>
      <c r="D332" s="1072">
        <v>623.61</v>
      </c>
      <c r="F332" s="1043"/>
      <c r="G332" s="1044"/>
      <c r="H332" s="1045"/>
      <c r="I332" s="1046"/>
      <c r="J332" s="1047"/>
      <c r="K332" s="1047"/>
      <c r="L332" s="1047"/>
    </row>
    <row r="333" spans="1:12" s="1042" customFormat="1">
      <c r="A333" s="1066">
        <v>323</v>
      </c>
      <c r="B333" s="1070" t="s">
        <v>2041</v>
      </c>
      <c r="C333" s="1071" t="s">
        <v>2042</v>
      </c>
      <c r="D333" s="1072">
        <v>1728</v>
      </c>
      <c r="F333" s="1043"/>
      <c r="G333" s="1044"/>
      <c r="H333" s="1045"/>
      <c r="I333" s="1046"/>
      <c r="J333" s="1047"/>
      <c r="K333" s="1047"/>
      <c r="L333" s="1047"/>
    </row>
    <row r="334" spans="1:12" s="1042" customFormat="1">
      <c r="A334" s="1066">
        <v>324</v>
      </c>
      <c r="B334" s="1070" t="s">
        <v>2043</v>
      </c>
      <c r="C334" s="1071" t="s">
        <v>2042</v>
      </c>
      <c r="D334" s="1072">
        <v>2967</v>
      </c>
      <c r="F334" s="1043"/>
      <c r="G334" s="1044"/>
      <c r="H334" s="1045"/>
      <c r="I334" s="1046"/>
      <c r="J334" s="1047"/>
      <c r="K334" s="1047"/>
      <c r="L334" s="1047"/>
    </row>
    <row r="335" spans="1:12">
      <c r="A335" s="1066">
        <v>325</v>
      </c>
      <c r="B335" s="1070" t="s">
        <v>2044</v>
      </c>
      <c r="C335" s="1071" t="s">
        <v>2042</v>
      </c>
      <c r="D335" s="1072">
        <v>2899</v>
      </c>
    </row>
    <row r="336" spans="1:12">
      <c r="A336" s="1066">
        <v>326</v>
      </c>
      <c r="B336" s="1070" t="s">
        <v>2045</v>
      </c>
      <c r="C336" s="1071" t="s">
        <v>2042</v>
      </c>
      <c r="D336" s="1072">
        <v>2999</v>
      </c>
      <c r="G336" s="1085"/>
    </row>
    <row r="337" spans="1:9">
      <c r="A337" s="1066">
        <v>327</v>
      </c>
      <c r="B337" s="1070" t="s">
        <v>2046</v>
      </c>
      <c r="C337" s="1071" t="s">
        <v>2042</v>
      </c>
      <c r="D337" s="1072">
        <v>2899</v>
      </c>
      <c r="G337" s="1085"/>
    </row>
    <row r="338" spans="1:9">
      <c r="A338" s="1066">
        <v>328</v>
      </c>
      <c r="B338" s="1070" t="s">
        <v>2047</v>
      </c>
      <c r="C338" s="1071" t="s">
        <v>2042</v>
      </c>
      <c r="D338" s="1072">
        <v>2899</v>
      </c>
      <c r="F338" s="1131"/>
      <c r="G338" s="1085"/>
    </row>
    <row r="339" spans="1:9">
      <c r="A339" s="1066">
        <v>329</v>
      </c>
      <c r="B339" s="1070" t="s">
        <v>2048</v>
      </c>
      <c r="C339" s="1071" t="s">
        <v>2042</v>
      </c>
      <c r="D339" s="1072">
        <v>2907.32</v>
      </c>
      <c r="F339" s="1131"/>
      <c r="G339" s="1085"/>
    </row>
    <row r="340" spans="1:9">
      <c r="A340" s="1066">
        <v>330</v>
      </c>
      <c r="B340" s="1070" t="s">
        <v>2049</v>
      </c>
      <c r="C340" s="1071" t="s">
        <v>2042</v>
      </c>
      <c r="D340" s="1072">
        <v>2923.2</v>
      </c>
      <c r="F340" s="1131"/>
      <c r="G340" s="1085"/>
    </row>
    <row r="341" spans="1:9">
      <c r="A341" s="1066">
        <v>331</v>
      </c>
      <c r="B341" s="1070" t="s">
        <v>2050</v>
      </c>
      <c r="C341" s="1071" t="s">
        <v>2042</v>
      </c>
      <c r="D341" s="1072">
        <v>2923.2</v>
      </c>
      <c r="F341" s="1131"/>
      <c r="G341" s="1085"/>
    </row>
    <row r="342" spans="1:9" ht="15" thickBot="1">
      <c r="A342" s="1066">
        <v>332</v>
      </c>
      <c r="B342" s="1099" t="s">
        <v>2051</v>
      </c>
      <c r="C342" s="1100" t="s">
        <v>2042</v>
      </c>
      <c r="D342" s="1101">
        <v>4197.5</v>
      </c>
      <c r="F342" s="1131"/>
      <c r="G342" s="1085"/>
      <c r="H342" s="1046"/>
      <c r="I342" s="1045"/>
    </row>
    <row r="343" spans="1:9" ht="15" thickBot="1">
      <c r="A343" s="1066">
        <v>333</v>
      </c>
      <c r="B343" s="1128" t="s">
        <v>2052</v>
      </c>
      <c r="C343" s="1129" t="s">
        <v>2042</v>
      </c>
      <c r="D343" s="1130">
        <v>2899</v>
      </c>
      <c r="F343" s="1131"/>
      <c r="G343" s="1085"/>
      <c r="H343" s="1046"/>
      <c r="I343" s="1045"/>
    </row>
    <row r="344" spans="1:9">
      <c r="A344" s="1066">
        <v>334</v>
      </c>
      <c r="B344" s="1067" t="s">
        <v>2053</v>
      </c>
      <c r="C344" s="1068" t="s">
        <v>2042</v>
      </c>
      <c r="D344" s="1069">
        <v>5235.5</v>
      </c>
      <c r="F344" s="1131"/>
      <c r="G344" s="1085"/>
    </row>
    <row r="345" spans="1:9">
      <c r="A345" s="1066">
        <v>335</v>
      </c>
      <c r="B345" s="1070" t="s">
        <v>2054</v>
      </c>
      <c r="C345" s="1071" t="s">
        <v>2042</v>
      </c>
      <c r="D345" s="1072">
        <v>2999</v>
      </c>
      <c r="F345" s="1131"/>
      <c r="G345" s="1085"/>
    </row>
    <row r="346" spans="1:9">
      <c r="A346" s="1066">
        <v>336</v>
      </c>
      <c r="B346" s="1070" t="s">
        <v>2055</v>
      </c>
      <c r="C346" s="1071" t="s">
        <v>2042</v>
      </c>
      <c r="D346" s="1072">
        <v>2923.2</v>
      </c>
      <c r="F346" s="1131"/>
      <c r="G346" s="1085"/>
    </row>
    <row r="347" spans="1:9">
      <c r="A347" s="1066">
        <v>337</v>
      </c>
      <c r="B347" s="1070" t="s">
        <v>2056</v>
      </c>
      <c r="C347" s="1071" t="s">
        <v>2042</v>
      </c>
      <c r="D347" s="1072">
        <v>2173.77</v>
      </c>
      <c r="F347" s="1131"/>
      <c r="G347" s="1085"/>
    </row>
    <row r="348" spans="1:9">
      <c r="A348" s="1066">
        <v>338</v>
      </c>
      <c r="B348" s="1070" t="s">
        <v>2057</v>
      </c>
      <c r="C348" s="1071" t="s">
        <v>2042</v>
      </c>
      <c r="D348" s="1072">
        <v>1782.5</v>
      </c>
      <c r="F348" s="1131"/>
      <c r="G348" s="1085"/>
    </row>
    <row r="349" spans="1:9">
      <c r="A349" s="1066">
        <v>339</v>
      </c>
      <c r="B349" s="1070" t="s">
        <v>2058</v>
      </c>
      <c r="C349" s="1071" t="s">
        <v>2042</v>
      </c>
      <c r="D349" s="1072">
        <v>2899</v>
      </c>
      <c r="F349" s="1131"/>
      <c r="G349" s="1085"/>
    </row>
    <row r="350" spans="1:9">
      <c r="A350" s="1066">
        <v>340</v>
      </c>
      <c r="B350" s="1070" t="s">
        <v>2059</v>
      </c>
      <c r="C350" s="1071" t="s">
        <v>2042</v>
      </c>
      <c r="D350" s="1072">
        <v>2999</v>
      </c>
      <c r="F350" s="1131"/>
    </row>
    <row r="351" spans="1:9">
      <c r="A351" s="1066">
        <v>341</v>
      </c>
      <c r="B351" s="1070" t="s">
        <v>2060</v>
      </c>
      <c r="C351" s="1071" t="s">
        <v>2042</v>
      </c>
      <c r="D351" s="1072">
        <v>4255</v>
      </c>
      <c r="F351" s="1131"/>
    </row>
    <row r="352" spans="1:9">
      <c r="A352" s="1066">
        <v>342</v>
      </c>
      <c r="B352" s="1070" t="s">
        <v>2061</v>
      </c>
      <c r="C352" s="1071" t="s">
        <v>2042</v>
      </c>
      <c r="D352" s="1072">
        <v>3622.5</v>
      </c>
    </row>
    <row r="353" spans="1:12" ht="15" thickBot="1">
      <c r="A353" s="1066">
        <v>343</v>
      </c>
      <c r="B353" s="1099" t="s">
        <v>2062</v>
      </c>
      <c r="C353" s="1100" t="s">
        <v>2042</v>
      </c>
      <c r="D353" s="1101">
        <v>2899</v>
      </c>
      <c r="H353" s="1046"/>
      <c r="I353" s="1045"/>
    </row>
    <row r="354" spans="1:12">
      <c r="A354" s="1066">
        <v>344</v>
      </c>
      <c r="B354" s="1067" t="s">
        <v>2063</v>
      </c>
      <c r="C354" s="1068" t="s">
        <v>2042</v>
      </c>
      <c r="D354" s="1069">
        <v>2160</v>
      </c>
    </row>
    <row r="355" spans="1:12">
      <c r="A355" s="1066">
        <v>345</v>
      </c>
      <c r="B355" s="1070" t="s">
        <v>2064</v>
      </c>
      <c r="C355" s="1071" t="s">
        <v>2042</v>
      </c>
      <c r="D355" s="1072">
        <v>2999</v>
      </c>
    </row>
    <row r="356" spans="1:12">
      <c r="A356" s="1066">
        <v>346</v>
      </c>
      <c r="B356" s="1070" t="s">
        <v>2065</v>
      </c>
      <c r="C356" s="1071" t="s">
        <v>2042</v>
      </c>
      <c r="D356" s="1072">
        <v>5921.35</v>
      </c>
      <c r="G356" s="1085"/>
      <c r="H356" s="1132"/>
    </row>
    <row r="357" spans="1:12" ht="15">
      <c r="A357" s="1066">
        <v>347</v>
      </c>
      <c r="B357" s="1070" t="s">
        <v>2066</v>
      </c>
      <c r="C357" s="1071" t="s">
        <v>2042</v>
      </c>
      <c r="D357" s="1072">
        <v>1499</v>
      </c>
      <c r="G357" s="1085"/>
      <c r="I357" s="585"/>
      <c r="J357"/>
    </row>
    <row r="358" spans="1:12" ht="15">
      <c r="A358" s="1066">
        <v>348</v>
      </c>
      <c r="B358" s="1070" t="s">
        <v>2067</v>
      </c>
      <c r="C358" s="1071" t="s">
        <v>2042</v>
      </c>
      <c r="D358" s="1072">
        <v>4600</v>
      </c>
      <c r="F358" s="1090"/>
      <c r="G358" s="1085"/>
    </row>
    <row r="359" spans="1:12" ht="15">
      <c r="A359" s="1066">
        <v>349</v>
      </c>
      <c r="B359" s="1070" t="s">
        <v>2068</v>
      </c>
      <c r="C359" s="1071" t="s">
        <v>2042</v>
      </c>
      <c r="D359" s="1072">
        <v>8395</v>
      </c>
      <c r="F359" s="1131"/>
      <c r="G359" s="1085"/>
      <c r="K359"/>
      <c r="L359"/>
    </row>
    <row r="360" spans="1:12">
      <c r="A360" s="1066">
        <v>350</v>
      </c>
      <c r="B360" s="1070" t="s">
        <v>2069</v>
      </c>
      <c r="C360" s="1071" t="s">
        <v>2042</v>
      </c>
      <c r="D360" s="1072">
        <v>5232.5</v>
      </c>
      <c r="F360" s="1131"/>
      <c r="G360" s="1085"/>
    </row>
    <row r="361" spans="1:12">
      <c r="A361" s="1066">
        <v>351</v>
      </c>
      <c r="B361" s="1070" t="s">
        <v>2070</v>
      </c>
      <c r="C361" s="1071" t="s">
        <v>2042</v>
      </c>
      <c r="D361" s="1072">
        <v>2923.2</v>
      </c>
      <c r="F361" s="1131"/>
      <c r="G361" s="1085"/>
    </row>
    <row r="362" spans="1:12" ht="15" thickBot="1">
      <c r="A362" s="1066">
        <v>352</v>
      </c>
      <c r="B362" s="1099" t="s">
        <v>2071</v>
      </c>
      <c r="C362" s="1100" t="s">
        <v>2042</v>
      </c>
      <c r="D362" s="1101">
        <v>2923.2</v>
      </c>
      <c r="F362" s="1131"/>
      <c r="G362" s="1085"/>
      <c r="H362" s="1046"/>
      <c r="I362" s="1045"/>
    </row>
    <row r="363" spans="1:12" s="1138" customFormat="1" thickBot="1">
      <c r="A363" s="1066">
        <v>353</v>
      </c>
      <c r="B363" s="1128" t="s">
        <v>2072</v>
      </c>
      <c r="C363" s="1133" t="s">
        <v>2042</v>
      </c>
      <c r="D363" s="1130">
        <v>1728.4</v>
      </c>
      <c r="E363" s="1134"/>
      <c r="F363" s="1135"/>
      <c r="G363" s="1044"/>
      <c r="H363" s="1136"/>
      <c r="I363" s="1137"/>
    </row>
    <row r="364" spans="1:12" s="1138" customFormat="1" thickBot="1">
      <c r="A364" s="1066">
        <v>354</v>
      </c>
      <c r="B364" s="1109" t="s">
        <v>2073</v>
      </c>
      <c r="C364" s="1139" t="s">
        <v>2042</v>
      </c>
      <c r="D364" s="1140">
        <v>5364.46</v>
      </c>
      <c r="E364" s="1134"/>
      <c r="F364" s="1141"/>
      <c r="G364" s="1044"/>
      <c r="H364" s="1136"/>
      <c r="I364" s="1137"/>
    </row>
    <row r="365" spans="1:12" customFormat="1" ht="15">
      <c r="A365" s="1066">
        <v>355</v>
      </c>
      <c r="B365" s="1142" t="s">
        <v>2074</v>
      </c>
      <c r="C365" s="1143" t="s">
        <v>2042</v>
      </c>
      <c r="D365" s="1144">
        <v>3622.5</v>
      </c>
      <c r="E365" s="1113"/>
      <c r="F365" s="1043"/>
      <c r="G365" s="1044"/>
      <c r="H365" s="1045"/>
      <c r="I365" s="1046"/>
      <c r="J365" s="1047"/>
      <c r="K365" s="1047"/>
      <c r="L365" s="1047"/>
    </row>
    <row r="366" spans="1:12" customFormat="1" ht="15.75" thickBot="1">
      <c r="A366" s="1066">
        <v>356</v>
      </c>
      <c r="B366" s="1087" t="s">
        <v>2075</v>
      </c>
      <c r="C366" s="1088" t="s">
        <v>2042</v>
      </c>
      <c r="D366" s="1089">
        <v>1322.5</v>
      </c>
      <c r="E366" s="1113"/>
      <c r="F366" s="1043"/>
      <c r="G366" s="1044"/>
      <c r="H366" s="1045"/>
      <c r="I366" s="1045"/>
      <c r="J366" s="1047"/>
      <c r="K366" s="1047"/>
      <c r="L366" s="1047"/>
    </row>
    <row r="367" spans="1:12" ht="15" thickBot="1">
      <c r="A367" s="1066">
        <v>357</v>
      </c>
      <c r="B367" s="1128" t="s">
        <v>2076</v>
      </c>
      <c r="C367" s="1129" t="s">
        <v>2042</v>
      </c>
      <c r="D367" s="1130">
        <v>2923.2</v>
      </c>
      <c r="E367" s="1113"/>
      <c r="H367" s="1046"/>
      <c r="I367" s="1045"/>
    </row>
    <row r="368" spans="1:12" s="1042" customFormat="1" ht="15" thickBot="1">
      <c r="A368" s="1066">
        <v>358</v>
      </c>
      <c r="B368" s="1067" t="s">
        <v>2077</v>
      </c>
      <c r="C368" s="1068" t="s">
        <v>2078</v>
      </c>
      <c r="D368" s="1069">
        <v>2262</v>
      </c>
      <c r="F368" s="1043"/>
      <c r="G368" s="1044"/>
      <c r="H368" s="1045"/>
      <c r="I368" s="1046"/>
      <c r="J368" s="1047"/>
      <c r="K368" s="1047"/>
      <c r="L368" s="1047"/>
    </row>
    <row r="369" spans="1:12" s="1042" customFormat="1">
      <c r="A369" s="1066">
        <v>359</v>
      </c>
      <c r="B369" s="1145" t="s">
        <v>2079</v>
      </c>
      <c r="C369" s="1071" t="s">
        <v>2078</v>
      </c>
      <c r="D369" s="1069">
        <v>2262</v>
      </c>
      <c r="F369" s="1043"/>
      <c r="G369" s="1044"/>
      <c r="H369" s="1045"/>
      <c r="I369" s="1046"/>
      <c r="J369" s="1047"/>
      <c r="K369" s="1047"/>
      <c r="L369" s="1047"/>
    </row>
    <row r="370" spans="1:12" s="1042" customFormat="1">
      <c r="A370" s="1066">
        <v>360</v>
      </c>
      <c r="B370" s="1070" t="s">
        <v>2080</v>
      </c>
      <c r="C370" s="1071" t="s">
        <v>2078</v>
      </c>
      <c r="D370" s="1072">
        <v>691</v>
      </c>
      <c r="F370" s="1043"/>
      <c r="G370" s="1044"/>
      <c r="H370" s="1045"/>
      <c r="I370" s="1046"/>
      <c r="J370" s="1047"/>
      <c r="K370" s="1047"/>
      <c r="L370" s="1047"/>
    </row>
    <row r="371" spans="1:12" s="1042" customFormat="1">
      <c r="A371" s="1066">
        <v>361</v>
      </c>
      <c r="B371" s="1146" t="s">
        <v>2081</v>
      </c>
      <c r="C371" s="1147" t="s">
        <v>2078</v>
      </c>
      <c r="D371" s="1148">
        <v>7095.5</v>
      </c>
      <c r="E371" s="1113"/>
      <c r="F371" s="1043"/>
      <c r="G371" s="1044"/>
      <c r="H371" s="1045"/>
      <c r="I371" s="1046"/>
      <c r="J371" s="1047"/>
      <c r="K371" s="1047"/>
      <c r="L371" s="1047"/>
    </row>
    <row r="372" spans="1:12" s="1042" customFormat="1">
      <c r="A372" s="1066">
        <v>362</v>
      </c>
      <c r="B372" s="1070" t="s">
        <v>2082</v>
      </c>
      <c r="C372" s="1071" t="s">
        <v>2078</v>
      </c>
      <c r="D372" s="1072">
        <v>6900</v>
      </c>
      <c r="E372" s="1113"/>
      <c r="F372" s="1043"/>
      <c r="G372" s="1044"/>
      <c r="H372" s="1045"/>
      <c r="I372" s="1046"/>
      <c r="J372" s="1047"/>
      <c r="K372" s="1047"/>
      <c r="L372" s="1047"/>
    </row>
    <row r="373" spans="1:12" s="1042" customFormat="1">
      <c r="A373" s="1066">
        <v>363</v>
      </c>
      <c r="B373" s="1070" t="s">
        <v>2083</v>
      </c>
      <c r="C373" s="1071" t="s">
        <v>2078</v>
      </c>
      <c r="D373" s="1072">
        <v>1610</v>
      </c>
      <c r="E373" s="1113"/>
      <c r="F373" s="1043"/>
      <c r="G373" s="1044"/>
      <c r="H373" s="1045"/>
      <c r="I373" s="1046"/>
      <c r="J373" s="1047"/>
      <c r="K373" s="1047"/>
      <c r="L373" s="1047"/>
    </row>
    <row r="374" spans="1:12" s="1042" customFormat="1">
      <c r="A374" s="1066">
        <v>364</v>
      </c>
      <c r="B374" s="1070" t="s">
        <v>2084</v>
      </c>
      <c r="C374" s="1071" t="s">
        <v>2078</v>
      </c>
      <c r="D374" s="1072">
        <v>1610</v>
      </c>
      <c r="E374" s="1113"/>
      <c r="F374" s="1043"/>
      <c r="G374" s="1044"/>
      <c r="H374" s="1045"/>
      <c r="I374" s="1046"/>
      <c r="J374" s="1047"/>
      <c r="K374" s="1047"/>
      <c r="L374" s="1047"/>
    </row>
    <row r="375" spans="1:12" s="1042" customFormat="1">
      <c r="A375" s="1066">
        <v>365</v>
      </c>
      <c r="B375" s="1070" t="s">
        <v>2085</v>
      </c>
      <c r="C375" s="1071" t="s">
        <v>2078</v>
      </c>
      <c r="D375" s="1072">
        <v>5048.5</v>
      </c>
      <c r="E375" s="1113"/>
      <c r="F375" s="1043"/>
      <c r="G375" s="1044"/>
      <c r="H375" s="1045"/>
      <c r="I375" s="1046"/>
      <c r="J375" s="1047"/>
      <c r="K375" s="1047"/>
      <c r="L375" s="1047"/>
    </row>
    <row r="376" spans="1:12" s="1042" customFormat="1">
      <c r="A376" s="1066">
        <v>366</v>
      </c>
      <c r="B376" s="1070" t="s">
        <v>2086</v>
      </c>
      <c r="C376" s="1071" t="s">
        <v>2078</v>
      </c>
      <c r="D376" s="1072">
        <v>3165.5</v>
      </c>
      <c r="E376" s="1113"/>
      <c r="F376" s="1043"/>
      <c r="G376" s="1044"/>
      <c r="H376" s="1045"/>
      <c r="I376" s="1046"/>
      <c r="J376" s="1047"/>
      <c r="K376" s="1047"/>
      <c r="L376" s="1047"/>
    </row>
    <row r="377" spans="1:12" s="1042" customFormat="1">
      <c r="A377" s="1066">
        <v>367</v>
      </c>
      <c r="B377" s="1070" t="s">
        <v>2087</v>
      </c>
      <c r="C377" s="1071" t="s">
        <v>2078</v>
      </c>
      <c r="D377" s="1072">
        <v>2748.5</v>
      </c>
      <c r="E377" s="1113"/>
      <c r="F377" s="1043"/>
      <c r="G377" s="1044"/>
      <c r="H377" s="1045"/>
      <c r="I377" s="1046"/>
      <c r="J377" s="1047"/>
      <c r="K377" s="1047"/>
      <c r="L377" s="1047"/>
    </row>
    <row r="378" spans="1:12" s="1042" customFormat="1">
      <c r="A378" s="1066">
        <v>368</v>
      </c>
      <c r="B378" s="1070" t="s">
        <v>2088</v>
      </c>
      <c r="C378" s="1071" t="s">
        <v>2078</v>
      </c>
      <c r="D378" s="1072">
        <v>1868.75</v>
      </c>
      <c r="E378" s="1113"/>
      <c r="F378" s="1043"/>
      <c r="G378" s="1044"/>
      <c r="H378" s="1045"/>
      <c r="I378" s="1046"/>
      <c r="J378" s="1047"/>
      <c r="K378" s="1047"/>
      <c r="L378" s="1047"/>
    </row>
    <row r="379" spans="1:12" s="1042" customFormat="1">
      <c r="A379" s="1066">
        <v>369</v>
      </c>
      <c r="B379" s="1070" t="s">
        <v>2089</v>
      </c>
      <c r="C379" s="1071" t="s">
        <v>2078</v>
      </c>
      <c r="D379" s="1072">
        <v>6900</v>
      </c>
      <c r="E379" s="1113"/>
      <c r="F379" s="1043"/>
      <c r="G379" s="1044"/>
      <c r="H379" s="1045"/>
      <c r="I379" s="1046"/>
      <c r="J379" s="1047"/>
      <c r="K379" s="1047"/>
      <c r="L379" s="1047"/>
    </row>
    <row r="380" spans="1:12" s="1042" customFormat="1">
      <c r="A380" s="1066">
        <v>370</v>
      </c>
      <c r="B380" s="1070" t="s">
        <v>2090</v>
      </c>
      <c r="C380" s="1071" t="s">
        <v>2078</v>
      </c>
      <c r="D380" s="1072">
        <v>3910</v>
      </c>
      <c r="E380" s="1113"/>
      <c r="F380" s="1043"/>
      <c r="G380" s="1044"/>
      <c r="H380" s="1045"/>
      <c r="I380" s="1046"/>
      <c r="J380" s="1047"/>
      <c r="K380" s="1047"/>
      <c r="L380" s="1047"/>
    </row>
    <row r="381" spans="1:12" s="1042" customFormat="1">
      <c r="A381" s="1066">
        <v>371</v>
      </c>
      <c r="B381" s="1070" t="s">
        <v>2091</v>
      </c>
      <c r="C381" s="1071" t="s">
        <v>2078</v>
      </c>
      <c r="D381" s="1072">
        <v>2691</v>
      </c>
      <c r="E381" s="1113"/>
      <c r="F381" s="1043"/>
      <c r="G381" s="1044"/>
      <c r="H381" s="1045"/>
      <c r="I381" s="1046"/>
      <c r="J381" s="1047"/>
      <c r="K381" s="1047"/>
      <c r="L381" s="1047"/>
    </row>
    <row r="382" spans="1:12" s="1042" customFormat="1">
      <c r="A382" s="1066">
        <v>372</v>
      </c>
      <c r="B382" s="1070" t="s">
        <v>2092</v>
      </c>
      <c r="C382" s="1071" t="s">
        <v>2078</v>
      </c>
      <c r="D382" s="1072">
        <v>3220</v>
      </c>
      <c r="E382" s="1113"/>
      <c r="F382" s="1043"/>
      <c r="G382" s="1044"/>
      <c r="H382" s="1045"/>
      <c r="I382" s="1046"/>
      <c r="J382" s="1047"/>
      <c r="K382" s="1047"/>
      <c r="L382" s="1047"/>
    </row>
    <row r="383" spans="1:12" s="1042" customFormat="1">
      <c r="A383" s="1066">
        <v>373</v>
      </c>
      <c r="B383" s="1070" t="s">
        <v>2093</v>
      </c>
      <c r="C383" s="1071" t="s">
        <v>2078</v>
      </c>
      <c r="D383" s="1072">
        <v>3220</v>
      </c>
      <c r="E383" s="1113"/>
      <c r="F383" s="1043"/>
      <c r="G383" s="1044"/>
      <c r="H383" s="1045"/>
      <c r="I383" s="1046"/>
      <c r="J383" s="1047"/>
      <c r="K383" s="1047"/>
      <c r="L383" s="1047"/>
    </row>
    <row r="384" spans="1:12" s="1042" customFormat="1">
      <c r="A384" s="1066">
        <v>374</v>
      </c>
      <c r="B384" s="1070" t="s">
        <v>2094</v>
      </c>
      <c r="C384" s="1071" t="s">
        <v>2078</v>
      </c>
      <c r="D384" s="1072">
        <v>5278</v>
      </c>
      <c r="E384" s="1113"/>
      <c r="F384" s="1043"/>
      <c r="G384" s="1044"/>
      <c r="H384" s="1045"/>
      <c r="I384" s="1046"/>
      <c r="J384" s="1047"/>
      <c r="K384" s="1047"/>
      <c r="L384" s="1047"/>
    </row>
    <row r="385" spans="1:12" s="1042" customFormat="1">
      <c r="A385" s="1066">
        <v>375</v>
      </c>
      <c r="B385" s="1070" t="s">
        <v>2095</v>
      </c>
      <c r="C385" s="1071" t="s">
        <v>2078</v>
      </c>
      <c r="D385" s="1072">
        <v>5278</v>
      </c>
      <c r="E385" s="1113"/>
      <c r="F385" s="1043"/>
      <c r="G385" s="1044"/>
      <c r="H385" s="1045"/>
      <c r="I385" s="1046"/>
      <c r="J385" s="1047"/>
      <c r="K385" s="1047"/>
      <c r="L385" s="1047"/>
    </row>
    <row r="386" spans="1:12" s="1042" customFormat="1">
      <c r="A386" s="1066">
        <v>376</v>
      </c>
      <c r="B386" s="1070" t="s">
        <v>2096</v>
      </c>
      <c r="C386" s="1071" t="s">
        <v>2097</v>
      </c>
      <c r="D386" s="1072">
        <v>161616.57999999999</v>
      </c>
      <c r="E386" s="1113"/>
      <c r="F386" s="1043"/>
      <c r="G386" s="1044"/>
      <c r="H386" s="1045"/>
      <c r="I386" s="1046"/>
      <c r="J386" s="1047"/>
      <c r="K386" s="1047"/>
      <c r="L386" s="1047"/>
    </row>
    <row r="387" spans="1:12" s="1042" customFormat="1">
      <c r="A387" s="1066">
        <v>377</v>
      </c>
      <c r="B387" s="1070" t="s">
        <v>2098</v>
      </c>
      <c r="C387" s="1071" t="s">
        <v>2099</v>
      </c>
      <c r="D387" s="1072">
        <v>1006.25</v>
      </c>
      <c r="E387" s="1113"/>
      <c r="F387" s="1043"/>
      <c r="G387" s="1044"/>
      <c r="H387" s="1045"/>
      <c r="I387" s="1046"/>
      <c r="J387" s="1047"/>
      <c r="K387" s="1047"/>
      <c r="L387" s="1047"/>
    </row>
    <row r="388" spans="1:12" s="1042" customFormat="1">
      <c r="A388" s="1066">
        <v>378</v>
      </c>
      <c r="B388" s="1070" t="s">
        <v>2100</v>
      </c>
      <c r="C388" s="1071" t="s">
        <v>2099</v>
      </c>
      <c r="D388" s="1072">
        <v>3450</v>
      </c>
      <c r="E388" s="1113"/>
      <c r="F388" s="1043"/>
      <c r="G388" s="1044"/>
      <c r="H388" s="1045"/>
      <c r="I388" s="1046"/>
      <c r="J388" s="1047"/>
      <c r="K388" s="1047"/>
      <c r="L388" s="1047"/>
    </row>
    <row r="389" spans="1:12" s="1042" customFormat="1">
      <c r="A389" s="1066">
        <v>379</v>
      </c>
      <c r="B389" s="1070" t="s">
        <v>2101</v>
      </c>
      <c r="C389" s="1071" t="s">
        <v>2099</v>
      </c>
      <c r="D389" s="1072">
        <v>3680</v>
      </c>
      <c r="E389" s="1113"/>
      <c r="F389" s="1043"/>
      <c r="G389" s="1044"/>
      <c r="H389" s="1045"/>
      <c r="I389" s="1046"/>
      <c r="J389" s="1047"/>
      <c r="K389" s="1047"/>
      <c r="L389" s="1047"/>
    </row>
    <row r="390" spans="1:12" s="1042" customFormat="1">
      <c r="A390" s="1066">
        <v>380</v>
      </c>
      <c r="B390" s="1070" t="s">
        <v>2102</v>
      </c>
      <c r="C390" s="1071" t="s">
        <v>2099</v>
      </c>
      <c r="D390" s="1072">
        <v>3680</v>
      </c>
      <c r="E390" s="1113"/>
      <c r="F390" s="1043"/>
      <c r="G390" s="1044"/>
      <c r="H390" s="1045"/>
      <c r="I390" s="1046"/>
      <c r="J390" s="1047"/>
      <c r="K390" s="1047"/>
      <c r="L390" s="1047"/>
    </row>
    <row r="391" spans="1:12" s="1042" customFormat="1">
      <c r="A391" s="1066">
        <v>381</v>
      </c>
      <c r="B391" s="1070" t="s">
        <v>2103</v>
      </c>
      <c r="C391" s="1071" t="s">
        <v>2099</v>
      </c>
      <c r="D391" s="1072">
        <v>2570.02</v>
      </c>
      <c r="E391" s="1113"/>
      <c r="F391" s="1043"/>
      <c r="G391" s="1044"/>
      <c r="H391" s="1045"/>
      <c r="I391" s="1046"/>
      <c r="J391" s="1047"/>
      <c r="K391" s="1047"/>
      <c r="L391" s="1047"/>
    </row>
    <row r="392" spans="1:12" s="1042" customFormat="1">
      <c r="A392" s="1066">
        <v>382</v>
      </c>
      <c r="B392" s="1070" t="s">
        <v>2104</v>
      </c>
      <c r="C392" s="1071" t="s">
        <v>2099</v>
      </c>
      <c r="D392" s="1072">
        <v>2206.2800000000002</v>
      </c>
      <c r="E392" s="1113"/>
      <c r="F392" s="1043"/>
      <c r="G392" s="1044"/>
      <c r="H392" s="1045"/>
      <c r="I392" s="1046"/>
      <c r="J392" s="1047"/>
      <c r="K392" s="1047"/>
      <c r="L392" s="1047"/>
    </row>
    <row r="393" spans="1:12" s="1042" customFormat="1">
      <c r="A393" s="1066">
        <v>383</v>
      </c>
      <c r="B393" s="1070" t="s">
        <v>2105</v>
      </c>
      <c r="C393" s="1071" t="s">
        <v>2099</v>
      </c>
      <c r="D393" s="1072">
        <v>2198</v>
      </c>
      <c r="E393" s="1113"/>
      <c r="F393" s="1043"/>
      <c r="G393" s="1044"/>
      <c r="H393" s="1045"/>
      <c r="I393" s="1046"/>
      <c r="J393" s="1047"/>
      <c r="K393" s="1047"/>
      <c r="L393" s="1047"/>
    </row>
    <row r="394" spans="1:12" s="1042" customFormat="1">
      <c r="A394" s="1066">
        <v>384</v>
      </c>
      <c r="B394" s="1070" t="s">
        <v>2106</v>
      </c>
      <c r="C394" s="1071" t="s">
        <v>2107</v>
      </c>
      <c r="D394" s="1072">
        <v>1023.5</v>
      </c>
      <c r="E394" s="1113"/>
      <c r="F394" s="1043"/>
      <c r="G394" s="1044"/>
      <c r="H394" s="1045"/>
      <c r="I394" s="1046"/>
      <c r="J394" s="1047"/>
      <c r="K394" s="1047"/>
      <c r="L394" s="1047"/>
    </row>
    <row r="395" spans="1:12" s="1042" customFormat="1">
      <c r="A395" s="1066">
        <v>385</v>
      </c>
      <c r="B395" s="1070" t="s">
        <v>2108</v>
      </c>
      <c r="C395" s="1071" t="s">
        <v>2109</v>
      </c>
      <c r="D395" s="1072">
        <v>3680</v>
      </c>
      <c r="E395" s="1113"/>
      <c r="F395" s="1043"/>
      <c r="G395" s="1044"/>
      <c r="H395" s="1045"/>
      <c r="I395" s="1046"/>
      <c r="J395" s="1047"/>
      <c r="K395" s="1047"/>
      <c r="L395" s="1047"/>
    </row>
    <row r="396" spans="1:12" s="1042" customFormat="1">
      <c r="A396" s="1066">
        <v>386</v>
      </c>
      <c r="B396" s="1070" t="s">
        <v>2110</v>
      </c>
      <c r="C396" s="1071" t="s">
        <v>2109</v>
      </c>
      <c r="D396" s="1072">
        <v>3680</v>
      </c>
      <c r="E396" s="1113"/>
      <c r="F396" s="1043"/>
      <c r="G396" s="1044"/>
      <c r="H396" s="1045"/>
      <c r="I396" s="1046"/>
      <c r="J396" s="1047"/>
      <c r="K396" s="1047"/>
      <c r="L396" s="1047"/>
    </row>
    <row r="397" spans="1:12" s="1042" customFormat="1">
      <c r="A397" s="1066">
        <v>387</v>
      </c>
      <c r="B397" s="1070" t="s">
        <v>2111</v>
      </c>
      <c r="C397" s="1071" t="s">
        <v>2109</v>
      </c>
      <c r="D397" s="1072">
        <v>2540.4</v>
      </c>
      <c r="E397" s="1113"/>
      <c r="F397" s="1043"/>
      <c r="G397" s="1044"/>
      <c r="H397" s="1045"/>
      <c r="I397" s="1046"/>
      <c r="J397" s="1047"/>
      <c r="K397" s="1047"/>
      <c r="L397" s="1047"/>
    </row>
    <row r="398" spans="1:12" s="1042" customFormat="1">
      <c r="A398" s="1066">
        <v>388</v>
      </c>
      <c r="B398" s="1070" t="s">
        <v>2112</v>
      </c>
      <c r="C398" s="1071" t="s">
        <v>2109</v>
      </c>
      <c r="D398" s="1072">
        <v>12288</v>
      </c>
      <c r="E398" s="1113"/>
      <c r="F398" s="1043"/>
      <c r="G398" s="1044"/>
      <c r="H398" s="1045"/>
      <c r="I398" s="1046"/>
      <c r="J398" s="1047"/>
      <c r="K398" s="1047"/>
      <c r="L398" s="1047"/>
    </row>
    <row r="399" spans="1:12" s="1042" customFormat="1">
      <c r="A399" s="1066">
        <v>389</v>
      </c>
      <c r="B399" s="1070" t="s">
        <v>2113</v>
      </c>
      <c r="C399" s="1071" t="s">
        <v>2109</v>
      </c>
      <c r="D399" s="1072">
        <v>22770</v>
      </c>
      <c r="E399" s="1113"/>
      <c r="F399" s="1043"/>
      <c r="G399" s="1044"/>
      <c r="H399" s="1045"/>
      <c r="I399" s="1046"/>
      <c r="J399" s="1047"/>
      <c r="K399" s="1047"/>
      <c r="L399" s="1047"/>
    </row>
    <row r="400" spans="1:12">
      <c r="A400" s="1066">
        <v>390</v>
      </c>
      <c r="B400" s="1070" t="s">
        <v>2114</v>
      </c>
      <c r="C400" s="1071" t="s">
        <v>2115</v>
      </c>
      <c r="D400" s="1072">
        <v>2656.4</v>
      </c>
      <c r="E400" s="1113"/>
    </row>
    <row r="401" spans="1:9">
      <c r="A401" s="1066">
        <v>391</v>
      </c>
      <c r="B401" s="1070" t="s">
        <v>2116</v>
      </c>
      <c r="C401" s="1071" t="s">
        <v>2115</v>
      </c>
      <c r="D401" s="1072">
        <v>2656.4</v>
      </c>
      <c r="E401" s="1113"/>
    </row>
    <row r="402" spans="1:9">
      <c r="A402" s="1066">
        <v>392</v>
      </c>
      <c r="B402" s="1070" t="s">
        <v>2117</v>
      </c>
      <c r="C402" s="1071" t="s">
        <v>2115</v>
      </c>
      <c r="D402" s="1072">
        <v>2656.4</v>
      </c>
      <c r="E402" s="1113"/>
    </row>
    <row r="403" spans="1:9">
      <c r="A403" s="1066">
        <v>393</v>
      </c>
      <c r="B403" s="1070" t="s">
        <v>2118</v>
      </c>
      <c r="C403" s="1071" t="s">
        <v>2115</v>
      </c>
      <c r="D403" s="1072">
        <v>2656.4</v>
      </c>
      <c r="E403" s="1113"/>
    </row>
    <row r="404" spans="1:9">
      <c r="A404" s="1066">
        <v>394</v>
      </c>
      <c r="B404" s="1070" t="s">
        <v>2119</v>
      </c>
      <c r="C404" s="1071" t="s">
        <v>2115</v>
      </c>
      <c r="D404" s="1072">
        <v>2656.4</v>
      </c>
    </row>
    <row r="405" spans="1:9">
      <c r="A405" s="1066">
        <v>395</v>
      </c>
      <c r="B405" s="1070" t="s">
        <v>2120</v>
      </c>
      <c r="C405" s="1071" t="s">
        <v>2115</v>
      </c>
      <c r="D405" s="1072">
        <v>2656.4</v>
      </c>
    </row>
    <row r="406" spans="1:9">
      <c r="A406" s="1066">
        <v>396</v>
      </c>
      <c r="B406" s="1070" t="s">
        <v>2121</v>
      </c>
      <c r="C406" s="1071" t="s">
        <v>2115</v>
      </c>
      <c r="D406" s="1072">
        <v>2656.4</v>
      </c>
    </row>
    <row r="407" spans="1:9" ht="15">
      <c r="A407" s="1066">
        <v>397</v>
      </c>
      <c r="B407" s="1070" t="s">
        <v>2122</v>
      </c>
      <c r="C407" s="1071" t="s">
        <v>2115</v>
      </c>
      <c r="D407" s="1072">
        <v>2656.4</v>
      </c>
      <c r="F407" s="1090"/>
    </row>
    <row r="408" spans="1:9" ht="15">
      <c r="A408" s="1066">
        <v>398</v>
      </c>
      <c r="B408" s="1070" t="s">
        <v>2123</v>
      </c>
      <c r="C408" s="1071" t="s">
        <v>2115</v>
      </c>
      <c r="D408" s="1072">
        <v>8352</v>
      </c>
      <c r="E408" s="1149"/>
      <c r="F408" s="1090"/>
    </row>
    <row r="409" spans="1:9" customFormat="1" ht="15">
      <c r="A409" s="1066">
        <v>399</v>
      </c>
      <c r="B409" s="1070" t="s">
        <v>2124</v>
      </c>
      <c r="C409" s="1071" t="s">
        <v>2115</v>
      </c>
      <c r="D409" s="1072">
        <v>144141.6</v>
      </c>
      <c r="E409" s="1149"/>
      <c r="F409" s="1090"/>
      <c r="G409" s="1044"/>
      <c r="H409" s="1045"/>
      <c r="I409" s="585"/>
    </row>
    <row r="410" spans="1:9" customFormat="1" ht="15">
      <c r="A410" s="1066">
        <v>400</v>
      </c>
      <c r="B410" s="1070" t="s">
        <v>2125</v>
      </c>
      <c r="C410" s="1071" t="s">
        <v>2115</v>
      </c>
      <c r="D410" s="1072">
        <v>5057.6000000000004</v>
      </c>
      <c r="E410" s="1042"/>
      <c r="F410" s="1090"/>
      <c r="G410" s="1085"/>
      <c r="H410" s="1086"/>
      <c r="I410" s="585"/>
    </row>
    <row r="411" spans="1:9" customFormat="1" ht="15">
      <c r="A411" s="1066">
        <v>401</v>
      </c>
      <c r="B411" s="1093" t="s">
        <v>2126</v>
      </c>
      <c r="C411" s="1126" t="s">
        <v>2115</v>
      </c>
      <c r="D411" s="1095">
        <v>5057.6000000000004</v>
      </c>
      <c r="E411" s="1042"/>
      <c r="F411" s="1043"/>
      <c r="G411" s="1085"/>
      <c r="H411" s="1086"/>
      <c r="I411" s="585"/>
    </row>
    <row r="412" spans="1:9" customFormat="1" ht="15">
      <c r="A412" s="1066">
        <v>402</v>
      </c>
      <c r="B412" s="1150" t="s">
        <v>2127</v>
      </c>
      <c r="C412" s="1151" t="s">
        <v>2115</v>
      </c>
      <c r="D412" s="1083">
        <v>10440</v>
      </c>
      <c r="E412" s="1042"/>
      <c r="F412" s="1090"/>
      <c r="G412" s="1085"/>
      <c r="H412" s="1086"/>
      <c r="I412" s="585"/>
    </row>
    <row r="413" spans="1:9" customFormat="1" ht="15">
      <c r="A413" s="1066">
        <v>403</v>
      </c>
      <c r="B413" s="1150" t="s">
        <v>2128</v>
      </c>
      <c r="C413" s="1151" t="s">
        <v>2115</v>
      </c>
      <c r="D413" s="1083">
        <v>35403.199999999997</v>
      </c>
      <c r="E413" s="1042"/>
      <c r="F413" s="1090"/>
      <c r="G413" s="1085"/>
      <c r="H413" s="1086"/>
      <c r="I413" s="585"/>
    </row>
    <row r="414" spans="1:9" customFormat="1" ht="15">
      <c r="A414" s="1066">
        <v>404</v>
      </c>
      <c r="B414" s="1150" t="s">
        <v>2129</v>
      </c>
      <c r="C414" s="1151" t="s">
        <v>2130</v>
      </c>
      <c r="D414" s="1083">
        <v>0</v>
      </c>
      <c r="E414" s="1042"/>
      <c r="F414" s="1090"/>
      <c r="G414" s="1085"/>
      <c r="H414" s="1086"/>
      <c r="I414" s="585"/>
    </row>
    <row r="415" spans="1:9" customFormat="1" ht="15">
      <c r="A415" s="1066">
        <v>405</v>
      </c>
      <c r="B415" s="1150" t="s">
        <v>2131</v>
      </c>
      <c r="C415" s="1151" t="s">
        <v>2130</v>
      </c>
      <c r="D415" s="1083">
        <v>799.25</v>
      </c>
      <c r="E415" s="1042"/>
      <c r="F415" s="1090"/>
      <c r="G415" s="1085"/>
      <c r="H415" s="1086"/>
      <c r="I415" s="585"/>
    </row>
    <row r="416" spans="1:9" customFormat="1" ht="15">
      <c r="A416" s="1066">
        <v>406</v>
      </c>
      <c r="B416" s="1152" t="s">
        <v>2132</v>
      </c>
      <c r="C416" s="1151" t="s">
        <v>2130</v>
      </c>
      <c r="D416" s="1083">
        <v>1454.75</v>
      </c>
      <c r="E416" s="1042"/>
      <c r="F416" s="1090"/>
      <c r="G416" s="1085"/>
      <c r="H416" s="1086"/>
      <c r="I416" s="585"/>
    </row>
    <row r="417" spans="1:9" customFormat="1" ht="15">
      <c r="A417" s="1066">
        <v>407</v>
      </c>
      <c r="B417" s="1152" t="s">
        <v>2133</v>
      </c>
      <c r="C417" s="1151" t="s">
        <v>2130</v>
      </c>
      <c r="D417" s="1083">
        <v>0</v>
      </c>
      <c r="E417" s="1042"/>
      <c r="F417" s="1090"/>
      <c r="G417" s="1085"/>
      <c r="H417" s="1086"/>
      <c r="I417" s="585"/>
    </row>
    <row r="418" spans="1:9" customFormat="1" ht="15">
      <c r="A418" s="1066">
        <v>408</v>
      </c>
      <c r="B418" s="1152" t="s">
        <v>2134</v>
      </c>
      <c r="C418" s="1151" t="s">
        <v>2130</v>
      </c>
      <c r="D418" s="1083">
        <v>0</v>
      </c>
      <c r="E418" s="1042"/>
      <c r="F418" s="1090"/>
      <c r="G418" s="1085"/>
      <c r="H418" s="1086"/>
      <c r="I418" s="585"/>
    </row>
    <row r="419" spans="1:9" customFormat="1" ht="15">
      <c r="A419" s="1066">
        <v>409</v>
      </c>
      <c r="B419" s="1152" t="s">
        <v>2135</v>
      </c>
      <c r="C419" s="1151" t="s">
        <v>2130</v>
      </c>
      <c r="D419" s="1083">
        <v>263.63</v>
      </c>
      <c r="E419" s="1042"/>
      <c r="F419" s="1090"/>
      <c r="G419" s="1085"/>
      <c r="H419" s="1086"/>
      <c r="I419" s="585"/>
    </row>
    <row r="420" spans="1:9" customFormat="1" ht="15">
      <c r="A420" s="1066">
        <v>410</v>
      </c>
      <c r="B420" s="1150" t="s">
        <v>2136</v>
      </c>
      <c r="C420" s="1151" t="s">
        <v>2130</v>
      </c>
      <c r="D420" s="1083">
        <v>263.63</v>
      </c>
      <c r="E420" s="1042"/>
      <c r="F420" s="1090"/>
      <c r="G420" s="1085"/>
      <c r="H420" s="1086"/>
      <c r="I420" s="585"/>
    </row>
    <row r="421" spans="1:9" customFormat="1" ht="15">
      <c r="A421" s="1066">
        <v>411</v>
      </c>
      <c r="B421" s="1150" t="s">
        <v>2137</v>
      </c>
      <c r="C421" s="1151" t="s">
        <v>2130</v>
      </c>
      <c r="D421" s="1083">
        <v>0</v>
      </c>
      <c r="E421" s="1042"/>
      <c r="F421" s="1084"/>
      <c r="G421" s="1085"/>
      <c r="H421" s="1086"/>
      <c r="I421" s="585"/>
    </row>
    <row r="422" spans="1:9" customFormat="1" ht="15">
      <c r="A422" s="1066">
        <v>412</v>
      </c>
      <c r="B422" s="1150" t="s">
        <v>2138</v>
      </c>
      <c r="C422" s="1151" t="s">
        <v>2130</v>
      </c>
      <c r="D422" s="1083">
        <v>0</v>
      </c>
      <c r="E422" s="1042"/>
      <c r="F422" s="1084"/>
      <c r="G422" s="1085"/>
      <c r="H422" s="1086"/>
      <c r="I422" s="585"/>
    </row>
    <row r="423" spans="1:9" customFormat="1" ht="15">
      <c r="A423" s="1066">
        <v>413</v>
      </c>
      <c r="B423" s="1150" t="s">
        <v>2139</v>
      </c>
      <c r="C423" s="1151" t="s">
        <v>2130</v>
      </c>
      <c r="D423" s="1083">
        <v>0</v>
      </c>
      <c r="E423" s="1042"/>
      <c r="F423" s="1084"/>
      <c r="G423" s="1085"/>
      <c r="H423" s="1086"/>
      <c r="I423" s="585"/>
    </row>
    <row r="424" spans="1:9" customFormat="1" ht="15">
      <c r="A424" s="1066">
        <v>414</v>
      </c>
      <c r="B424" s="1150" t="s">
        <v>2140</v>
      </c>
      <c r="C424" s="1151" t="s">
        <v>2130</v>
      </c>
      <c r="D424" s="1083">
        <v>0</v>
      </c>
      <c r="E424" s="1042"/>
      <c r="F424" s="1084"/>
      <c r="G424" s="1085"/>
      <c r="H424" s="1086"/>
      <c r="I424" s="585"/>
    </row>
    <row r="425" spans="1:9" customFormat="1" ht="15">
      <c r="A425" s="1066">
        <v>415</v>
      </c>
      <c r="B425" s="1150" t="s">
        <v>2141</v>
      </c>
      <c r="C425" s="1151" t="s">
        <v>2130</v>
      </c>
      <c r="D425" s="1083">
        <v>0</v>
      </c>
      <c r="E425" s="1042"/>
      <c r="F425" s="1084"/>
      <c r="G425" s="1085"/>
      <c r="H425" s="1086"/>
      <c r="I425" s="585"/>
    </row>
    <row r="426" spans="1:9" customFormat="1" ht="15">
      <c r="A426" s="1066">
        <v>416</v>
      </c>
      <c r="B426" s="1150" t="s">
        <v>2142</v>
      </c>
      <c r="C426" s="1151" t="s">
        <v>2130</v>
      </c>
      <c r="D426" s="1083">
        <v>0</v>
      </c>
      <c r="E426" s="1042"/>
      <c r="F426" s="1084"/>
      <c r="G426" s="1085"/>
      <c r="H426" s="1086"/>
      <c r="I426" s="585"/>
    </row>
    <row r="427" spans="1:9" customFormat="1" ht="15">
      <c r="A427" s="1066">
        <v>417</v>
      </c>
      <c r="B427" s="1150" t="s">
        <v>2143</v>
      </c>
      <c r="C427" s="1151" t="s">
        <v>2130</v>
      </c>
      <c r="D427" s="1083">
        <v>0</v>
      </c>
      <c r="E427" s="1042"/>
      <c r="F427" s="1084"/>
      <c r="G427" s="1085"/>
      <c r="H427" s="1086"/>
      <c r="I427" s="585"/>
    </row>
    <row r="428" spans="1:9" customFormat="1" ht="15">
      <c r="A428" s="1066">
        <v>418</v>
      </c>
      <c r="B428" s="1150" t="s">
        <v>2144</v>
      </c>
      <c r="C428" s="1151" t="s">
        <v>2145</v>
      </c>
      <c r="D428" s="1083">
        <v>4688.16</v>
      </c>
      <c r="E428" s="1042"/>
      <c r="F428" s="1084"/>
      <c r="G428" s="1085"/>
      <c r="H428" s="1086"/>
      <c r="I428" s="585"/>
    </row>
    <row r="429" spans="1:9" customFormat="1" ht="15">
      <c r="A429" s="1066">
        <v>419</v>
      </c>
      <c r="B429" s="1150" t="s">
        <v>2146</v>
      </c>
      <c r="C429" s="1151" t="s">
        <v>2145</v>
      </c>
      <c r="D429" s="1083">
        <v>2975.05</v>
      </c>
      <c r="E429" s="1042"/>
      <c r="F429" s="1084"/>
      <c r="G429" s="1085"/>
      <c r="H429" s="1086"/>
      <c r="I429" s="585"/>
    </row>
    <row r="430" spans="1:9" customFormat="1" ht="15">
      <c r="A430" s="1066">
        <v>420</v>
      </c>
      <c r="B430" s="1150" t="s">
        <v>2147</v>
      </c>
      <c r="C430" s="1151" t="s">
        <v>2145</v>
      </c>
      <c r="D430" s="1083">
        <v>4555.8100000000004</v>
      </c>
      <c r="E430" s="1073"/>
      <c r="F430" s="1084"/>
      <c r="G430" s="1085"/>
      <c r="H430" s="1086"/>
      <c r="I430" s="585"/>
    </row>
    <row r="431" spans="1:9" customFormat="1" ht="15">
      <c r="A431" s="1066">
        <v>421</v>
      </c>
      <c r="B431" s="1150" t="s">
        <v>2148</v>
      </c>
      <c r="C431" s="1151" t="s">
        <v>2145</v>
      </c>
      <c r="D431" s="1083">
        <v>3381</v>
      </c>
      <c r="E431" s="1073"/>
      <c r="F431" s="1084"/>
      <c r="G431" s="1085"/>
      <c r="H431" s="1086"/>
      <c r="I431" s="585"/>
    </row>
    <row r="432" spans="1:9" customFormat="1" ht="15">
      <c r="A432" s="1066">
        <v>422</v>
      </c>
      <c r="B432" s="1150" t="s">
        <v>2149</v>
      </c>
      <c r="C432" s="1151" t="s">
        <v>2145</v>
      </c>
      <c r="D432" s="1083">
        <v>4508</v>
      </c>
      <c r="E432" s="1153"/>
      <c r="F432" s="1084"/>
      <c r="G432" s="1085"/>
      <c r="H432" s="1086"/>
      <c r="I432" s="585"/>
    </row>
    <row r="433" spans="1:12" customFormat="1" ht="15">
      <c r="A433" s="1066">
        <v>423</v>
      </c>
      <c r="B433" s="1150" t="s">
        <v>2150</v>
      </c>
      <c r="C433" s="1151" t="s">
        <v>2145</v>
      </c>
      <c r="D433" s="1083">
        <v>4508</v>
      </c>
      <c r="E433" s="1042"/>
      <c r="F433" s="1084"/>
      <c r="G433" s="1085"/>
      <c r="H433" s="1086"/>
      <c r="I433" s="585"/>
    </row>
    <row r="434" spans="1:12" customFormat="1" ht="15">
      <c r="A434" s="1066">
        <v>424</v>
      </c>
      <c r="B434" s="1150" t="s">
        <v>2151</v>
      </c>
      <c r="C434" s="1151" t="s">
        <v>2152</v>
      </c>
      <c r="D434" s="1083">
        <v>5539.13</v>
      </c>
      <c r="E434" s="1113"/>
      <c r="F434" s="1084"/>
      <c r="G434" s="1085"/>
      <c r="H434" s="1086"/>
      <c r="I434" s="585"/>
    </row>
    <row r="435" spans="1:12" customFormat="1" ht="15">
      <c r="A435" s="1066">
        <v>425</v>
      </c>
      <c r="B435" s="1150" t="s">
        <v>2153</v>
      </c>
      <c r="C435" s="1151" t="s">
        <v>2152</v>
      </c>
      <c r="D435" s="1083">
        <v>5539.13</v>
      </c>
      <c r="E435" s="1113"/>
      <c r="F435" s="1154"/>
      <c r="G435" s="1085"/>
      <c r="H435" s="1086"/>
      <c r="I435" s="585"/>
    </row>
    <row r="436" spans="1:12" customFormat="1" ht="15">
      <c r="A436" s="1066">
        <v>426</v>
      </c>
      <c r="B436" s="1150" t="s">
        <v>2154</v>
      </c>
      <c r="C436" s="1151" t="s">
        <v>2152</v>
      </c>
      <c r="D436" s="1083">
        <v>5539.13</v>
      </c>
      <c r="E436" s="1113"/>
      <c r="F436" s="1154"/>
      <c r="G436" s="1085"/>
      <c r="H436" s="1086"/>
      <c r="I436" s="585"/>
    </row>
    <row r="437" spans="1:12" ht="15">
      <c r="A437" s="1066">
        <v>427</v>
      </c>
      <c r="B437" s="1150" t="s">
        <v>2155</v>
      </c>
      <c r="C437" s="1151" t="s">
        <v>2152</v>
      </c>
      <c r="D437" s="1083">
        <v>5539.13</v>
      </c>
      <c r="E437" s="1113"/>
      <c r="F437" s="1154"/>
      <c r="G437" s="1085"/>
      <c r="H437" s="1086"/>
      <c r="I437" s="1155"/>
      <c r="J437" s="1156"/>
      <c r="K437" s="585"/>
      <c r="L437" s="585"/>
    </row>
    <row r="438" spans="1:12" ht="15">
      <c r="A438" s="1066">
        <v>428</v>
      </c>
      <c r="B438" s="1150" t="s">
        <v>2156</v>
      </c>
      <c r="C438" s="1151" t="s">
        <v>2152</v>
      </c>
      <c r="D438" s="1083">
        <v>4984.32</v>
      </c>
      <c r="E438" s="1113"/>
      <c r="F438" s="1154"/>
      <c r="G438" s="1085"/>
      <c r="H438" s="1086"/>
      <c r="I438" s="1155"/>
      <c r="J438" s="1156"/>
      <c r="K438" s="585"/>
      <c r="L438" s="585"/>
    </row>
    <row r="439" spans="1:12" ht="15.75" thickBot="1">
      <c r="A439" s="1066">
        <v>429</v>
      </c>
      <c r="B439" s="1157" t="s">
        <v>2157</v>
      </c>
      <c r="C439" s="1097" t="s">
        <v>2152</v>
      </c>
      <c r="D439" s="1089">
        <v>4984.32</v>
      </c>
      <c r="E439" s="1113"/>
      <c r="F439" s="1154"/>
      <c r="G439" s="1085"/>
      <c r="H439" s="1046"/>
      <c r="I439" s="1086"/>
      <c r="J439" s="1156"/>
      <c r="K439" s="585"/>
      <c r="L439" s="585"/>
    </row>
    <row r="440" spans="1:12" ht="15">
      <c r="A440" s="1066">
        <v>430</v>
      </c>
      <c r="B440" s="1067" t="s">
        <v>2158</v>
      </c>
      <c r="C440" s="1068" t="s">
        <v>2152</v>
      </c>
      <c r="D440" s="1069">
        <v>4638.74</v>
      </c>
      <c r="F440" s="1154"/>
      <c r="G440" s="1158"/>
      <c r="H440" s="1159"/>
      <c r="I440" s="1155"/>
      <c r="J440" s="1156"/>
      <c r="K440" s="585"/>
      <c r="L440" s="585"/>
    </row>
    <row r="441" spans="1:12" ht="15">
      <c r="A441" s="1066">
        <v>431</v>
      </c>
      <c r="B441" s="1070" t="s">
        <v>2159</v>
      </c>
      <c r="C441" s="1071" t="s">
        <v>2152</v>
      </c>
      <c r="D441" s="1072">
        <v>7353.11</v>
      </c>
      <c r="F441" s="1154"/>
      <c r="G441" s="1158"/>
      <c r="H441" s="1159"/>
      <c r="I441" s="1155"/>
      <c r="J441" s="1156"/>
      <c r="K441" s="585"/>
      <c r="L441" s="585"/>
    </row>
    <row r="442" spans="1:12" ht="15">
      <c r="A442" s="1066">
        <v>432</v>
      </c>
      <c r="B442" s="1070" t="s">
        <v>2160</v>
      </c>
      <c r="C442" s="1071" t="s">
        <v>2152</v>
      </c>
      <c r="D442" s="1072">
        <v>4984.32</v>
      </c>
      <c r="F442" s="1154"/>
      <c r="G442" s="1158"/>
      <c r="H442" s="1159"/>
      <c r="I442" s="1155"/>
      <c r="J442" s="1156"/>
      <c r="K442" s="585"/>
      <c r="L442" s="585"/>
    </row>
    <row r="443" spans="1:12" ht="15">
      <c r="A443" s="1066">
        <v>433</v>
      </c>
      <c r="B443" s="1070" t="s">
        <v>2161</v>
      </c>
      <c r="C443" s="1071" t="s">
        <v>2152</v>
      </c>
      <c r="D443" s="1072">
        <v>4984.32</v>
      </c>
      <c r="F443" s="1154"/>
      <c r="G443" s="1158"/>
      <c r="H443" s="1159"/>
      <c r="I443" s="1155"/>
      <c r="J443" s="1156"/>
      <c r="K443" s="585"/>
      <c r="L443" s="585"/>
    </row>
    <row r="444" spans="1:12" ht="15">
      <c r="A444" s="1066">
        <v>434</v>
      </c>
      <c r="B444" s="1070" t="s">
        <v>2162</v>
      </c>
      <c r="C444" s="1071" t="s">
        <v>2152</v>
      </c>
      <c r="D444" s="1072">
        <v>4984.32</v>
      </c>
      <c r="F444" s="1154"/>
      <c r="G444" s="1158"/>
      <c r="H444" s="1159"/>
      <c r="I444" s="1155"/>
      <c r="J444" s="1156"/>
      <c r="K444" s="585"/>
      <c r="L444" s="585"/>
    </row>
    <row r="445" spans="1:12" ht="15">
      <c r="A445" s="1066">
        <v>435</v>
      </c>
      <c r="B445" s="1070" t="s">
        <v>2163</v>
      </c>
      <c r="C445" s="1071" t="s">
        <v>2152</v>
      </c>
      <c r="D445" s="1072">
        <v>4984.32</v>
      </c>
      <c r="F445" s="1154"/>
      <c r="G445" s="1158"/>
      <c r="H445" s="1159"/>
      <c r="I445" s="1155"/>
      <c r="J445" s="1156"/>
      <c r="K445" s="585"/>
      <c r="L445" s="585"/>
    </row>
    <row r="446" spans="1:12" ht="15">
      <c r="A446" s="1066">
        <v>436</v>
      </c>
      <c r="B446" s="1070" t="s">
        <v>2164</v>
      </c>
      <c r="C446" s="1071" t="s">
        <v>2152</v>
      </c>
      <c r="D446" s="1072">
        <v>10029.16</v>
      </c>
      <c r="F446" s="1154"/>
      <c r="G446" s="1158"/>
      <c r="H446" s="1159"/>
      <c r="I446" s="1155"/>
      <c r="J446" s="1156"/>
      <c r="K446" s="585"/>
      <c r="L446" s="585"/>
    </row>
    <row r="447" spans="1:12" ht="15">
      <c r="A447" s="1066">
        <v>437</v>
      </c>
      <c r="B447" s="1070" t="s">
        <v>2165</v>
      </c>
      <c r="C447" s="1071" t="s">
        <v>2152</v>
      </c>
      <c r="D447" s="1072">
        <v>0</v>
      </c>
      <c r="F447" s="1154"/>
      <c r="G447" s="1158"/>
      <c r="H447" s="1159"/>
      <c r="I447" s="1155"/>
      <c r="J447" s="1156"/>
      <c r="K447" s="585"/>
      <c r="L447" s="585"/>
    </row>
    <row r="448" spans="1:12" ht="15">
      <c r="A448" s="1066">
        <v>438</v>
      </c>
      <c r="B448" s="1070" t="s">
        <v>2166</v>
      </c>
      <c r="C448" s="1071" t="s">
        <v>2152</v>
      </c>
      <c r="D448" s="1072">
        <v>0</v>
      </c>
      <c r="F448" s="1154"/>
      <c r="G448" s="1158"/>
      <c r="H448" s="1159"/>
      <c r="I448" s="1155"/>
      <c r="J448" s="1156"/>
      <c r="K448" s="585"/>
      <c r="L448" s="585"/>
    </row>
    <row r="449" spans="1:12" ht="15">
      <c r="A449" s="1066">
        <v>439</v>
      </c>
      <c r="B449" s="1070" t="s">
        <v>2167</v>
      </c>
      <c r="C449" s="1071" t="s">
        <v>2152</v>
      </c>
      <c r="D449" s="1072">
        <v>8542.5</v>
      </c>
      <c r="F449" s="1154"/>
      <c r="G449" s="1158"/>
      <c r="H449" s="1159"/>
      <c r="I449" s="1155"/>
      <c r="J449" s="1156"/>
      <c r="K449" s="585"/>
      <c r="L449" s="585"/>
    </row>
    <row r="450" spans="1:12" ht="15">
      <c r="A450" s="1066">
        <v>440</v>
      </c>
      <c r="B450" s="1070" t="s">
        <v>2168</v>
      </c>
      <c r="C450" s="1071" t="s">
        <v>2152</v>
      </c>
      <c r="D450" s="1072">
        <v>8542.5</v>
      </c>
      <c r="F450" s="1154"/>
      <c r="G450" s="1158"/>
      <c r="H450" s="1159"/>
      <c r="I450" s="1155"/>
      <c r="J450" s="1156"/>
      <c r="K450" s="585"/>
      <c r="L450" s="585"/>
    </row>
    <row r="451" spans="1:12" ht="15">
      <c r="A451" s="1066">
        <v>441</v>
      </c>
      <c r="B451" s="1070" t="s">
        <v>2169</v>
      </c>
      <c r="C451" s="1071" t="s">
        <v>2152</v>
      </c>
      <c r="D451" s="1072">
        <v>8542.5</v>
      </c>
      <c r="F451" s="1154"/>
      <c r="G451" s="1158"/>
      <c r="H451" s="1159"/>
      <c r="I451" s="1155"/>
      <c r="J451" s="1156"/>
      <c r="K451" s="585"/>
      <c r="L451" s="585"/>
    </row>
    <row r="452" spans="1:12" ht="15">
      <c r="A452" s="1066">
        <v>442</v>
      </c>
      <c r="B452" s="1070" t="s">
        <v>2170</v>
      </c>
      <c r="C452" s="1071" t="s">
        <v>2152</v>
      </c>
      <c r="D452" s="1072">
        <v>5929.56</v>
      </c>
      <c r="F452" s="1154"/>
      <c r="G452" s="1158"/>
      <c r="H452" s="1159"/>
      <c r="I452" s="1155"/>
      <c r="J452" s="1156"/>
      <c r="K452" s="585"/>
      <c r="L452" s="585"/>
    </row>
    <row r="453" spans="1:12" ht="15">
      <c r="A453" s="1066">
        <v>443</v>
      </c>
      <c r="B453" s="1070" t="s">
        <v>2171</v>
      </c>
      <c r="C453" s="1071" t="s">
        <v>2152</v>
      </c>
      <c r="D453" s="1072">
        <v>7353.11</v>
      </c>
      <c r="F453" s="1154"/>
      <c r="G453" s="1158"/>
      <c r="H453" s="1159"/>
      <c r="I453" s="1155"/>
      <c r="J453" s="1156"/>
      <c r="K453" s="585"/>
      <c r="L453" s="585"/>
    </row>
    <row r="454" spans="1:12" ht="15">
      <c r="A454" s="1066">
        <v>444</v>
      </c>
      <c r="B454" s="1070" t="s">
        <v>2172</v>
      </c>
      <c r="C454" s="1071" t="s">
        <v>2152</v>
      </c>
      <c r="D454" s="1072">
        <v>5477.3</v>
      </c>
      <c r="F454" s="1154"/>
      <c r="G454" s="1158"/>
      <c r="H454" s="1159"/>
      <c r="I454" s="1155"/>
      <c r="J454" s="1156"/>
      <c r="K454" s="585"/>
      <c r="L454" s="585"/>
    </row>
    <row r="455" spans="1:12" ht="15">
      <c r="A455" s="1066">
        <v>445</v>
      </c>
      <c r="B455" s="1070" t="s">
        <v>2173</v>
      </c>
      <c r="C455" s="1071" t="s">
        <v>2152</v>
      </c>
      <c r="D455" s="1072">
        <v>5477.3</v>
      </c>
      <c r="F455" s="1154"/>
      <c r="G455" s="1158"/>
      <c r="H455" s="1159"/>
      <c r="I455" s="1155"/>
      <c r="J455" s="1156"/>
      <c r="K455" s="585"/>
      <c r="L455" s="585"/>
    </row>
    <row r="456" spans="1:12" ht="15">
      <c r="A456" s="1066">
        <v>446</v>
      </c>
      <c r="B456" s="1070" t="s">
        <v>2174</v>
      </c>
      <c r="C456" s="1071" t="s">
        <v>2152</v>
      </c>
      <c r="D456" s="1072">
        <v>6900</v>
      </c>
      <c r="F456" s="1154"/>
      <c r="G456" s="1158"/>
      <c r="H456" s="1159"/>
      <c r="I456" s="1155"/>
      <c r="J456" s="1156"/>
      <c r="K456" s="585"/>
      <c r="L456" s="585"/>
    </row>
    <row r="457" spans="1:12" ht="15">
      <c r="A457" s="1066">
        <v>447</v>
      </c>
      <c r="B457" s="1070" t="s">
        <v>2175</v>
      </c>
      <c r="C457" s="1071" t="s">
        <v>2152</v>
      </c>
      <c r="D457" s="1072">
        <v>6000</v>
      </c>
      <c r="F457" s="1154"/>
      <c r="G457" s="1158"/>
      <c r="H457" s="1159"/>
      <c r="I457" s="1155"/>
      <c r="J457" s="1156"/>
      <c r="K457" s="585"/>
      <c r="L457" s="585"/>
    </row>
    <row r="458" spans="1:12" ht="15">
      <c r="A458" s="1066">
        <v>448</v>
      </c>
      <c r="B458" s="1070" t="s">
        <v>2176</v>
      </c>
      <c r="C458" s="1071" t="s">
        <v>2152</v>
      </c>
      <c r="D458" s="1072">
        <v>2984.44</v>
      </c>
      <c r="F458" s="1154"/>
      <c r="G458" s="1158"/>
      <c r="H458" s="1159"/>
      <c r="I458" s="1155"/>
      <c r="J458" s="1156"/>
      <c r="K458" s="585"/>
      <c r="L458" s="585"/>
    </row>
    <row r="459" spans="1:12" ht="15">
      <c r="A459" s="1066">
        <v>449</v>
      </c>
      <c r="B459" s="1070" t="s">
        <v>2177</v>
      </c>
      <c r="C459" s="1071" t="s">
        <v>2152</v>
      </c>
      <c r="D459" s="1072">
        <v>4984.32</v>
      </c>
      <c r="F459" s="1154"/>
      <c r="G459" s="1158"/>
      <c r="H459" s="1159"/>
      <c r="I459" s="1155"/>
      <c r="J459" s="1156"/>
      <c r="K459" s="585"/>
      <c r="L459" s="585"/>
    </row>
    <row r="460" spans="1:12" ht="15">
      <c r="A460" s="1066">
        <v>450</v>
      </c>
      <c r="B460" s="1070" t="s">
        <v>2178</v>
      </c>
      <c r="C460" s="1071" t="s">
        <v>2152</v>
      </c>
      <c r="D460" s="1072">
        <v>4984.32</v>
      </c>
      <c r="F460" s="1154"/>
      <c r="G460" s="1158"/>
      <c r="H460" s="1159"/>
      <c r="I460" s="1155"/>
      <c r="J460" s="1156"/>
      <c r="K460" s="585"/>
      <c r="L460" s="585"/>
    </row>
    <row r="461" spans="1:12" ht="15">
      <c r="A461" s="1066">
        <v>451</v>
      </c>
      <c r="B461" s="1070" t="s">
        <v>2179</v>
      </c>
      <c r="C461" s="1071" t="s">
        <v>2152</v>
      </c>
      <c r="D461" s="1072">
        <v>4984.32</v>
      </c>
      <c r="F461" s="1154"/>
      <c r="G461" s="1158"/>
      <c r="H461" s="1159"/>
      <c r="I461" s="1155"/>
      <c r="J461" s="1156"/>
      <c r="K461" s="585"/>
      <c r="L461" s="585"/>
    </row>
    <row r="462" spans="1:12" ht="15">
      <c r="A462" s="1066">
        <v>452</v>
      </c>
      <c r="B462" s="1070" t="s">
        <v>2180</v>
      </c>
      <c r="C462" s="1071" t="s">
        <v>2152</v>
      </c>
      <c r="D462" s="1072">
        <v>6262.84</v>
      </c>
      <c r="F462" s="1154"/>
      <c r="G462" s="1158"/>
      <c r="H462" s="1159"/>
      <c r="I462" s="1155"/>
      <c r="J462" s="1156"/>
      <c r="K462" s="585"/>
      <c r="L462" s="585"/>
    </row>
    <row r="463" spans="1:12" ht="15">
      <c r="A463" s="1066">
        <v>453</v>
      </c>
      <c r="B463" s="1070" t="s">
        <v>2181</v>
      </c>
      <c r="C463" s="1071" t="s">
        <v>2152</v>
      </c>
      <c r="D463" s="1072">
        <v>6262.84</v>
      </c>
      <c r="F463" s="1154"/>
      <c r="G463" s="1158"/>
      <c r="H463" s="1159"/>
      <c r="I463" s="1155"/>
      <c r="J463" s="1156"/>
      <c r="K463" s="585"/>
      <c r="L463" s="585"/>
    </row>
    <row r="464" spans="1:12" ht="15">
      <c r="A464" s="1066">
        <v>454</v>
      </c>
      <c r="B464" s="1070" t="s">
        <v>2182</v>
      </c>
      <c r="C464" s="1071" t="s">
        <v>2152</v>
      </c>
      <c r="D464" s="1072">
        <v>6322</v>
      </c>
      <c r="F464" s="1154"/>
      <c r="G464" s="1158"/>
      <c r="H464" s="1159"/>
      <c r="I464" s="1155"/>
      <c r="J464" s="1156"/>
      <c r="K464" s="585"/>
      <c r="L464" s="585"/>
    </row>
    <row r="465" spans="1:12" ht="15">
      <c r="A465" s="1066">
        <v>455</v>
      </c>
      <c r="B465" s="1070" t="s">
        <v>2183</v>
      </c>
      <c r="C465" s="1071" t="s">
        <v>2152</v>
      </c>
      <c r="D465" s="1072">
        <v>3869.99</v>
      </c>
      <c r="F465" s="1154"/>
      <c r="G465" s="1158"/>
      <c r="H465" s="1159"/>
      <c r="I465" s="1155"/>
      <c r="J465" s="1156"/>
      <c r="K465" s="585"/>
      <c r="L465" s="585"/>
    </row>
    <row r="466" spans="1:12" ht="15">
      <c r="A466" s="1066">
        <v>456</v>
      </c>
      <c r="B466" s="1070" t="s">
        <v>2184</v>
      </c>
      <c r="C466" s="1071" t="s">
        <v>2152</v>
      </c>
      <c r="D466" s="1072">
        <v>4984.32</v>
      </c>
      <c r="F466" s="1154"/>
      <c r="G466" s="1158"/>
      <c r="H466" s="1159"/>
      <c r="I466" s="1155"/>
      <c r="J466" s="1156"/>
      <c r="K466" s="585"/>
      <c r="L466" s="585"/>
    </row>
    <row r="467" spans="1:12" ht="15">
      <c r="A467" s="1066">
        <v>457</v>
      </c>
      <c r="B467" s="1070" t="s">
        <v>2185</v>
      </c>
      <c r="C467" s="1071" t="s">
        <v>2152</v>
      </c>
      <c r="D467" s="1072">
        <v>3850</v>
      </c>
      <c r="F467" s="1154"/>
      <c r="G467" s="1158"/>
      <c r="H467" s="1159"/>
      <c r="I467" s="1155"/>
      <c r="J467" s="1156"/>
      <c r="K467" s="585"/>
      <c r="L467" s="585"/>
    </row>
    <row r="468" spans="1:12" ht="15">
      <c r="A468" s="1066">
        <v>458</v>
      </c>
      <c r="B468" s="1070" t="s">
        <v>2186</v>
      </c>
      <c r="C468" s="1071" t="s">
        <v>2152</v>
      </c>
      <c r="D468" s="1072">
        <v>4984.32</v>
      </c>
      <c r="F468" s="1154"/>
      <c r="G468" s="1158"/>
      <c r="H468" s="1159"/>
      <c r="I468" s="1155"/>
      <c r="J468" s="1156"/>
      <c r="K468" s="585"/>
      <c r="L468" s="585"/>
    </row>
    <row r="469" spans="1:12" ht="15">
      <c r="A469" s="1066">
        <v>459</v>
      </c>
      <c r="B469" s="1070" t="s">
        <v>2187</v>
      </c>
      <c r="C469" s="1071" t="s">
        <v>2152</v>
      </c>
      <c r="D469" s="1072">
        <v>3500</v>
      </c>
      <c r="F469" s="1154"/>
      <c r="G469" s="1158"/>
      <c r="H469" s="1159"/>
      <c r="I469" s="1155"/>
      <c r="J469" s="1156"/>
      <c r="K469" s="585"/>
      <c r="L469" s="585"/>
    </row>
    <row r="470" spans="1:12" ht="15">
      <c r="A470" s="1066">
        <v>460</v>
      </c>
      <c r="B470" s="1070" t="s">
        <v>2188</v>
      </c>
      <c r="C470" s="1071" t="s">
        <v>2152</v>
      </c>
      <c r="D470" s="1072">
        <v>6030</v>
      </c>
      <c r="F470" s="1154"/>
      <c r="G470" s="1158"/>
      <c r="H470" s="1159"/>
      <c r="I470" s="1155"/>
      <c r="J470" s="1156"/>
      <c r="K470" s="585"/>
      <c r="L470" s="585"/>
    </row>
    <row r="471" spans="1:12" ht="15">
      <c r="A471" s="1066">
        <v>461</v>
      </c>
      <c r="B471" s="1070" t="s">
        <v>2189</v>
      </c>
      <c r="C471" s="1071" t="s">
        <v>2152</v>
      </c>
      <c r="D471" s="1072">
        <v>4875.62</v>
      </c>
      <c r="F471" s="1154"/>
      <c r="G471" s="1158"/>
      <c r="H471" s="1159"/>
      <c r="I471" s="1155"/>
      <c r="J471" s="1156"/>
      <c r="K471" s="585"/>
      <c r="L471" s="585"/>
    </row>
    <row r="472" spans="1:12" ht="15">
      <c r="A472" s="1066">
        <v>462</v>
      </c>
      <c r="B472" s="1070" t="s">
        <v>2190</v>
      </c>
      <c r="C472" s="1071" t="s">
        <v>2152</v>
      </c>
      <c r="D472" s="1072">
        <v>4875.62</v>
      </c>
      <c r="F472" s="1154"/>
      <c r="G472" s="1158"/>
      <c r="H472" s="1159"/>
      <c r="I472" s="1155"/>
      <c r="J472" s="1156"/>
      <c r="K472" s="585"/>
      <c r="L472" s="585"/>
    </row>
    <row r="473" spans="1:12" ht="15">
      <c r="A473" s="1066">
        <v>463</v>
      </c>
      <c r="B473" s="1070" t="s">
        <v>2191</v>
      </c>
      <c r="C473" s="1071" t="s">
        <v>2152</v>
      </c>
      <c r="D473" s="1072">
        <v>4875.62</v>
      </c>
      <c r="F473" s="1154"/>
      <c r="G473" s="1158"/>
      <c r="H473" s="1159"/>
      <c r="I473" s="1155"/>
      <c r="J473" s="1156"/>
      <c r="K473" s="585"/>
      <c r="L473" s="585"/>
    </row>
    <row r="474" spans="1:12" ht="15">
      <c r="A474" s="1066">
        <v>464</v>
      </c>
      <c r="B474" s="1070" t="s">
        <v>2192</v>
      </c>
      <c r="C474" s="1071" t="s">
        <v>2152</v>
      </c>
      <c r="D474" s="1072">
        <v>4875.62</v>
      </c>
      <c r="F474" s="1154"/>
      <c r="G474" s="1158"/>
      <c r="H474" s="1159"/>
      <c r="I474" s="1155"/>
      <c r="J474" s="1156"/>
      <c r="K474" s="585"/>
      <c r="L474" s="585"/>
    </row>
    <row r="475" spans="1:12" ht="15">
      <c r="A475" s="1066">
        <v>465</v>
      </c>
      <c r="B475" s="1070" t="s">
        <v>2193</v>
      </c>
      <c r="C475" s="1071" t="s">
        <v>2152</v>
      </c>
      <c r="D475" s="1072">
        <v>6152.5</v>
      </c>
      <c r="F475" s="1154"/>
      <c r="G475" s="1158"/>
      <c r="H475" s="1159"/>
      <c r="I475" s="1155"/>
      <c r="J475" s="1156"/>
      <c r="K475" s="585"/>
      <c r="L475" s="585"/>
    </row>
    <row r="476" spans="1:12" ht="15">
      <c r="A476" s="1066">
        <v>466</v>
      </c>
      <c r="B476" s="1070" t="s">
        <v>2194</v>
      </c>
      <c r="C476" s="1071" t="s">
        <v>2152</v>
      </c>
      <c r="D476" s="1072">
        <v>3869.99</v>
      </c>
      <c r="F476" s="1154"/>
      <c r="G476" s="1158"/>
      <c r="H476" s="1159"/>
      <c r="I476" s="1155"/>
      <c r="J476" s="1156"/>
      <c r="K476" s="585"/>
      <c r="L476" s="585"/>
    </row>
    <row r="477" spans="1:12" ht="15">
      <c r="A477" s="1066">
        <v>467</v>
      </c>
      <c r="B477" s="1070" t="s">
        <v>2195</v>
      </c>
      <c r="C477" s="1071" t="s">
        <v>2152</v>
      </c>
      <c r="D477" s="1072">
        <v>2984.44</v>
      </c>
      <c r="F477" s="1154"/>
      <c r="G477" s="1158"/>
      <c r="H477" s="1159"/>
      <c r="I477" s="1155"/>
      <c r="J477" s="1156"/>
      <c r="K477" s="585"/>
      <c r="L477" s="585"/>
    </row>
    <row r="478" spans="1:12" ht="15">
      <c r="A478" s="1066">
        <v>468</v>
      </c>
      <c r="B478" s="1070" t="s">
        <v>2196</v>
      </c>
      <c r="C478" s="1071" t="s">
        <v>2152</v>
      </c>
      <c r="D478" s="1072">
        <v>5013.7</v>
      </c>
      <c r="F478" s="1154"/>
      <c r="G478" s="1158"/>
      <c r="H478" s="1159"/>
      <c r="I478" s="1155"/>
      <c r="J478" s="1156"/>
      <c r="K478" s="585"/>
      <c r="L478" s="585"/>
    </row>
    <row r="479" spans="1:12" ht="15">
      <c r="A479" s="1066">
        <v>469</v>
      </c>
      <c r="B479" s="1070" t="s">
        <v>2197</v>
      </c>
      <c r="C479" s="1071" t="s">
        <v>2152</v>
      </c>
      <c r="D479" s="1072">
        <v>5477.3</v>
      </c>
      <c r="F479" s="1154"/>
      <c r="G479" s="1158"/>
      <c r="H479" s="1159"/>
      <c r="I479" s="1155"/>
      <c r="J479" s="1156"/>
      <c r="K479" s="585"/>
      <c r="L479" s="585"/>
    </row>
    <row r="480" spans="1:12" ht="15">
      <c r="A480" s="1066">
        <v>470</v>
      </c>
      <c r="B480" s="1070" t="s">
        <v>2198</v>
      </c>
      <c r="C480" s="1071" t="s">
        <v>2152</v>
      </c>
      <c r="D480" s="1072">
        <v>4296.83</v>
      </c>
      <c r="F480" s="1154"/>
      <c r="G480" s="1158"/>
      <c r="H480" s="1159"/>
      <c r="I480" s="1155"/>
      <c r="J480" s="1156"/>
      <c r="K480" s="585"/>
      <c r="L480" s="585"/>
    </row>
    <row r="481" spans="1:12" ht="15">
      <c r="A481" s="1066">
        <v>471</v>
      </c>
      <c r="B481" s="1070" t="s">
        <v>2199</v>
      </c>
      <c r="C481" s="1071" t="s">
        <v>2152</v>
      </c>
      <c r="D481" s="1072">
        <v>4600</v>
      </c>
      <c r="F481" s="1154"/>
      <c r="G481" s="1158"/>
      <c r="H481" s="1159"/>
      <c r="I481" s="1155"/>
      <c r="J481" s="1156"/>
      <c r="K481" s="585"/>
      <c r="L481" s="585"/>
    </row>
    <row r="482" spans="1:12" ht="15">
      <c r="A482" s="1066">
        <v>472</v>
      </c>
      <c r="B482" s="1070" t="s">
        <v>2200</v>
      </c>
      <c r="C482" s="1071" t="s">
        <v>2152</v>
      </c>
      <c r="D482" s="1072">
        <v>8091</v>
      </c>
      <c r="F482" s="1154"/>
      <c r="G482" s="1158"/>
      <c r="H482" s="1159"/>
      <c r="I482" s="1155"/>
      <c r="J482" s="1156"/>
      <c r="K482" s="585"/>
      <c r="L482" s="585"/>
    </row>
    <row r="483" spans="1:12" ht="15">
      <c r="A483" s="1066">
        <v>473</v>
      </c>
      <c r="B483" s="1070" t="s">
        <v>2201</v>
      </c>
      <c r="C483" s="1071" t="s">
        <v>2152</v>
      </c>
      <c r="D483" s="1072">
        <v>5477.3</v>
      </c>
      <c r="F483" s="1154"/>
      <c r="G483" s="1158"/>
      <c r="H483" s="1159"/>
      <c r="I483" s="1155"/>
      <c r="J483" s="1156"/>
      <c r="K483" s="585"/>
      <c r="L483" s="585"/>
    </row>
    <row r="484" spans="1:12" ht="15">
      <c r="A484" s="1066">
        <v>474</v>
      </c>
      <c r="B484" s="1070" t="s">
        <v>2202</v>
      </c>
      <c r="C484" s="1071" t="s">
        <v>2152</v>
      </c>
      <c r="D484" s="1072">
        <v>5260.02</v>
      </c>
      <c r="F484" s="1154"/>
      <c r="G484" s="1158"/>
      <c r="H484" s="1159"/>
      <c r="I484" s="1155"/>
      <c r="J484" s="1156"/>
      <c r="K484" s="585"/>
      <c r="L484" s="585"/>
    </row>
    <row r="485" spans="1:12" ht="15">
      <c r="A485" s="1066">
        <v>475</v>
      </c>
      <c r="B485" s="1070" t="s">
        <v>2203</v>
      </c>
      <c r="C485" s="1071" t="s">
        <v>2204</v>
      </c>
      <c r="D485" s="1072">
        <v>2185</v>
      </c>
      <c r="F485" s="1154"/>
      <c r="G485" s="1158"/>
      <c r="H485" s="1159"/>
      <c r="I485" s="1155"/>
      <c r="J485" s="1156"/>
      <c r="K485" s="585"/>
      <c r="L485" s="585"/>
    </row>
    <row r="486" spans="1:12" ht="15">
      <c r="A486" s="1066">
        <v>476</v>
      </c>
      <c r="B486" s="1070" t="s">
        <v>2205</v>
      </c>
      <c r="C486" s="1071" t="s">
        <v>2206</v>
      </c>
      <c r="D486" s="1072">
        <v>5865.66</v>
      </c>
      <c r="F486" s="1154"/>
      <c r="G486" s="1158"/>
      <c r="H486" s="1159"/>
      <c r="I486" s="1155"/>
      <c r="J486" s="1156"/>
      <c r="K486" s="585"/>
      <c r="L486" s="585"/>
    </row>
    <row r="487" spans="1:12" ht="15">
      <c r="A487" s="1066">
        <v>477</v>
      </c>
      <c r="B487" s="1070" t="s">
        <v>2207</v>
      </c>
      <c r="C487" s="1071" t="s">
        <v>2208</v>
      </c>
      <c r="D487" s="1072">
        <v>3032.95</v>
      </c>
      <c r="F487" s="1154"/>
      <c r="G487" s="1158"/>
      <c r="H487" s="1159"/>
      <c r="I487" s="1155"/>
      <c r="J487" s="1156"/>
      <c r="K487" s="585"/>
      <c r="L487" s="585"/>
    </row>
    <row r="488" spans="1:12" ht="15">
      <c r="A488" s="1066">
        <v>478</v>
      </c>
      <c r="B488" s="1070" t="s">
        <v>2209</v>
      </c>
      <c r="C488" s="1071" t="s">
        <v>2208</v>
      </c>
      <c r="D488" s="1072">
        <v>3340.8</v>
      </c>
      <c r="F488" s="1154"/>
      <c r="G488" s="1158"/>
      <c r="H488" s="1159"/>
      <c r="I488" s="1155"/>
      <c r="J488" s="1156"/>
      <c r="K488" s="585"/>
      <c r="L488" s="585"/>
    </row>
    <row r="489" spans="1:12" ht="15">
      <c r="A489" s="1066">
        <v>479</v>
      </c>
      <c r="B489" s="1070" t="s">
        <v>2210</v>
      </c>
      <c r="C489" s="1071" t="s">
        <v>2208</v>
      </c>
      <c r="D489" s="1072">
        <v>3099.25</v>
      </c>
      <c r="F489" s="1154"/>
      <c r="G489" s="1158"/>
      <c r="H489" s="1159"/>
      <c r="I489" s="1155"/>
      <c r="J489" s="1156"/>
      <c r="K489" s="585"/>
      <c r="L489" s="585"/>
    </row>
    <row r="490" spans="1:12" ht="15">
      <c r="A490" s="1066">
        <v>480</v>
      </c>
      <c r="B490" s="1070" t="s">
        <v>2211</v>
      </c>
      <c r="C490" s="1071" t="s">
        <v>2208</v>
      </c>
      <c r="D490" s="1072">
        <v>3099.25</v>
      </c>
      <c r="F490" s="1154"/>
      <c r="G490" s="1158"/>
      <c r="H490" s="1159"/>
      <c r="I490" s="1155"/>
      <c r="J490" s="1156"/>
      <c r="K490" s="585"/>
      <c r="L490" s="585"/>
    </row>
    <row r="491" spans="1:12" ht="15">
      <c r="A491" s="1066">
        <v>481</v>
      </c>
      <c r="B491" s="1070" t="s">
        <v>2212</v>
      </c>
      <c r="C491" s="1071" t="s">
        <v>2208</v>
      </c>
      <c r="D491" s="1072">
        <v>3795</v>
      </c>
      <c r="F491" s="1154"/>
      <c r="G491" s="1158"/>
      <c r="H491" s="1159"/>
      <c r="I491" s="1155"/>
      <c r="J491" s="1156"/>
      <c r="K491" s="585"/>
      <c r="L491" s="585"/>
    </row>
    <row r="492" spans="1:12" ht="15">
      <c r="A492" s="1066">
        <v>482</v>
      </c>
      <c r="B492" s="1070" t="s">
        <v>2213</v>
      </c>
      <c r="C492" s="1071" t="s">
        <v>2208</v>
      </c>
      <c r="D492" s="1072">
        <v>2080.02</v>
      </c>
      <c r="F492" s="1154"/>
      <c r="G492" s="1158"/>
      <c r="H492" s="1159"/>
      <c r="I492" s="1155"/>
      <c r="J492" s="1156"/>
      <c r="K492" s="585"/>
      <c r="L492" s="585"/>
    </row>
    <row r="493" spans="1:12" ht="15">
      <c r="A493" s="1066">
        <v>483</v>
      </c>
      <c r="B493" s="1070" t="s">
        <v>2214</v>
      </c>
      <c r="C493" s="1071" t="s">
        <v>2208</v>
      </c>
      <c r="D493" s="1072">
        <v>0</v>
      </c>
      <c r="F493" s="1154"/>
      <c r="G493" s="1158"/>
      <c r="H493" s="1159"/>
      <c r="I493" s="1155"/>
      <c r="J493" s="1156"/>
      <c r="K493" s="585"/>
      <c r="L493" s="585"/>
    </row>
    <row r="494" spans="1:12" ht="15">
      <c r="A494" s="1066">
        <v>484</v>
      </c>
      <c r="B494" s="1070" t="s">
        <v>2215</v>
      </c>
      <c r="C494" s="1071" t="s">
        <v>2208</v>
      </c>
      <c r="D494" s="1072">
        <v>0</v>
      </c>
      <c r="F494" s="1154"/>
      <c r="G494" s="1158"/>
      <c r="H494" s="1159"/>
      <c r="I494" s="1155"/>
      <c r="J494" s="1156"/>
      <c r="K494" s="585"/>
      <c r="L494" s="585"/>
    </row>
    <row r="495" spans="1:12" ht="15">
      <c r="A495" s="1066">
        <v>485</v>
      </c>
      <c r="B495" s="1070" t="s">
        <v>2216</v>
      </c>
      <c r="C495" s="1071" t="s">
        <v>2217</v>
      </c>
      <c r="D495" s="1072">
        <v>2575.1999999999998</v>
      </c>
      <c r="F495" s="1154"/>
      <c r="G495" s="1158"/>
      <c r="H495" s="1159"/>
      <c r="I495" s="1155"/>
      <c r="J495" s="1156"/>
      <c r="K495" s="585"/>
      <c r="L495" s="585"/>
    </row>
    <row r="496" spans="1:12" ht="15">
      <c r="A496" s="1066">
        <v>486</v>
      </c>
      <c r="B496" s="1070" t="s">
        <v>2218</v>
      </c>
      <c r="C496" s="1071" t="s">
        <v>2219</v>
      </c>
      <c r="D496" s="1072">
        <v>5088.7</v>
      </c>
      <c r="F496" s="1154"/>
      <c r="G496" s="1158"/>
      <c r="H496" s="1159"/>
      <c r="I496" s="1155"/>
      <c r="J496" s="1156"/>
      <c r="K496" s="585"/>
      <c r="L496" s="585"/>
    </row>
    <row r="497" spans="1:12" ht="15">
      <c r="A497" s="1066">
        <v>487</v>
      </c>
      <c r="B497" s="1070" t="s">
        <v>2220</v>
      </c>
      <c r="C497" s="1071" t="s">
        <v>2221</v>
      </c>
      <c r="D497" s="1072">
        <v>2066</v>
      </c>
      <c r="F497" s="1154"/>
      <c r="G497" s="1158"/>
      <c r="H497" s="1159"/>
      <c r="I497" s="1155"/>
      <c r="J497" s="1156"/>
      <c r="K497" s="585"/>
      <c r="L497" s="585"/>
    </row>
    <row r="498" spans="1:12" ht="15">
      <c r="A498" s="1066">
        <v>488</v>
      </c>
      <c r="B498" s="1070" t="s">
        <v>2222</v>
      </c>
      <c r="C498" s="1071" t="s">
        <v>2221</v>
      </c>
      <c r="D498" s="1072">
        <v>1449</v>
      </c>
      <c r="F498" s="1154"/>
      <c r="G498" s="1158"/>
      <c r="H498" s="1159"/>
      <c r="I498" s="1155"/>
      <c r="J498" s="1156"/>
      <c r="K498" s="585"/>
      <c r="L498" s="585"/>
    </row>
    <row r="499" spans="1:12" ht="15">
      <c r="A499" s="1066">
        <v>489</v>
      </c>
      <c r="B499" s="1070" t="s">
        <v>2223</v>
      </c>
      <c r="C499" s="1071" t="s">
        <v>2221</v>
      </c>
      <c r="D499" s="1072">
        <v>2552</v>
      </c>
      <c r="F499" s="1154"/>
      <c r="G499" s="1158"/>
      <c r="H499" s="1159"/>
      <c r="I499" s="1155"/>
      <c r="J499" s="1156"/>
      <c r="K499" s="585"/>
      <c r="L499" s="585"/>
    </row>
    <row r="500" spans="1:12" ht="15">
      <c r="A500" s="1066">
        <v>490</v>
      </c>
      <c r="B500" s="1070" t="s">
        <v>2224</v>
      </c>
      <c r="C500" s="1071" t="s">
        <v>2221</v>
      </c>
      <c r="D500" s="1072">
        <v>2955.5</v>
      </c>
      <c r="F500" s="1154"/>
      <c r="G500" s="1158"/>
      <c r="H500" s="1159"/>
      <c r="I500" s="1155"/>
      <c r="J500" s="1156"/>
      <c r="K500" s="585"/>
      <c r="L500" s="585"/>
    </row>
    <row r="501" spans="1:12" ht="15">
      <c r="A501" s="1066">
        <v>491</v>
      </c>
      <c r="B501" s="1070" t="s">
        <v>2225</v>
      </c>
      <c r="C501" s="1071" t="s">
        <v>2221</v>
      </c>
      <c r="D501" s="1072">
        <v>4524</v>
      </c>
      <c r="F501" s="1154"/>
      <c r="G501" s="1158"/>
      <c r="H501" s="1159"/>
      <c r="I501" s="1155"/>
      <c r="J501" s="1156"/>
      <c r="K501" s="585"/>
      <c r="L501" s="585"/>
    </row>
    <row r="502" spans="1:12" ht="15">
      <c r="A502" s="1066">
        <v>492</v>
      </c>
      <c r="B502" s="1070" t="s">
        <v>2226</v>
      </c>
      <c r="C502" s="1071" t="s">
        <v>2221</v>
      </c>
      <c r="D502" s="1072">
        <v>1997</v>
      </c>
      <c r="F502" s="1154"/>
      <c r="G502" s="1158"/>
      <c r="H502" s="1159"/>
      <c r="I502" s="1155"/>
      <c r="J502" s="1156"/>
      <c r="K502" s="585"/>
      <c r="L502" s="585"/>
    </row>
    <row r="503" spans="1:12" ht="15">
      <c r="A503" s="1066">
        <v>493</v>
      </c>
      <c r="B503" s="1070" t="s">
        <v>2227</v>
      </c>
      <c r="C503" s="1071" t="s">
        <v>2221</v>
      </c>
      <c r="D503" s="1072">
        <v>3698</v>
      </c>
      <c r="F503" s="1154"/>
      <c r="G503" s="1158"/>
      <c r="H503" s="1159"/>
      <c r="I503" s="1155"/>
      <c r="J503" s="1156"/>
      <c r="K503" s="585"/>
      <c r="L503" s="585"/>
    </row>
    <row r="504" spans="1:12" ht="15">
      <c r="A504" s="1066">
        <v>494</v>
      </c>
      <c r="B504" s="1070" t="s">
        <v>2228</v>
      </c>
      <c r="C504" s="1071" t="s">
        <v>2221</v>
      </c>
      <c r="D504" s="1072">
        <v>1508</v>
      </c>
      <c r="F504" s="1154"/>
      <c r="G504" s="1158"/>
      <c r="H504" s="1159"/>
      <c r="I504" s="1155"/>
      <c r="J504" s="1156"/>
      <c r="K504" s="585"/>
      <c r="L504" s="585"/>
    </row>
    <row r="505" spans="1:12" ht="15">
      <c r="A505" s="1066">
        <v>495</v>
      </c>
      <c r="B505" s="1070" t="s">
        <v>2229</v>
      </c>
      <c r="C505" s="1071" t="s">
        <v>2221</v>
      </c>
      <c r="D505" s="1072">
        <v>11600</v>
      </c>
      <c r="F505" s="1154"/>
      <c r="G505" s="1158"/>
      <c r="H505" s="1159"/>
      <c r="I505" s="1155"/>
      <c r="J505" s="1156"/>
      <c r="K505" s="585"/>
      <c r="L505" s="585"/>
    </row>
    <row r="506" spans="1:12" ht="15">
      <c r="A506" s="1066">
        <v>496</v>
      </c>
      <c r="B506" s="1070" t="s">
        <v>2230</v>
      </c>
      <c r="C506" s="1071" t="s">
        <v>2221</v>
      </c>
      <c r="D506" s="1072">
        <v>15420</v>
      </c>
      <c r="F506" s="1154"/>
      <c r="G506" s="1158"/>
      <c r="H506" s="1159"/>
      <c r="I506" s="1155"/>
      <c r="J506" s="1156"/>
      <c r="K506" s="585"/>
      <c r="L506" s="585"/>
    </row>
    <row r="507" spans="1:12" ht="15">
      <c r="A507" s="1066">
        <v>497</v>
      </c>
      <c r="B507" s="1070" t="s">
        <v>2231</v>
      </c>
      <c r="C507" s="1071" t="s">
        <v>2221</v>
      </c>
      <c r="D507" s="1072">
        <v>12520</v>
      </c>
      <c r="F507" s="1154"/>
      <c r="G507" s="1158"/>
      <c r="H507" s="1159"/>
      <c r="I507" s="1155"/>
      <c r="J507" s="1156"/>
      <c r="K507" s="585"/>
      <c r="L507" s="585"/>
    </row>
    <row r="508" spans="1:12" ht="15">
      <c r="A508" s="1066">
        <v>498</v>
      </c>
      <c r="B508" s="1070" t="s">
        <v>2232</v>
      </c>
      <c r="C508" s="1071" t="s">
        <v>2221</v>
      </c>
      <c r="D508" s="1072">
        <v>2540.4</v>
      </c>
      <c r="F508" s="1154"/>
      <c r="G508" s="1158"/>
      <c r="H508" s="1159"/>
      <c r="I508" s="1155"/>
      <c r="J508" s="1156"/>
      <c r="K508" s="585"/>
      <c r="L508" s="585"/>
    </row>
    <row r="509" spans="1:12" ht="15">
      <c r="A509" s="1066">
        <v>499</v>
      </c>
      <c r="B509" s="1070" t="s">
        <v>2233</v>
      </c>
      <c r="C509" s="1071" t="s">
        <v>2221</v>
      </c>
      <c r="D509" s="1072">
        <v>1447.68</v>
      </c>
      <c r="F509" s="1154"/>
      <c r="G509" s="1158"/>
      <c r="H509" s="1159"/>
      <c r="I509" s="1155"/>
      <c r="J509" s="1156"/>
      <c r="K509" s="585"/>
      <c r="L509" s="585"/>
    </row>
    <row r="510" spans="1:12" ht="15">
      <c r="A510" s="1066">
        <v>500</v>
      </c>
      <c r="B510" s="1070" t="s">
        <v>2234</v>
      </c>
      <c r="C510" s="1071" t="s">
        <v>2221</v>
      </c>
      <c r="D510" s="1072">
        <v>1447.68</v>
      </c>
      <c r="F510" s="1154"/>
      <c r="G510" s="1158"/>
      <c r="H510" s="1159"/>
      <c r="I510" s="1155"/>
      <c r="J510" s="1156"/>
      <c r="K510" s="585"/>
      <c r="L510" s="585"/>
    </row>
    <row r="511" spans="1:12" ht="15">
      <c r="A511" s="1066">
        <v>501</v>
      </c>
      <c r="B511" s="1070" t="s">
        <v>2235</v>
      </c>
      <c r="C511" s="1071" t="s">
        <v>2221</v>
      </c>
      <c r="D511" s="1072">
        <v>1351.25</v>
      </c>
      <c r="F511" s="1154"/>
      <c r="G511" s="1158"/>
      <c r="H511" s="1159"/>
      <c r="I511" s="1155"/>
      <c r="J511" s="1156"/>
      <c r="K511" s="585"/>
      <c r="L511" s="585"/>
    </row>
    <row r="512" spans="1:12" ht="15">
      <c r="A512" s="1066">
        <v>502</v>
      </c>
      <c r="B512" s="1070" t="s">
        <v>2236</v>
      </c>
      <c r="C512" s="1071" t="s">
        <v>2221</v>
      </c>
      <c r="D512" s="1072">
        <v>3623.65</v>
      </c>
      <c r="F512" s="1154"/>
      <c r="G512" s="1158"/>
      <c r="H512" s="1159"/>
      <c r="I512" s="1155"/>
      <c r="J512" s="1156"/>
      <c r="K512" s="585"/>
      <c r="L512" s="585"/>
    </row>
    <row r="513" spans="1:12" ht="15">
      <c r="A513" s="1066">
        <v>503</v>
      </c>
      <c r="B513" s="1070" t="s">
        <v>2237</v>
      </c>
      <c r="C513" s="1071" t="s">
        <v>2221</v>
      </c>
      <c r="D513" s="1072">
        <v>2552</v>
      </c>
      <c r="F513" s="1154"/>
      <c r="G513" s="1158"/>
      <c r="H513" s="1159"/>
      <c r="I513" s="1155"/>
      <c r="J513" s="1156"/>
      <c r="K513" s="585"/>
      <c r="L513" s="585"/>
    </row>
    <row r="514" spans="1:12" ht="15">
      <c r="A514" s="1066">
        <v>504</v>
      </c>
      <c r="B514" s="1070" t="s">
        <v>2238</v>
      </c>
      <c r="C514" s="1071" t="s">
        <v>2221</v>
      </c>
      <c r="D514" s="1072">
        <v>14398</v>
      </c>
      <c r="F514" s="1154"/>
      <c r="G514" s="1158"/>
      <c r="H514" s="1159"/>
      <c r="I514" s="1155"/>
      <c r="J514" s="1156"/>
      <c r="K514" s="585"/>
      <c r="L514" s="585"/>
    </row>
    <row r="515" spans="1:12" ht="15">
      <c r="A515" s="1066">
        <v>505</v>
      </c>
      <c r="B515" s="1070" t="s">
        <v>2239</v>
      </c>
      <c r="C515" s="1071" t="s">
        <v>2221</v>
      </c>
      <c r="D515" s="1072">
        <v>0</v>
      </c>
      <c r="F515" s="1154"/>
      <c r="G515" s="1158"/>
      <c r="H515" s="1159"/>
      <c r="I515" s="1155"/>
      <c r="J515" s="1156"/>
      <c r="K515" s="585"/>
      <c r="L515" s="585"/>
    </row>
    <row r="516" spans="1:12" ht="15">
      <c r="A516" s="1066">
        <v>506</v>
      </c>
      <c r="B516" s="1070" t="s">
        <v>2240</v>
      </c>
      <c r="C516" s="1071" t="s">
        <v>2221</v>
      </c>
      <c r="D516" s="1072">
        <v>9519.98</v>
      </c>
      <c r="F516" s="1154"/>
      <c r="G516" s="1158"/>
      <c r="H516" s="1159"/>
      <c r="I516" s="1155"/>
      <c r="J516" s="1156"/>
      <c r="K516" s="585"/>
      <c r="L516" s="585"/>
    </row>
    <row r="517" spans="1:12" ht="15">
      <c r="A517" s="1066">
        <v>507</v>
      </c>
      <c r="B517" s="1070" t="s">
        <v>2241</v>
      </c>
      <c r="C517" s="1071" t="s">
        <v>2221</v>
      </c>
      <c r="D517" s="1072">
        <v>2066</v>
      </c>
      <c r="F517" s="1154"/>
      <c r="G517" s="1158"/>
      <c r="H517" s="1159"/>
      <c r="I517" s="1155"/>
      <c r="J517" s="1156"/>
      <c r="K517" s="585"/>
      <c r="L517" s="585"/>
    </row>
    <row r="518" spans="1:12" ht="15">
      <c r="A518" s="1066">
        <v>508</v>
      </c>
      <c r="B518" s="1070" t="s">
        <v>2242</v>
      </c>
      <c r="C518" s="1071" t="s">
        <v>2221</v>
      </c>
      <c r="D518" s="1072">
        <v>999</v>
      </c>
      <c r="F518" s="1154"/>
      <c r="G518" s="1158"/>
      <c r="H518" s="1159"/>
      <c r="I518" s="1155"/>
      <c r="J518" s="1156"/>
      <c r="K518" s="585"/>
      <c r="L518" s="585"/>
    </row>
    <row r="519" spans="1:12" ht="15">
      <c r="A519" s="1066">
        <v>509</v>
      </c>
      <c r="B519" s="1070" t="s">
        <v>2243</v>
      </c>
      <c r="C519" s="1071" t="s">
        <v>2244</v>
      </c>
      <c r="D519" s="1072">
        <v>1148.4000000000001</v>
      </c>
      <c r="F519" s="1154"/>
      <c r="G519" s="1158"/>
      <c r="H519" s="1159"/>
      <c r="I519" s="1155"/>
      <c r="J519" s="1156"/>
      <c r="K519" s="585"/>
      <c r="L519" s="585"/>
    </row>
    <row r="520" spans="1:12" ht="15">
      <c r="A520" s="1066">
        <v>510</v>
      </c>
      <c r="B520" s="1070" t="s">
        <v>2245</v>
      </c>
      <c r="C520" s="1071" t="s">
        <v>2244</v>
      </c>
      <c r="D520" s="1072">
        <v>1148.4000000000001</v>
      </c>
      <c r="F520" s="1154"/>
      <c r="G520" s="1158"/>
      <c r="H520" s="1159"/>
      <c r="I520" s="1155"/>
      <c r="J520" s="1156"/>
      <c r="K520" s="585"/>
      <c r="L520" s="585"/>
    </row>
    <row r="521" spans="1:12" ht="15">
      <c r="A521" s="1066">
        <v>511</v>
      </c>
      <c r="B521" s="1070" t="s">
        <v>2246</v>
      </c>
      <c r="C521" s="1071" t="s">
        <v>2244</v>
      </c>
      <c r="D521" s="1072">
        <v>3074</v>
      </c>
      <c r="F521" s="1154"/>
      <c r="G521" s="1158"/>
      <c r="H521" s="1159"/>
      <c r="I521" s="1155"/>
      <c r="J521" s="1156"/>
      <c r="K521" s="585"/>
      <c r="L521" s="585"/>
    </row>
    <row r="522" spans="1:12" ht="15">
      <c r="A522" s="1066">
        <v>512</v>
      </c>
      <c r="B522" s="1070" t="s">
        <v>2247</v>
      </c>
      <c r="C522" s="1071" t="s">
        <v>2244</v>
      </c>
      <c r="D522" s="1072">
        <v>2064</v>
      </c>
      <c r="F522" s="1154"/>
      <c r="G522" s="1158"/>
      <c r="H522" s="1159"/>
      <c r="I522" s="1155"/>
      <c r="J522" s="1156"/>
      <c r="K522" s="585"/>
      <c r="L522" s="585"/>
    </row>
    <row r="523" spans="1:12" ht="15">
      <c r="A523" s="1066">
        <v>513</v>
      </c>
      <c r="B523" s="1070" t="s">
        <v>2248</v>
      </c>
      <c r="C523" s="1071" t="s">
        <v>2244</v>
      </c>
      <c r="D523" s="1072">
        <v>9300</v>
      </c>
      <c r="F523" s="1154"/>
      <c r="G523" s="1158"/>
      <c r="H523" s="1159"/>
      <c r="I523" s="1155"/>
      <c r="J523" s="1156"/>
      <c r="K523" s="585"/>
      <c r="L523" s="585"/>
    </row>
    <row r="524" spans="1:12" ht="15">
      <c r="A524" s="1066">
        <v>514</v>
      </c>
      <c r="B524" s="1070" t="s">
        <v>2249</v>
      </c>
      <c r="C524" s="1071" t="s">
        <v>2250</v>
      </c>
      <c r="D524" s="1072">
        <v>1099</v>
      </c>
      <c r="F524" s="1154"/>
      <c r="G524" s="1158"/>
      <c r="H524" s="1159"/>
      <c r="I524" s="1155"/>
      <c r="J524" s="1156"/>
      <c r="K524" s="585"/>
      <c r="L524" s="585"/>
    </row>
    <row r="525" spans="1:12" ht="15">
      <c r="A525" s="1066">
        <v>515</v>
      </c>
      <c r="B525" s="1070" t="s">
        <v>2251</v>
      </c>
      <c r="C525" s="1071" t="s">
        <v>2250</v>
      </c>
      <c r="D525" s="1072">
        <v>0</v>
      </c>
      <c r="F525" s="1154"/>
      <c r="G525" s="1158"/>
      <c r="H525" s="1159"/>
      <c r="I525" s="1155"/>
      <c r="J525" s="1156"/>
      <c r="K525" s="585"/>
      <c r="L525" s="585"/>
    </row>
    <row r="526" spans="1:12" ht="15">
      <c r="A526" s="1066">
        <v>516</v>
      </c>
      <c r="B526" s="1070" t="s">
        <v>2252</v>
      </c>
      <c r="C526" s="1071" t="s">
        <v>2250</v>
      </c>
      <c r="D526" s="1072">
        <v>2760</v>
      </c>
      <c r="F526" s="1154"/>
      <c r="G526" s="1158"/>
      <c r="H526" s="1159"/>
      <c r="I526" s="1155"/>
      <c r="J526" s="1156"/>
      <c r="K526" s="585"/>
      <c r="L526" s="585"/>
    </row>
    <row r="527" spans="1:12" ht="15">
      <c r="A527" s="1066">
        <v>517</v>
      </c>
      <c r="B527" s="1070" t="s">
        <v>2253</v>
      </c>
      <c r="C527" s="1071" t="s">
        <v>2250</v>
      </c>
      <c r="D527" s="1072">
        <v>2955.5</v>
      </c>
      <c r="F527" s="1154"/>
      <c r="G527" s="1158"/>
      <c r="H527" s="1159"/>
      <c r="I527" s="1155"/>
      <c r="J527" s="1156"/>
      <c r="K527" s="585"/>
      <c r="L527" s="585"/>
    </row>
    <row r="528" spans="1:12" ht="15">
      <c r="A528" s="1066">
        <v>518</v>
      </c>
      <c r="B528" s="1070" t="s">
        <v>2254</v>
      </c>
      <c r="C528" s="1071" t="s">
        <v>2250</v>
      </c>
      <c r="D528" s="1072">
        <v>1099</v>
      </c>
      <c r="F528" s="1154"/>
      <c r="G528" s="1158"/>
      <c r="H528" s="1159"/>
      <c r="I528" s="1155"/>
      <c r="J528" s="1156"/>
      <c r="K528" s="585"/>
      <c r="L528" s="585"/>
    </row>
    <row r="529" spans="1:12" ht="15">
      <c r="A529" s="1066">
        <v>519</v>
      </c>
      <c r="B529" s="1070" t="s">
        <v>2255</v>
      </c>
      <c r="C529" s="1071" t="s">
        <v>2250</v>
      </c>
      <c r="D529" s="1072">
        <v>629</v>
      </c>
      <c r="F529" s="1154"/>
      <c r="G529" s="1158"/>
      <c r="H529" s="1159"/>
      <c r="I529" s="1155"/>
      <c r="J529" s="1156"/>
      <c r="K529" s="585"/>
      <c r="L529" s="585"/>
    </row>
    <row r="530" spans="1:12" ht="15">
      <c r="A530" s="1066">
        <v>520</v>
      </c>
      <c r="B530" s="1070" t="s">
        <v>2256</v>
      </c>
      <c r="C530" s="1071" t="s">
        <v>2250</v>
      </c>
      <c r="D530" s="1072">
        <v>1099</v>
      </c>
      <c r="F530" s="1154"/>
      <c r="G530" s="1158"/>
      <c r="H530" s="1159"/>
      <c r="I530" s="1155"/>
      <c r="J530" s="1156"/>
      <c r="K530" s="585"/>
      <c r="L530" s="585"/>
    </row>
    <row r="531" spans="1:12" ht="15">
      <c r="A531" s="1066">
        <v>521</v>
      </c>
      <c r="B531" s="1070" t="s">
        <v>2257</v>
      </c>
      <c r="C531" s="1071" t="s">
        <v>2250</v>
      </c>
      <c r="D531" s="1072">
        <v>748.99</v>
      </c>
      <c r="F531" s="1154"/>
      <c r="G531" s="1158"/>
      <c r="H531" s="1159"/>
      <c r="I531" s="1155"/>
      <c r="J531" s="1156"/>
      <c r="K531" s="585"/>
      <c r="L531" s="585"/>
    </row>
    <row r="532" spans="1:12" ht="15">
      <c r="A532" s="1066">
        <v>522</v>
      </c>
      <c r="B532" s="1070" t="s">
        <v>2258</v>
      </c>
      <c r="C532" s="1071" t="s">
        <v>2250</v>
      </c>
      <c r="D532" s="1072">
        <v>1138.5</v>
      </c>
      <c r="F532" s="1154"/>
      <c r="G532" s="1158"/>
      <c r="H532" s="1159"/>
      <c r="I532" s="1155"/>
      <c r="J532" s="1156"/>
      <c r="K532" s="585"/>
      <c r="L532" s="585"/>
    </row>
    <row r="533" spans="1:12" ht="15">
      <c r="A533" s="1066">
        <v>523</v>
      </c>
      <c r="B533" s="1070" t="s">
        <v>2259</v>
      </c>
      <c r="C533" s="1071" t="s">
        <v>2250</v>
      </c>
      <c r="D533" s="1072">
        <v>895</v>
      </c>
      <c r="F533" s="1154"/>
      <c r="G533" s="1158"/>
      <c r="H533" s="1159"/>
      <c r="I533" s="1155"/>
      <c r="J533" s="1156"/>
      <c r="K533" s="585"/>
      <c r="L533" s="585"/>
    </row>
    <row r="534" spans="1:12" ht="15">
      <c r="A534" s="1066">
        <v>524</v>
      </c>
      <c r="B534" s="1070" t="s">
        <v>2260</v>
      </c>
      <c r="C534" s="1071" t="s">
        <v>2250</v>
      </c>
      <c r="D534" s="1072">
        <v>2652</v>
      </c>
      <c r="F534" s="1154"/>
      <c r="G534" s="1158"/>
      <c r="H534" s="1159"/>
      <c r="I534" s="1155"/>
      <c r="J534" s="1156"/>
      <c r="K534" s="585"/>
      <c r="L534" s="585"/>
    </row>
    <row r="535" spans="1:12" ht="15">
      <c r="A535" s="1066">
        <v>525</v>
      </c>
      <c r="B535" s="1070" t="s">
        <v>2261</v>
      </c>
      <c r="C535" s="1071" t="s">
        <v>2250</v>
      </c>
      <c r="D535" s="1072">
        <v>569.01</v>
      </c>
      <c r="F535" s="1154"/>
      <c r="G535" s="1158"/>
      <c r="H535" s="1159"/>
      <c r="I535" s="1155"/>
      <c r="J535" s="1156"/>
      <c r="K535" s="585"/>
      <c r="L535" s="585"/>
    </row>
    <row r="536" spans="1:12" ht="15">
      <c r="A536" s="1066">
        <v>526</v>
      </c>
      <c r="B536" s="1070" t="s">
        <v>2262</v>
      </c>
      <c r="C536" s="1071" t="s">
        <v>2250</v>
      </c>
      <c r="D536" s="1072">
        <v>678.5</v>
      </c>
      <c r="F536" s="1154"/>
      <c r="G536" s="1158"/>
      <c r="H536" s="1159"/>
      <c r="I536" s="1155"/>
      <c r="J536" s="1156"/>
      <c r="K536" s="585"/>
      <c r="L536" s="585"/>
    </row>
    <row r="537" spans="1:12" ht="15">
      <c r="A537" s="1066">
        <v>527</v>
      </c>
      <c r="B537" s="1070" t="s">
        <v>2263</v>
      </c>
      <c r="C537" s="1071" t="s">
        <v>2250</v>
      </c>
      <c r="D537" s="1072">
        <v>803.05</v>
      </c>
      <c r="F537" s="1154"/>
      <c r="G537" s="1158"/>
      <c r="H537" s="1159"/>
      <c r="I537" s="1155"/>
      <c r="J537" s="1156"/>
      <c r="K537" s="585"/>
      <c r="L537" s="585"/>
    </row>
    <row r="538" spans="1:12" ht="15">
      <c r="A538" s="1066">
        <v>528</v>
      </c>
      <c r="B538" s="1070" t="s">
        <v>2264</v>
      </c>
      <c r="C538" s="1071" t="s">
        <v>2250</v>
      </c>
      <c r="D538" s="1072">
        <v>2955</v>
      </c>
      <c r="F538" s="1154"/>
      <c r="G538" s="1158"/>
      <c r="H538" s="1159"/>
      <c r="I538" s="1155"/>
      <c r="J538" s="1156"/>
      <c r="K538" s="585"/>
      <c r="L538" s="585"/>
    </row>
    <row r="539" spans="1:12" ht="15">
      <c r="A539" s="1066">
        <v>529</v>
      </c>
      <c r="B539" s="1070" t="s">
        <v>2265</v>
      </c>
      <c r="C539" s="1071" t="s">
        <v>2250</v>
      </c>
      <c r="D539" s="1072">
        <v>3332.05</v>
      </c>
      <c r="F539" s="1154"/>
      <c r="G539" s="1158"/>
      <c r="H539" s="1159"/>
      <c r="I539" s="1155"/>
      <c r="J539" s="1156"/>
      <c r="K539" s="585"/>
      <c r="L539" s="585"/>
    </row>
    <row r="540" spans="1:12" ht="15">
      <c r="A540" s="1066">
        <v>530</v>
      </c>
      <c r="B540" s="1070" t="s">
        <v>2266</v>
      </c>
      <c r="C540" s="1071" t="s">
        <v>2250</v>
      </c>
      <c r="D540" s="1072">
        <v>833.01</v>
      </c>
      <c r="F540" s="1154"/>
      <c r="G540" s="1158"/>
      <c r="H540" s="1159"/>
      <c r="I540" s="1155"/>
      <c r="J540" s="1156"/>
      <c r="K540" s="585"/>
      <c r="L540" s="585"/>
    </row>
    <row r="541" spans="1:12" ht="15">
      <c r="A541" s="1066">
        <v>531</v>
      </c>
      <c r="B541" s="1070" t="s">
        <v>2267</v>
      </c>
      <c r="C541" s="1071" t="s">
        <v>2250</v>
      </c>
      <c r="D541" s="1072">
        <v>6898.85</v>
      </c>
      <c r="F541" s="1154"/>
      <c r="G541" s="1158"/>
      <c r="H541" s="1159"/>
      <c r="I541" s="1155"/>
      <c r="J541" s="1156"/>
      <c r="K541" s="585"/>
      <c r="L541" s="585"/>
    </row>
    <row r="542" spans="1:12" ht="15">
      <c r="A542" s="1066">
        <v>532</v>
      </c>
      <c r="B542" s="1070" t="s">
        <v>2268</v>
      </c>
      <c r="C542" s="1071" t="s">
        <v>2250</v>
      </c>
      <c r="D542" s="1072">
        <v>603</v>
      </c>
      <c r="F542" s="1154"/>
      <c r="G542" s="1158"/>
      <c r="H542" s="1159"/>
      <c r="I542" s="1155"/>
      <c r="J542" s="1156"/>
      <c r="K542" s="585"/>
      <c r="L542" s="585"/>
    </row>
    <row r="543" spans="1:12" ht="15">
      <c r="A543" s="1066">
        <v>533</v>
      </c>
      <c r="B543" s="1070" t="s">
        <v>2269</v>
      </c>
      <c r="C543" s="1071" t="s">
        <v>2250</v>
      </c>
      <c r="D543" s="1072">
        <v>1666.02</v>
      </c>
      <c r="F543" s="1154"/>
      <c r="G543" s="1158"/>
      <c r="H543" s="1159"/>
      <c r="I543" s="1155"/>
      <c r="J543" s="1156"/>
      <c r="K543" s="585"/>
      <c r="L543" s="585"/>
    </row>
    <row r="544" spans="1:12" ht="15">
      <c r="A544" s="1066">
        <v>534</v>
      </c>
      <c r="B544" s="1070" t="s">
        <v>2270</v>
      </c>
      <c r="C544" s="1071" t="s">
        <v>2250</v>
      </c>
      <c r="D544" s="1072">
        <v>748.99</v>
      </c>
      <c r="F544" s="1154"/>
      <c r="G544" s="1158"/>
      <c r="H544" s="1159"/>
      <c r="I544" s="1155"/>
      <c r="J544" s="1156"/>
      <c r="K544" s="585"/>
      <c r="L544" s="585"/>
    </row>
    <row r="545" spans="1:12" ht="15">
      <c r="A545" s="1066">
        <v>535</v>
      </c>
      <c r="B545" s="1070" t="s">
        <v>2271</v>
      </c>
      <c r="C545" s="1071" t="s">
        <v>2250</v>
      </c>
      <c r="D545" s="1072">
        <v>895</v>
      </c>
      <c r="F545" s="1154"/>
      <c r="G545" s="1158"/>
      <c r="H545" s="1159"/>
      <c r="I545" s="1155"/>
      <c r="J545" s="1156"/>
      <c r="K545" s="585"/>
      <c r="L545" s="585"/>
    </row>
    <row r="546" spans="1:12" ht="15">
      <c r="A546" s="1066">
        <v>536</v>
      </c>
      <c r="B546" s="1070" t="s">
        <v>2272</v>
      </c>
      <c r="C546" s="1071" t="s">
        <v>2250</v>
      </c>
      <c r="D546" s="1072">
        <v>603.20000000000005</v>
      </c>
      <c r="F546" s="1154"/>
      <c r="G546" s="1158"/>
      <c r="H546" s="1159"/>
      <c r="I546" s="1155"/>
      <c r="J546" s="1156"/>
      <c r="K546" s="585"/>
      <c r="L546" s="585"/>
    </row>
    <row r="547" spans="1:12" ht="15">
      <c r="A547" s="1066">
        <v>537</v>
      </c>
      <c r="B547" s="1070" t="s">
        <v>2273</v>
      </c>
      <c r="C547" s="1071" t="s">
        <v>2274</v>
      </c>
      <c r="D547" s="1072">
        <v>1447.68</v>
      </c>
      <c r="F547" s="1154"/>
      <c r="G547" s="1158"/>
      <c r="H547" s="1159"/>
      <c r="I547" s="1155"/>
      <c r="J547" s="1156"/>
      <c r="K547" s="585"/>
      <c r="L547" s="585"/>
    </row>
    <row r="548" spans="1:12" ht="15">
      <c r="A548" s="1066">
        <v>538</v>
      </c>
      <c r="B548" s="1070" t="s">
        <v>2275</v>
      </c>
      <c r="C548" s="1071" t="s">
        <v>2276</v>
      </c>
      <c r="D548" s="1072">
        <v>2577</v>
      </c>
      <c r="F548" s="1154"/>
      <c r="G548" s="1158"/>
      <c r="H548" s="1159"/>
      <c r="I548" s="1155"/>
      <c r="J548" s="1156"/>
      <c r="K548" s="585"/>
      <c r="L548" s="585"/>
    </row>
    <row r="549" spans="1:12" ht="15">
      <c r="A549" s="1066">
        <v>539</v>
      </c>
      <c r="B549" s="1070" t="s">
        <v>2277</v>
      </c>
      <c r="C549" s="1071" t="s">
        <v>2276</v>
      </c>
      <c r="D549" s="1072">
        <v>1230.02</v>
      </c>
      <c r="F549" s="1154"/>
      <c r="G549" s="1158"/>
      <c r="H549" s="1159"/>
      <c r="I549" s="1155"/>
      <c r="J549" s="1156"/>
      <c r="K549" s="585"/>
      <c r="L549" s="585"/>
    </row>
    <row r="550" spans="1:12" ht="15">
      <c r="A550" s="1066">
        <v>540</v>
      </c>
      <c r="B550" s="1070" t="s">
        <v>2278</v>
      </c>
      <c r="C550" s="1071" t="s">
        <v>2279</v>
      </c>
      <c r="D550" s="1072">
        <v>19140</v>
      </c>
      <c r="F550" s="1154"/>
      <c r="G550" s="1158"/>
      <c r="H550" s="1159"/>
      <c r="I550" s="1155"/>
      <c r="J550" s="1156"/>
      <c r="K550" s="585"/>
      <c r="L550" s="585"/>
    </row>
    <row r="551" spans="1:12" ht="15">
      <c r="A551" s="1066">
        <v>541</v>
      </c>
      <c r="B551" s="1070" t="s">
        <v>2280</v>
      </c>
      <c r="C551" s="1071" t="s">
        <v>2279</v>
      </c>
      <c r="D551" s="1072">
        <v>14442</v>
      </c>
      <c r="F551" s="1154"/>
      <c r="G551" s="1158"/>
      <c r="H551" s="1159"/>
      <c r="I551" s="1155"/>
      <c r="J551" s="1156"/>
      <c r="K551" s="585"/>
      <c r="L551" s="585"/>
    </row>
    <row r="552" spans="1:12" ht="15">
      <c r="A552" s="1066">
        <v>542</v>
      </c>
      <c r="B552" s="1070" t="s">
        <v>2281</v>
      </c>
      <c r="C552" s="1071" t="s">
        <v>2279</v>
      </c>
      <c r="D552" s="1072">
        <v>19575</v>
      </c>
      <c r="F552" s="1154"/>
      <c r="G552" s="1158"/>
      <c r="H552" s="1159"/>
      <c r="I552" s="1155"/>
      <c r="J552" s="1156"/>
      <c r="K552" s="585"/>
      <c r="L552" s="585"/>
    </row>
    <row r="553" spans="1:12" ht="15">
      <c r="A553" s="1066">
        <v>543</v>
      </c>
      <c r="B553" s="1070" t="s">
        <v>2282</v>
      </c>
      <c r="C553" s="1071" t="s">
        <v>2279</v>
      </c>
      <c r="D553" s="1072">
        <v>3096</v>
      </c>
      <c r="F553" s="1154"/>
      <c r="G553" s="1158"/>
      <c r="H553" s="1159"/>
      <c r="I553" s="1155"/>
      <c r="J553" s="1156"/>
      <c r="K553" s="585"/>
      <c r="L553" s="585"/>
    </row>
    <row r="554" spans="1:12" ht="15">
      <c r="A554" s="1066">
        <v>544</v>
      </c>
      <c r="B554" s="1070" t="s">
        <v>2283</v>
      </c>
      <c r="C554" s="1071" t="s">
        <v>2279</v>
      </c>
      <c r="D554" s="1072">
        <v>5966.5</v>
      </c>
      <c r="F554" s="1154"/>
      <c r="G554" s="1158"/>
      <c r="H554" s="1159"/>
      <c r="I554" s="1155"/>
      <c r="J554" s="1156"/>
      <c r="K554" s="585"/>
      <c r="L554" s="585"/>
    </row>
    <row r="555" spans="1:12" ht="15">
      <c r="A555" s="1066">
        <v>545</v>
      </c>
      <c r="B555" s="1070" t="s">
        <v>2284</v>
      </c>
      <c r="C555" s="1071" t="s">
        <v>2279</v>
      </c>
      <c r="D555" s="1072">
        <v>19575</v>
      </c>
      <c r="F555" s="1154"/>
      <c r="G555" s="1158"/>
      <c r="H555" s="1159"/>
      <c r="I555" s="1155"/>
      <c r="J555" s="1156"/>
      <c r="K555" s="585"/>
      <c r="L555" s="585"/>
    </row>
    <row r="556" spans="1:12" ht="15">
      <c r="A556" s="1066">
        <v>546</v>
      </c>
      <c r="B556" s="1070" t="s">
        <v>2285</v>
      </c>
      <c r="C556" s="1071" t="s">
        <v>2279</v>
      </c>
      <c r="D556" s="1072">
        <v>6514.26</v>
      </c>
      <c r="F556" s="1154"/>
      <c r="G556" s="1158"/>
      <c r="H556" s="1159"/>
      <c r="I556" s="1155"/>
      <c r="J556" s="1156"/>
      <c r="K556" s="585"/>
      <c r="L556" s="585"/>
    </row>
    <row r="557" spans="1:12" ht="15">
      <c r="A557" s="1066">
        <v>547</v>
      </c>
      <c r="B557" s="1070" t="s">
        <v>2286</v>
      </c>
      <c r="C557" s="1071" t="s">
        <v>2279</v>
      </c>
      <c r="D557" s="1072">
        <v>21750</v>
      </c>
      <c r="F557" s="1154"/>
      <c r="G557" s="1158"/>
      <c r="H557" s="1159"/>
      <c r="I557" s="1155"/>
      <c r="J557" s="1156"/>
      <c r="K557" s="585"/>
      <c r="L557" s="585"/>
    </row>
    <row r="558" spans="1:12" ht="15">
      <c r="A558" s="1066">
        <v>548</v>
      </c>
      <c r="B558" s="1070" t="s">
        <v>2287</v>
      </c>
      <c r="C558" s="1071" t="s">
        <v>2279</v>
      </c>
      <c r="D558" s="1072">
        <v>0</v>
      </c>
      <c r="F558" s="1154"/>
      <c r="G558" s="1158"/>
      <c r="H558" s="1159"/>
      <c r="I558" s="1155"/>
      <c r="J558" s="1156"/>
      <c r="K558" s="585"/>
      <c r="L558" s="585"/>
    </row>
    <row r="559" spans="1:12" ht="15">
      <c r="A559" s="1066">
        <v>549</v>
      </c>
      <c r="B559" s="1070" t="s">
        <v>2288</v>
      </c>
      <c r="C559" s="1071" t="s">
        <v>2279</v>
      </c>
      <c r="D559" s="1072">
        <v>3758.09</v>
      </c>
      <c r="F559" s="1154"/>
      <c r="G559" s="1158"/>
      <c r="H559" s="1159"/>
      <c r="I559" s="1155"/>
      <c r="J559" s="1156"/>
      <c r="K559" s="585"/>
      <c r="L559" s="585"/>
    </row>
    <row r="560" spans="1:12" ht="15">
      <c r="A560" s="1066">
        <v>550</v>
      </c>
      <c r="B560" s="1070" t="s">
        <v>2289</v>
      </c>
      <c r="C560" s="1071" t="s">
        <v>2279</v>
      </c>
      <c r="D560" s="1072">
        <v>15527.68</v>
      </c>
      <c r="F560" s="1154"/>
      <c r="G560" s="1158"/>
      <c r="H560" s="1159"/>
      <c r="I560" s="1155"/>
      <c r="J560" s="1156"/>
      <c r="K560" s="585"/>
      <c r="L560" s="585"/>
    </row>
    <row r="561" spans="1:12" ht="15">
      <c r="A561" s="1066">
        <v>551</v>
      </c>
      <c r="B561" s="1070" t="s">
        <v>2290</v>
      </c>
      <c r="C561" s="1071" t="s">
        <v>2279</v>
      </c>
      <c r="D561" s="1072">
        <v>43500</v>
      </c>
      <c r="F561" s="1154"/>
      <c r="G561" s="1158"/>
      <c r="H561" s="1159"/>
      <c r="I561" s="1155"/>
      <c r="J561" s="1156"/>
      <c r="K561" s="585"/>
      <c r="L561" s="585"/>
    </row>
    <row r="562" spans="1:12" ht="15">
      <c r="A562" s="1066">
        <v>552</v>
      </c>
      <c r="B562" s="1070" t="s">
        <v>2291</v>
      </c>
      <c r="C562" s="1071" t="s">
        <v>2279</v>
      </c>
      <c r="D562" s="1072">
        <v>43500</v>
      </c>
      <c r="F562" s="1154"/>
      <c r="G562" s="1158"/>
      <c r="H562" s="1159"/>
      <c r="I562" s="1155"/>
      <c r="J562" s="1156"/>
      <c r="K562" s="585"/>
      <c r="L562" s="585"/>
    </row>
    <row r="563" spans="1:12" ht="15">
      <c r="A563" s="1066">
        <v>553</v>
      </c>
      <c r="B563" s="1070" t="s">
        <v>2292</v>
      </c>
      <c r="C563" s="1071" t="s">
        <v>2279</v>
      </c>
      <c r="D563" s="1072">
        <v>1834.25</v>
      </c>
      <c r="F563" s="1154"/>
      <c r="G563" s="1158"/>
      <c r="H563" s="1159"/>
      <c r="I563" s="1155"/>
      <c r="J563" s="1156"/>
      <c r="K563" s="585"/>
      <c r="L563" s="585"/>
    </row>
    <row r="564" spans="1:12" ht="15">
      <c r="A564" s="1066">
        <v>554</v>
      </c>
      <c r="B564" s="1070" t="s">
        <v>2293</v>
      </c>
      <c r="C564" s="1071" t="s">
        <v>2279</v>
      </c>
      <c r="D564" s="1072">
        <v>6710.25</v>
      </c>
      <c r="F564" s="1154"/>
      <c r="G564" s="1158"/>
      <c r="H564" s="1159"/>
      <c r="I564" s="1155"/>
      <c r="J564" s="1156"/>
      <c r="K564" s="585"/>
      <c r="L564" s="585"/>
    </row>
    <row r="565" spans="1:12" ht="15">
      <c r="A565" s="1066">
        <v>555</v>
      </c>
      <c r="B565" s="1070" t="s">
        <v>2294</v>
      </c>
      <c r="C565" s="1071" t="s">
        <v>2279</v>
      </c>
      <c r="D565" s="1072">
        <v>545.19000000000005</v>
      </c>
      <c r="F565" s="1154"/>
      <c r="G565" s="1158"/>
      <c r="H565" s="1159"/>
      <c r="I565" s="1155"/>
      <c r="J565" s="1156"/>
      <c r="K565" s="585"/>
      <c r="L565" s="585"/>
    </row>
    <row r="566" spans="1:12" ht="15">
      <c r="A566" s="1066">
        <v>556</v>
      </c>
      <c r="B566" s="1070" t="s">
        <v>2295</v>
      </c>
      <c r="C566" s="1071" t="s">
        <v>2279</v>
      </c>
      <c r="D566" s="1072">
        <v>545.19000000000005</v>
      </c>
      <c r="F566" s="1154"/>
      <c r="G566" s="1158"/>
      <c r="H566" s="1159"/>
      <c r="I566" s="1155"/>
      <c r="J566" s="1156"/>
      <c r="K566" s="585"/>
      <c r="L566" s="585"/>
    </row>
    <row r="567" spans="1:12" ht="15">
      <c r="A567" s="1066">
        <v>557</v>
      </c>
      <c r="B567" s="1070" t="s">
        <v>2296</v>
      </c>
      <c r="C567" s="1071" t="s">
        <v>2279</v>
      </c>
      <c r="D567" s="1072">
        <v>545.19000000000005</v>
      </c>
      <c r="F567" s="1154"/>
      <c r="G567" s="1158"/>
      <c r="H567" s="1159"/>
      <c r="I567" s="1155"/>
      <c r="J567" s="1156"/>
      <c r="K567" s="585"/>
      <c r="L567" s="585"/>
    </row>
    <row r="568" spans="1:12" ht="15">
      <c r="A568" s="1066">
        <v>558</v>
      </c>
      <c r="B568" s="1070" t="s">
        <v>2297</v>
      </c>
      <c r="C568" s="1071" t="s">
        <v>2279</v>
      </c>
      <c r="D568" s="1072">
        <v>545.19000000000005</v>
      </c>
      <c r="F568" s="1154"/>
      <c r="G568" s="1158"/>
      <c r="H568" s="1159"/>
      <c r="I568" s="1155"/>
      <c r="J568" s="1156"/>
      <c r="K568" s="585"/>
      <c r="L568" s="585"/>
    </row>
    <row r="569" spans="1:12" ht="15">
      <c r="A569" s="1066">
        <v>559</v>
      </c>
      <c r="B569" s="1070" t="s">
        <v>2298</v>
      </c>
      <c r="C569" s="1071" t="s">
        <v>2279</v>
      </c>
      <c r="D569" s="1072">
        <v>7337</v>
      </c>
      <c r="F569" s="1154"/>
      <c r="G569" s="1158"/>
      <c r="H569" s="1159"/>
      <c r="I569" s="1155"/>
      <c r="J569" s="1156"/>
      <c r="K569" s="585"/>
      <c r="L569" s="585"/>
    </row>
    <row r="570" spans="1:12" ht="15">
      <c r="A570" s="1066">
        <v>560</v>
      </c>
      <c r="B570" s="1070" t="s">
        <v>2299</v>
      </c>
      <c r="C570" s="1071" t="s">
        <v>2279</v>
      </c>
      <c r="D570" s="1072">
        <v>793.5</v>
      </c>
      <c r="F570" s="1154"/>
      <c r="G570" s="1158"/>
      <c r="H570" s="1159"/>
      <c r="I570" s="1155"/>
      <c r="J570" s="1156"/>
      <c r="K570" s="585"/>
      <c r="L570" s="585"/>
    </row>
    <row r="571" spans="1:12" ht="15">
      <c r="A571" s="1066">
        <v>561</v>
      </c>
      <c r="B571" s="1070" t="s">
        <v>2300</v>
      </c>
      <c r="C571" s="1071" t="s">
        <v>2279</v>
      </c>
      <c r="D571" s="1072">
        <v>13885.2</v>
      </c>
      <c r="F571" s="1154"/>
      <c r="G571" s="1158"/>
      <c r="H571" s="1159"/>
      <c r="I571" s="1155"/>
      <c r="J571" s="1156"/>
      <c r="K571" s="585"/>
      <c r="L571" s="585"/>
    </row>
    <row r="572" spans="1:12" ht="15">
      <c r="A572" s="1066">
        <v>562</v>
      </c>
      <c r="B572" s="1070" t="s">
        <v>2301</v>
      </c>
      <c r="C572" s="1071" t="s">
        <v>2279</v>
      </c>
      <c r="D572" s="1072">
        <v>43500</v>
      </c>
      <c r="F572" s="1154"/>
      <c r="G572" s="1158"/>
      <c r="H572" s="1159"/>
      <c r="I572" s="1155"/>
      <c r="J572" s="1156"/>
      <c r="K572" s="585"/>
      <c r="L572" s="585"/>
    </row>
    <row r="573" spans="1:12" ht="15">
      <c r="A573" s="1066">
        <v>563</v>
      </c>
      <c r="B573" s="1070" t="s">
        <v>2302</v>
      </c>
      <c r="C573" s="1071" t="s">
        <v>2279</v>
      </c>
      <c r="D573" s="1072">
        <v>4350</v>
      </c>
      <c r="F573" s="1154"/>
      <c r="G573" s="1158"/>
      <c r="H573" s="1159"/>
      <c r="I573" s="1155"/>
      <c r="J573" s="1156"/>
      <c r="K573" s="585"/>
      <c r="L573" s="585"/>
    </row>
    <row r="574" spans="1:12" ht="15">
      <c r="A574" s="1066">
        <v>564</v>
      </c>
      <c r="B574" s="1070" t="s">
        <v>2303</v>
      </c>
      <c r="C574" s="1071" t="s">
        <v>2279</v>
      </c>
      <c r="D574" s="1072">
        <v>1789.4</v>
      </c>
      <c r="F574" s="1154"/>
      <c r="G574" s="1158"/>
      <c r="H574" s="1159"/>
      <c r="I574" s="1155"/>
      <c r="J574" s="1156"/>
      <c r="K574" s="585"/>
      <c r="L574" s="585"/>
    </row>
    <row r="575" spans="1:12" ht="15">
      <c r="A575" s="1066">
        <v>565</v>
      </c>
      <c r="B575" s="1070" t="s">
        <v>2304</v>
      </c>
      <c r="C575" s="1071" t="s">
        <v>2279</v>
      </c>
      <c r="D575" s="1072">
        <v>2070</v>
      </c>
      <c r="F575" s="1154"/>
      <c r="G575" s="1158"/>
      <c r="H575" s="1159"/>
      <c r="I575" s="1155"/>
      <c r="J575" s="1156"/>
      <c r="K575" s="585"/>
      <c r="L575" s="585"/>
    </row>
    <row r="576" spans="1:12" ht="15">
      <c r="A576" s="1066">
        <v>566</v>
      </c>
      <c r="B576" s="1070" t="s">
        <v>2305</v>
      </c>
      <c r="C576" s="1071" t="s">
        <v>2279</v>
      </c>
      <c r="D576" s="1072">
        <v>2070</v>
      </c>
      <c r="F576" s="1154"/>
      <c r="G576" s="1158"/>
      <c r="H576" s="1159"/>
      <c r="I576" s="1155"/>
      <c r="J576" s="1156"/>
      <c r="K576" s="585"/>
      <c r="L576" s="585"/>
    </row>
    <row r="577" spans="1:12" ht="15">
      <c r="A577" s="1066">
        <v>567</v>
      </c>
      <c r="B577" s="1070" t="s">
        <v>2306</v>
      </c>
      <c r="C577" s="1071" t="s">
        <v>2279</v>
      </c>
      <c r="D577" s="1072">
        <v>2070</v>
      </c>
      <c r="F577" s="1154"/>
      <c r="G577" s="1158"/>
      <c r="H577" s="1159"/>
      <c r="I577" s="1155"/>
      <c r="J577" s="1156"/>
      <c r="K577" s="585"/>
      <c r="L577" s="585"/>
    </row>
    <row r="578" spans="1:12" ht="15">
      <c r="A578" s="1066">
        <v>568</v>
      </c>
      <c r="B578" s="1070" t="s">
        <v>2307</v>
      </c>
      <c r="C578" s="1071" t="s">
        <v>2279</v>
      </c>
      <c r="D578" s="1072">
        <v>2070</v>
      </c>
      <c r="F578" s="1154"/>
      <c r="G578" s="1158"/>
      <c r="H578" s="1159"/>
      <c r="I578" s="1155"/>
      <c r="J578" s="1156"/>
      <c r="K578" s="585"/>
      <c r="L578" s="585"/>
    </row>
    <row r="579" spans="1:12" ht="15">
      <c r="A579" s="1066">
        <v>569</v>
      </c>
      <c r="B579" s="1070" t="s">
        <v>2308</v>
      </c>
      <c r="C579" s="1071" t="s">
        <v>2279</v>
      </c>
      <c r="D579" s="1072">
        <v>2070</v>
      </c>
      <c r="F579" s="1154"/>
      <c r="G579" s="1158"/>
      <c r="H579" s="1159"/>
      <c r="I579" s="1155"/>
      <c r="J579" s="1156"/>
      <c r="K579" s="585"/>
      <c r="L579" s="585"/>
    </row>
    <row r="580" spans="1:12" ht="15">
      <c r="A580" s="1066">
        <v>570</v>
      </c>
      <c r="B580" s="1070" t="s">
        <v>2309</v>
      </c>
      <c r="C580" s="1071" t="s">
        <v>2279</v>
      </c>
      <c r="D580" s="1072">
        <v>1274.8399999999999</v>
      </c>
      <c r="F580" s="1154"/>
      <c r="G580" s="1158"/>
      <c r="H580" s="1159"/>
      <c r="I580" s="1155"/>
      <c r="J580" s="1156"/>
      <c r="K580" s="585"/>
      <c r="L580" s="585"/>
    </row>
    <row r="581" spans="1:12" ht="15">
      <c r="A581" s="1066">
        <v>571</v>
      </c>
      <c r="B581" s="1070" t="s">
        <v>2310</v>
      </c>
      <c r="C581" s="1071" t="s">
        <v>2279</v>
      </c>
      <c r="D581" s="1072">
        <v>800.4</v>
      </c>
      <c r="F581" s="1154"/>
      <c r="G581" s="1158"/>
      <c r="H581" s="1159"/>
      <c r="I581" s="1155"/>
      <c r="J581" s="1156"/>
      <c r="K581" s="585"/>
      <c r="L581" s="585"/>
    </row>
    <row r="582" spans="1:12" ht="15">
      <c r="A582" s="1066">
        <v>572</v>
      </c>
      <c r="B582" s="1070" t="s">
        <v>2311</v>
      </c>
      <c r="C582" s="1071" t="s">
        <v>2279</v>
      </c>
      <c r="D582" s="1072">
        <v>800.4</v>
      </c>
      <c r="F582" s="1154"/>
      <c r="G582" s="1158"/>
      <c r="H582" s="1159"/>
      <c r="I582" s="1155"/>
      <c r="J582" s="1156"/>
      <c r="K582" s="585"/>
      <c r="L582" s="585"/>
    </row>
    <row r="583" spans="1:12" ht="15">
      <c r="A583" s="1066">
        <v>573</v>
      </c>
      <c r="B583" s="1070" t="s">
        <v>2312</v>
      </c>
      <c r="C583" s="1071" t="s">
        <v>2279</v>
      </c>
      <c r="D583" s="1072">
        <v>2915.25</v>
      </c>
      <c r="F583" s="1154"/>
      <c r="G583" s="1158"/>
      <c r="H583" s="1159"/>
      <c r="I583" s="1155"/>
      <c r="J583" s="1156"/>
      <c r="K583" s="585"/>
      <c r="L583" s="585"/>
    </row>
    <row r="584" spans="1:12" ht="15">
      <c r="A584" s="1066">
        <v>574</v>
      </c>
      <c r="B584" s="1070" t="s">
        <v>2313</v>
      </c>
      <c r="C584" s="1071" t="s">
        <v>2279</v>
      </c>
      <c r="D584" s="1072">
        <v>7830</v>
      </c>
      <c r="F584" s="1154"/>
      <c r="G584" s="1158"/>
      <c r="H584" s="1159"/>
      <c r="I584" s="1155"/>
      <c r="J584" s="1156"/>
      <c r="K584" s="585"/>
      <c r="L584" s="585"/>
    </row>
    <row r="585" spans="1:12" ht="15">
      <c r="A585" s="1066">
        <v>575</v>
      </c>
      <c r="B585" s="1070" t="s">
        <v>2314</v>
      </c>
      <c r="C585" s="1071" t="s">
        <v>2279</v>
      </c>
      <c r="D585" s="1072">
        <v>7640</v>
      </c>
      <c r="F585" s="1154"/>
      <c r="G585" s="1158"/>
      <c r="H585" s="1159"/>
      <c r="I585" s="1155"/>
      <c r="J585" s="1156"/>
      <c r="K585" s="585"/>
      <c r="L585" s="585"/>
    </row>
    <row r="586" spans="1:12" ht="15">
      <c r="A586" s="1066">
        <v>576</v>
      </c>
      <c r="B586" s="1070" t="s">
        <v>2315</v>
      </c>
      <c r="C586" s="1071" t="s">
        <v>2316</v>
      </c>
      <c r="D586" s="1072">
        <v>3444.25</v>
      </c>
      <c r="F586" s="1154"/>
      <c r="G586" s="1158"/>
      <c r="H586" s="1159"/>
      <c r="I586" s="1155"/>
      <c r="J586" s="1156"/>
      <c r="K586" s="585"/>
      <c r="L586" s="585"/>
    </row>
    <row r="587" spans="1:12" ht="15">
      <c r="A587" s="1066">
        <v>577</v>
      </c>
      <c r="B587" s="1070" t="s">
        <v>2317</v>
      </c>
      <c r="C587" s="1071" t="s">
        <v>2316</v>
      </c>
      <c r="D587" s="1072">
        <v>10350</v>
      </c>
      <c r="F587" s="1154"/>
      <c r="G587" s="1158"/>
      <c r="H587" s="1159"/>
      <c r="I587" s="1155"/>
      <c r="J587" s="1156"/>
      <c r="K587" s="585"/>
      <c r="L587" s="585"/>
    </row>
    <row r="588" spans="1:12" ht="15">
      <c r="A588" s="1066">
        <v>578</v>
      </c>
      <c r="B588" s="1070" t="s">
        <v>2318</v>
      </c>
      <c r="C588" s="1071" t="s">
        <v>2316</v>
      </c>
      <c r="D588" s="1072">
        <v>2751</v>
      </c>
      <c r="F588" s="1154"/>
      <c r="G588" s="1158"/>
      <c r="H588" s="1159"/>
      <c r="I588" s="1155"/>
      <c r="J588" s="1156"/>
      <c r="K588" s="585"/>
      <c r="L588" s="585"/>
    </row>
    <row r="589" spans="1:12" ht="15">
      <c r="A589" s="1066">
        <v>579</v>
      </c>
      <c r="B589" s="1070" t="s">
        <v>2319</v>
      </c>
      <c r="C589" s="1071" t="s">
        <v>2316</v>
      </c>
      <c r="D589" s="1072">
        <v>1472</v>
      </c>
      <c r="F589" s="1154"/>
      <c r="G589" s="1158"/>
      <c r="H589" s="1159"/>
      <c r="I589" s="1155"/>
      <c r="J589" s="1156"/>
      <c r="K589" s="585"/>
      <c r="L589" s="585"/>
    </row>
    <row r="590" spans="1:12" ht="15">
      <c r="A590" s="1066">
        <v>580</v>
      </c>
      <c r="B590" s="1070" t="s">
        <v>2320</v>
      </c>
      <c r="C590" s="1071" t="s">
        <v>2321</v>
      </c>
      <c r="D590" s="1072">
        <v>8133.99</v>
      </c>
      <c r="F590" s="1154"/>
      <c r="G590" s="1158"/>
      <c r="H590" s="1159"/>
      <c r="I590" s="1155"/>
      <c r="J590" s="1156"/>
      <c r="K590" s="585"/>
      <c r="L590" s="585"/>
    </row>
    <row r="591" spans="1:12" ht="15">
      <c r="A591" s="1066">
        <v>581</v>
      </c>
      <c r="B591" s="1070" t="s">
        <v>2322</v>
      </c>
      <c r="C591" s="1071" t="s">
        <v>2321</v>
      </c>
      <c r="D591" s="1072">
        <v>8133.99</v>
      </c>
      <c r="F591" s="1154"/>
      <c r="G591" s="1158"/>
      <c r="H591" s="1159"/>
      <c r="I591" s="1155"/>
      <c r="J591" s="1156"/>
      <c r="K591" s="585"/>
      <c r="L591" s="585"/>
    </row>
    <row r="592" spans="1:12" ht="15">
      <c r="A592" s="1066">
        <v>582</v>
      </c>
      <c r="B592" s="1070" t="s">
        <v>2323</v>
      </c>
      <c r="C592" s="1071" t="s">
        <v>2324</v>
      </c>
      <c r="D592" s="1072">
        <v>3999</v>
      </c>
      <c r="F592" s="1154"/>
      <c r="G592" s="1158"/>
      <c r="H592" s="1159"/>
      <c r="I592" s="1155"/>
      <c r="J592" s="1156"/>
      <c r="K592" s="585"/>
      <c r="L592" s="585"/>
    </row>
    <row r="593" spans="1:12" ht="15">
      <c r="A593" s="1066">
        <v>583</v>
      </c>
      <c r="B593" s="1070" t="s">
        <v>2325</v>
      </c>
      <c r="C593" s="1071" t="s">
        <v>2326</v>
      </c>
      <c r="D593" s="1072">
        <v>1642.74</v>
      </c>
      <c r="F593" s="1154"/>
      <c r="G593" s="1158"/>
      <c r="H593" s="1159"/>
      <c r="I593" s="1155"/>
      <c r="J593" s="1156"/>
      <c r="K593" s="585"/>
      <c r="L593" s="585"/>
    </row>
    <row r="594" spans="1:12" ht="15">
      <c r="A594" s="1066">
        <v>584</v>
      </c>
      <c r="B594" s="1070" t="s">
        <v>2327</v>
      </c>
      <c r="C594" s="1071" t="s">
        <v>2326</v>
      </c>
      <c r="D594" s="1072">
        <v>6348</v>
      </c>
      <c r="F594" s="1154"/>
      <c r="G594" s="1158"/>
      <c r="H594" s="1159"/>
      <c r="I594" s="1155"/>
      <c r="J594" s="1156"/>
      <c r="K594" s="585"/>
      <c r="L594" s="585"/>
    </row>
    <row r="595" spans="1:12" ht="15">
      <c r="A595" s="1066">
        <v>585</v>
      </c>
      <c r="B595" s="1070" t="s">
        <v>2328</v>
      </c>
      <c r="C595" s="1071" t="s">
        <v>2329</v>
      </c>
      <c r="D595" s="1072">
        <v>3266</v>
      </c>
      <c r="F595" s="1154"/>
      <c r="G595" s="1158"/>
      <c r="H595" s="1159"/>
      <c r="I595" s="1155"/>
      <c r="J595" s="1156"/>
      <c r="K595" s="585"/>
      <c r="L595" s="585"/>
    </row>
    <row r="596" spans="1:12" ht="15">
      <c r="A596" s="1066">
        <v>586</v>
      </c>
      <c r="B596" s="1070" t="s">
        <v>2330</v>
      </c>
      <c r="C596" s="1071" t="s">
        <v>2331</v>
      </c>
      <c r="D596" s="1072">
        <v>3761.37</v>
      </c>
      <c r="F596" s="1154"/>
      <c r="G596" s="1158"/>
      <c r="H596" s="1159"/>
      <c r="I596" s="1155"/>
      <c r="J596" s="1156"/>
      <c r="K596" s="585"/>
      <c r="L596" s="585"/>
    </row>
    <row r="597" spans="1:12" ht="15">
      <c r="A597" s="1066">
        <v>587</v>
      </c>
      <c r="B597" s="1070" t="s">
        <v>2332</v>
      </c>
      <c r="C597" s="1071" t="s">
        <v>2331</v>
      </c>
      <c r="D597" s="1072">
        <v>5990.44</v>
      </c>
      <c r="F597" s="1154"/>
      <c r="G597" s="1158"/>
      <c r="H597" s="1159"/>
      <c r="I597" s="1155"/>
      <c r="J597" s="1156"/>
      <c r="K597" s="585"/>
      <c r="L597" s="585"/>
    </row>
    <row r="598" spans="1:12" ht="15">
      <c r="A598" s="1066">
        <v>588</v>
      </c>
      <c r="B598" s="1070" t="s">
        <v>2333</v>
      </c>
      <c r="C598" s="1071" t="s">
        <v>2331</v>
      </c>
      <c r="D598" s="1072">
        <v>156.80000000000001</v>
      </c>
      <c r="F598" s="1154"/>
      <c r="G598" s="1158"/>
      <c r="H598" s="1159"/>
      <c r="I598" s="1155"/>
      <c r="J598" s="1156"/>
      <c r="K598" s="585"/>
      <c r="L598" s="585"/>
    </row>
    <row r="599" spans="1:12" ht="15">
      <c r="A599" s="1066">
        <v>589</v>
      </c>
      <c r="B599" s="1070" t="s">
        <v>2334</v>
      </c>
      <c r="C599" s="1071" t="s">
        <v>2331</v>
      </c>
      <c r="D599" s="1072">
        <v>5324.5</v>
      </c>
      <c r="F599" s="1154"/>
      <c r="G599" s="1158"/>
      <c r="H599" s="1159"/>
      <c r="I599" s="1155"/>
      <c r="J599" s="1156"/>
      <c r="K599" s="585"/>
      <c r="L599" s="585"/>
    </row>
    <row r="600" spans="1:12" ht="15">
      <c r="A600" s="1066">
        <v>590</v>
      </c>
      <c r="B600" s="1070" t="s">
        <v>2335</v>
      </c>
      <c r="C600" s="1071" t="s">
        <v>2331</v>
      </c>
      <c r="D600" s="1072">
        <v>3220</v>
      </c>
      <c r="G600" s="1158"/>
      <c r="H600" s="1159"/>
      <c r="I600" s="1155"/>
      <c r="J600" s="1156"/>
      <c r="K600" s="585"/>
      <c r="L600" s="585"/>
    </row>
    <row r="601" spans="1:12" ht="15">
      <c r="A601" s="1066">
        <v>591</v>
      </c>
      <c r="B601" s="1070" t="s">
        <v>2336</v>
      </c>
      <c r="C601" s="1071" t="s">
        <v>2337</v>
      </c>
      <c r="D601" s="1072">
        <v>4251.25</v>
      </c>
      <c r="G601" s="1158"/>
      <c r="H601" s="1159"/>
      <c r="I601" s="1155"/>
      <c r="J601" s="1156"/>
      <c r="K601" s="585"/>
      <c r="L601" s="585"/>
    </row>
    <row r="602" spans="1:12" ht="15">
      <c r="A602" s="1066">
        <v>592</v>
      </c>
      <c r="B602" s="1070" t="s">
        <v>2338</v>
      </c>
      <c r="C602" s="1071" t="s">
        <v>2339</v>
      </c>
      <c r="D602" s="1072">
        <v>5916</v>
      </c>
      <c r="F602" s="1160"/>
      <c r="G602" s="1158"/>
      <c r="H602" s="1159"/>
      <c r="I602" s="1155"/>
      <c r="J602" s="1156"/>
      <c r="K602" s="585"/>
      <c r="L602" s="585"/>
    </row>
    <row r="603" spans="1:12" ht="15">
      <c r="A603" s="1066">
        <v>593</v>
      </c>
      <c r="B603" s="1070" t="s">
        <v>2340</v>
      </c>
      <c r="C603" s="1071" t="s">
        <v>2339</v>
      </c>
      <c r="D603" s="1072">
        <v>9629</v>
      </c>
      <c r="F603" s="1154"/>
      <c r="G603" s="1161"/>
      <c r="H603" s="1159"/>
      <c r="I603" s="1155"/>
      <c r="J603" s="1156"/>
      <c r="K603" s="585"/>
      <c r="L603" s="585"/>
    </row>
    <row r="604" spans="1:12" ht="15">
      <c r="A604" s="1066">
        <v>594</v>
      </c>
      <c r="B604" s="1070" t="s">
        <v>2341</v>
      </c>
      <c r="C604" s="1071" t="s">
        <v>2339</v>
      </c>
      <c r="D604" s="1072">
        <v>8964.25</v>
      </c>
      <c r="F604" s="1154"/>
      <c r="G604" s="1161"/>
      <c r="H604" s="1159"/>
      <c r="I604" s="1155"/>
      <c r="J604" s="1156"/>
      <c r="K604" s="585"/>
      <c r="L604" s="585"/>
    </row>
    <row r="605" spans="1:12" ht="15">
      <c r="A605" s="1066">
        <v>595</v>
      </c>
      <c r="B605" s="1070" t="s">
        <v>2342</v>
      </c>
      <c r="C605" s="1071" t="s">
        <v>2343</v>
      </c>
      <c r="D605" s="1072">
        <v>6032</v>
      </c>
      <c r="F605" s="1154"/>
      <c r="G605" s="1161"/>
      <c r="H605" s="1159"/>
      <c r="I605" s="1155"/>
      <c r="J605" s="1156"/>
      <c r="K605" s="585"/>
      <c r="L605" s="585"/>
    </row>
    <row r="606" spans="1:12" ht="15">
      <c r="A606" s="1066">
        <v>596</v>
      </c>
      <c r="B606" s="1070" t="s">
        <v>2344</v>
      </c>
      <c r="C606" s="1071" t="s">
        <v>2343</v>
      </c>
      <c r="D606" s="1072">
        <v>6014.4</v>
      </c>
      <c r="F606" s="1154"/>
      <c r="G606" s="1161"/>
      <c r="H606" s="1159"/>
      <c r="I606" s="1155"/>
      <c r="J606" s="1156"/>
      <c r="K606" s="585"/>
      <c r="L606" s="585"/>
    </row>
    <row r="607" spans="1:12" ht="15">
      <c r="A607" s="1066">
        <v>597</v>
      </c>
      <c r="B607" s="1070" t="s">
        <v>2345</v>
      </c>
      <c r="C607" s="1071" t="s">
        <v>2343</v>
      </c>
      <c r="D607" s="1072">
        <v>5477.9</v>
      </c>
      <c r="F607" s="1154"/>
      <c r="G607" s="1161"/>
      <c r="H607" s="1159"/>
      <c r="I607" s="1155"/>
      <c r="J607" s="1156"/>
      <c r="K607" s="585"/>
      <c r="L607" s="585"/>
    </row>
    <row r="608" spans="1:12" ht="15">
      <c r="A608" s="1066">
        <v>598</v>
      </c>
      <c r="B608" s="1070" t="s">
        <v>2346</v>
      </c>
      <c r="C608" s="1071" t="s">
        <v>2343</v>
      </c>
      <c r="D608" s="1072">
        <v>2984.44</v>
      </c>
      <c r="F608" s="1154"/>
      <c r="G608" s="1161"/>
      <c r="H608" s="1159"/>
      <c r="I608" s="1155"/>
      <c r="J608" s="1156"/>
      <c r="K608" s="585"/>
      <c r="L608" s="585"/>
    </row>
    <row r="609" spans="1:12" ht="15">
      <c r="A609" s="1066">
        <v>599</v>
      </c>
      <c r="B609" s="1070" t="s">
        <v>2347</v>
      </c>
      <c r="C609" s="1071" t="s">
        <v>2343</v>
      </c>
      <c r="D609" s="1072">
        <v>8786.4</v>
      </c>
      <c r="F609" s="1154"/>
      <c r="G609" s="1161"/>
      <c r="H609" s="1159"/>
      <c r="I609" s="1155"/>
      <c r="J609" s="1156"/>
      <c r="K609" s="585"/>
      <c r="L609" s="585"/>
    </row>
    <row r="610" spans="1:12" ht="15">
      <c r="A610" s="1066">
        <v>600</v>
      </c>
      <c r="B610" s="1070" t="s">
        <v>2348</v>
      </c>
      <c r="C610" s="1071" t="s">
        <v>2343</v>
      </c>
      <c r="D610" s="1072">
        <v>6195.99</v>
      </c>
      <c r="F610" s="1154"/>
      <c r="G610" s="1161"/>
      <c r="H610" s="1159"/>
      <c r="I610" s="1155"/>
      <c r="J610" s="1156"/>
      <c r="K610" s="585"/>
      <c r="L610" s="585"/>
    </row>
    <row r="611" spans="1:12" ht="15">
      <c r="A611" s="1066">
        <v>601</v>
      </c>
      <c r="B611" s="1070" t="s">
        <v>2349</v>
      </c>
      <c r="C611" s="1071" t="s">
        <v>2343</v>
      </c>
      <c r="D611" s="1072">
        <v>6195.99</v>
      </c>
      <c r="F611" s="1154"/>
      <c r="G611" s="1161"/>
      <c r="H611" s="1159"/>
      <c r="I611" s="1155"/>
      <c r="J611" s="1156"/>
      <c r="K611" s="585"/>
      <c r="L611" s="585"/>
    </row>
    <row r="612" spans="1:12" ht="15">
      <c r="A612" s="1066">
        <v>602</v>
      </c>
      <c r="B612" s="1070" t="s">
        <v>2350</v>
      </c>
      <c r="C612" s="1071" t="s">
        <v>2343</v>
      </c>
      <c r="D612" s="1072">
        <v>9444.89</v>
      </c>
      <c r="F612" s="1154"/>
      <c r="G612" s="1161"/>
      <c r="H612" s="1159"/>
      <c r="I612" s="1155"/>
      <c r="J612" s="1156"/>
      <c r="K612" s="585"/>
      <c r="L612" s="585"/>
    </row>
    <row r="613" spans="1:12" ht="15">
      <c r="A613" s="1066">
        <v>603</v>
      </c>
      <c r="B613" s="1070" t="s">
        <v>2351</v>
      </c>
      <c r="C613" s="1071" t="s">
        <v>2343</v>
      </c>
      <c r="D613" s="1072">
        <v>9444.89</v>
      </c>
      <c r="F613" s="1154"/>
      <c r="G613" s="1161"/>
      <c r="H613" s="1159"/>
      <c r="I613" s="1155"/>
      <c r="J613" s="1156"/>
      <c r="K613" s="585"/>
      <c r="L613" s="585"/>
    </row>
    <row r="614" spans="1:12" ht="15">
      <c r="A614" s="1066">
        <v>604</v>
      </c>
      <c r="B614" s="1070" t="s">
        <v>2352</v>
      </c>
      <c r="C614" s="1071" t="s">
        <v>2343</v>
      </c>
      <c r="D614" s="1072">
        <v>9310</v>
      </c>
      <c r="F614" s="1154"/>
      <c r="G614" s="1161"/>
      <c r="H614" s="1159"/>
      <c r="I614" s="1155"/>
      <c r="J614" s="1156"/>
      <c r="K614" s="585"/>
      <c r="L614" s="585"/>
    </row>
    <row r="615" spans="1:12" ht="15">
      <c r="A615" s="1066">
        <v>605</v>
      </c>
      <c r="B615" s="1070" t="s">
        <v>2353</v>
      </c>
      <c r="C615" s="1071" t="s">
        <v>2343</v>
      </c>
      <c r="D615" s="1072">
        <v>9310</v>
      </c>
      <c r="F615" s="1154"/>
      <c r="G615" s="1161"/>
      <c r="H615" s="1159"/>
      <c r="I615" s="1155"/>
      <c r="J615" s="1156"/>
      <c r="K615" s="585"/>
      <c r="L615" s="585"/>
    </row>
    <row r="616" spans="1:12" ht="15">
      <c r="A616" s="1066">
        <v>606</v>
      </c>
      <c r="B616" s="1070" t="s">
        <v>2354</v>
      </c>
      <c r="C616" s="1071" t="s">
        <v>2343</v>
      </c>
      <c r="D616" s="1072">
        <v>11199</v>
      </c>
      <c r="F616" s="1154"/>
      <c r="G616" s="1161"/>
      <c r="H616" s="1159"/>
      <c r="I616" s="1155"/>
      <c r="J616" s="1156"/>
      <c r="K616" s="585"/>
      <c r="L616" s="585"/>
    </row>
    <row r="617" spans="1:12" ht="15">
      <c r="A617" s="1066">
        <v>607</v>
      </c>
      <c r="B617" s="1070" t="s">
        <v>2355</v>
      </c>
      <c r="C617" s="1071" t="s">
        <v>2343</v>
      </c>
      <c r="D617" s="1072">
        <v>9200</v>
      </c>
      <c r="F617" s="1154"/>
      <c r="G617" s="1161"/>
      <c r="H617" s="1159"/>
      <c r="I617" s="1155"/>
      <c r="J617" s="1156"/>
      <c r="K617" s="585"/>
      <c r="L617" s="585"/>
    </row>
    <row r="618" spans="1:12" ht="15">
      <c r="A618" s="1066">
        <v>608</v>
      </c>
      <c r="B618" s="1070" t="s">
        <v>2356</v>
      </c>
      <c r="C618" s="1071" t="s">
        <v>2343</v>
      </c>
      <c r="D618" s="1072">
        <v>9200</v>
      </c>
      <c r="F618" s="1154"/>
      <c r="G618" s="1161"/>
      <c r="H618" s="1159"/>
      <c r="I618" s="1155"/>
      <c r="J618" s="1156"/>
      <c r="K618" s="585"/>
      <c r="L618" s="585"/>
    </row>
    <row r="619" spans="1:12" ht="15">
      <c r="A619" s="1066">
        <v>609</v>
      </c>
      <c r="B619" s="1070" t="s">
        <v>2357</v>
      </c>
      <c r="C619" s="1071" t="s">
        <v>2358</v>
      </c>
      <c r="D619" s="1072">
        <v>16900</v>
      </c>
      <c r="F619" s="1154"/>
      <c r="G619" s="1161"/>
      <c r="H619" s="1159"/>
      <c r="I619" s="1155"/>
      <c r="J619" s="1156"/>
      <c r="K619" s="585"/>
      <c r="L619" s="585"/>
    </row>
    <row r="620" spans="1:12" ht="15">
      <c r="A620" s="1066">
        <v>610</v>
      </c>
      <c r="B620" s="1070" t="s">
        <v>2359</v>
      </c>
      <c r="C620" s="1071" t="s">
        <v>2358</v>
      </c>
      <c r="D620" s="1072">
        <v>16900</v>
      </c>
      <c r="F620" s="1154"/>
      <c r="G620" s="1161"/>
      <c r="H620" s="1159"/>
      <c r="I620" s="1155"/>
      <c r="J620" s="1156"/>
      <c r="K620" s="585"/>
      <c r="L620" s="585"/>
    </row>
    <row r="621" spans="1:12" ht="15">
      <c r="A621" s="1066">
        <v>611</v>
      </c>
      <c r="B621" s="1070" t="s">
        <v>2360</v>
      </c>
      <c r="C621" s="1071" t="s">
        <v>2361</v>
      </c>
      <c r="D621" s="1072">
        <v>7600</v>
      </c>
      <c r="F621" s="1154"/>
      <c r="G621" s="1161"/>
      <c r="H621" s="1159"/>
      <c r="I621" s="1155"/>
      <c r="J621" s="1156"/>
      <c r="K621" s="585"/>
      <c r="L621" s="585"/>
    </row>
    <row r="622" spans="1:12" ht="15">
      <c r="A622" s="1066">
        <v>612</v>
      </c>
      <c r="B622" s="1070" t="s">
        <v>2362</v>
      </c>
      <c r="C622" s="1071" t="s">
        <v>2361</v>
      </c>
      <c r="D622" s="1072">
        <v>7600</v>
      </c>
      <c r="F622" s="1154"/>
      <c r="G622" s="1161"/>
      <c r="H622" s="1159"/>
      <c r="I622" s="1155"/>
      <c r="J622" s="1156"/>
      <c r="K622" s="585"/>
      <c r="L622" s="585"/>
    </row>
    <row r="623" spans="1:12" ht="15">
      <c r="A623" s="1066">
        <v>613</v>
      </c>
      <c r="B623" s="1070" t="s">
        <v>2363</v>
      </c>
      <c r="C623" s="1071" t="s">
        <v>2364</v>
      </c>
      <c r="D623" s="1072">
        <v>1753.65</v>
      </c>
      <c r="F623" s="1154"/>
      <c r="G623" s="1161"/>
      <c r="H623" s="1159"/>
      <c r="I623" s="1155"/>
      <c r="J623" s="1156"/>
      <c r="K623" s="585"/>
      <c r="L623" s="585"/>
    </row>
    <row r="624" spans="1:12" ht="15">
      <c r="A624" s="1066">
        <v>614</v>
      </c>
      <c r="B624" s="1070" t="s">
        <v>2365</v>
      </c>
      <c r="C624" s="1071" t="s">
        <v>2364</v>
      </c>
      <c r="D624" s="1072">
        <v>1942.69</v>
      </c>
      <c r="F624" s="1154"/>
      <c r="G624" s="1161"/>
      <c r="H624" s="1159"/>
      <c r="I624" s="1155"/>
      <c r="J624" s="1156"/>
      <c r="K624" s="585"/>
      <c r="L624" s="585"/>
    </row>
    <row r="625" spans="1:12" ht="15">
      <c r="A625" s="1066">
        <v>615</v>
      </c>
      <c r="B625" s="1070" t="s">
        <v>2366</v>
      </c>
      <c r="C625" s="1071" t="s">
        <v>1898</v>
      </c>
      <c r="D625" s="1072">
        <v>2018.4</v>
      </c>
      <c r="F625" s="1154"/>
      <c r="G625" s="1161"/>
      <c r="H625" s="1159"/>
      <c r="I625" s="1155"/>
      <c r="J625" s="1156"/>
      <c r="K625" s="585"/>
      <c r="L625" s="585"/>
    </row>
    <row r="626" spans="1:12" ht="15">
      <c r="A626" s="1066">
        <v>616</v>
      </c>
      <c r="B626" s="1070" t="s">
        <v>2367</v>
      </c>
      <c r="C626" s="1071" t="s">
        <v>2368</v>
      </c>
      <c r="D626" s="1072">
        <v>27310.89</v>
      </c>
      <c r="F626" s="1154"/>
      <c r="G626" s="1161"/>
      <c r="H626" s="1159"/>
      <c r="I626" s="1155"/>
      <c r="J626" s="1156"/>
      <c r="K626" s="585"/>
      <c r="L626" s="585"/>
    </row>
    <row r="627" spans="1:12" ht="15">
      <c r="A627" s="1066">
        <v>617</v>
      </c>
      <c r="B627" s="1070" t="s">
        <v>2369</v>
      </c>
      <c r="C627" s="1071" t="s">
        <v>2368</v>
      </c>
      <c r="D627" s="1072">
        <v>2414.29</v>
      </c>
      <c r="F627" s="1154"/>
      <c r="G627" s="1161"/>
      <c r="H627" s="1159"/>
      <c r="I627" s="1155"/>
      <c r="J627" s="1156"/>
      <c r="K627" s="585"/>
      <c r="L627" s="585"/>
    </row>
    <row r="628" spans="1:12" ht="15">
      <c r="A628" s="1066">
        <v>618</v>
      </c>
      <c r="B628" s="1070" t="s">
        <v>2370</v>
      </c>
      <c r="C628" s="1071" t="s">
        <v>2018</v>
      </c>
      <c r="D628" s="1072">
        <v>1094.7</v>
      </c>
      <c r="F628" s="1154"/>
      <c r="G628" s="1161"/>
      <c r="H628" s="1159"/>
      <c r="I628" s="1155"/>
      <c r="J628" s="1156"/>
      <c r="K628" s="585"/>
      <c r="L628" s="585"/>
    </row>
    <row r="629" spans="1:12" ht="15">
      <c r="A629" s="1066">
        <v>619</v>
      </c>
      <c r="B629" s="1070" t="s">
        <v>2371</v>
      </c>
      <c r="C629" s="1071" t="s">
        <v>2372</v>
      </c>
      <c r="D629" s="1072">
        <v>2149</v>
      </c>
      <c r="F629" s="1154"/>
      <c r="G629" s="1161"/>
      <c r="H629" s="1159"/>
      <c r="I629" s="1155"/>
      <c r="J629" s="1156"/>
      <c r="K629" s="585"/>
      <c r="L629" s="585"/>
    </row>
    <row r="630" spans="1:12" ht="15">
      <c r="A630" s="1066">
        <v>620</v>
      </c>
      <c r="B630" s="1070" t="s">
        <v>2373</v>
      </c>
      <c r="C630" s="1071" t="s">
        <v>2208</v>
      </c>
      <c r="D630" s="1072">
        <v>1695.46</v>
      </c>
      <c r="F630" s="1154"/>
      <c r="G630" s="1161"/>
      <c r="H630" s="1159"/>
      <c r="I630" s="1155"/>
      <c r="J630" s="1156"/>
      <c r="K630" s="585"/>
      <c r="L630" s="585"/>
    </row>
    <row r="631" spans="1:12" ht="15">
      <c r="A631" s="1066">
        <v>621</v>
      </c>
      <c r="B631" s="1070" t="s">
        <v>2374</v>
      </c>
      <c r="C631" s="1071" t="s">
        <v>2208</v>
      </c>
      <c r="D631" s="1072">
        <v>2599.9699999999998</v>
      </c>
      <c r="F631" s="1154"/>
      <c r="G631" s="1161"/>
      <c r="H631" s="1159"/>
      <c r="I631" s="1155"/>
      <c r="J631" s="1156"/>
      <c r="K631" s="585"/>
      <c r="L631" s="585"/>
    </row>
    <row r="632" spans="1:12" ht="15">
      <c r="A632" s="1066">
        <v>622</v>
      </c>
      <c r="B632" s="1070" t="s">
        <v>2375</v>
      </c>
      <c r="C632" s="1071" t="s">
        <v>2208</v>
      </c>
      <c r="D632" s="1072">
        <v>2599.9699999999998</v>
      </c>
      <c r="F632" s="1154"/>
      <c r="G632" s="1161"/>
      <c r="H632" s="1159"/>
      <c r="I632" s="1155"/>
      <c r="J632" s="1156"/>
      <c r="K632" s="585"/>
      <c r="L632" s="585"/>
    </row>
    <row r="633" spans="1:12" ht="15">
      <c r="A633" s="1066">
        <v>623</v>
      </c>
      <c r="B633" s="1070" t="s">
        <v>2376</v>
      </c>
      <c r="C633" s="1071" t="s">
        <v>2208</v>
      </c>
      <c r="D633" s="1072">
        <v>2599.9699999999998</v>
      </c>
      <c r="F633" s="1154"/>
      <c r="G633" s="1161"/>
      <c r="H633" s="1159"/>
      <c r="I633" s="1155"/>
      <c r="J633" s="1156"/>
      <c r="K633" s="585"/>
      <c r="L633" s="585"/>
    </row>
    <row r="634" spans="1:12" ht="15">
      <c r="A634" s="1066">
        <v>624</v>
      </c>
      <c r="B634" s="1070" t="s">
        <v>2377</v>
      </c>
      <c r="C634" s="1071" t="s">
        <v>2208</v>
      </c>
      <c r="D634" s="1072">
        <v>2599.9699999999998</v>
      </c>
      <c r="F634" s="1154"/>
      <c r="G634" s="1161"/>
      <c r="H634" s="1159"/>
      <c r="I634" s="1155"/>
      <c r="J634" s="1156"/>
      <c r="K634" s="585"/>
      <c r="L634" s="585"/>
    </row>
    <row r="635" spans="1:12" ht="15">
      <c r="A635" s="1066">
        <v>625</v>
      </c>
      <c r="B635" s="1070" t="s">
        <v>2378</v>
      </c>
      <c r="C635" s="1071" t="s">
        <v>2208</v>
      </c>
      <c r="D635" s="1072">
        <v>2599.9699999999998</v>
      </c>
      <c r="F635" s="1154"/>
      <c r="G635" s="1161"/>
      <c r="H635" s="1159"/>
      <c r="I635" s="1155"/>
      <c r="J635" s="1156"/>
      <c r="K635" s="585"/>
      <c r="L635" s="585"/>
    </row>
    <row r="636" spans="1:12" ht="15">
      <c r="A636" s="1066">
        <v>626</v>
      </c>
      <c r="B636" s="1070" t="s">
        <v>2379</v>
      </c>
      <c r="C636" s="1071" t="s">
        <v>2208</v>
      </c>
      <c r="D636" s="1072">
        <v>2599.9699999999998</v>
      </c>
      <c r="F636" s="1154"/>
      <c r="G636" s="1161"/>
      <c r="H636" s="1159"/>
      <c r="I636" s="1155"/>
      <c r="J636" s="1156"/>
      <c r="K636" s="585"/>
      <c r="L636" s="585"/>
    </row>
    <row r="637" spans="1:12" ht="15">
      <c r="A637" s="1066">
        <v>627</v>
      </c>
      <c r="B637" s="1070" t="s">
        <v>2380</v>
      </c>
      <c r="C637" s="1071" t="s">
        <v>2208</v>
      </c>
      <c r="D637" s="1072">
        <v>2599.9699999999998</v>
      </c>
      <c r="F637" s="1154"/>
      <c r="G637" s="1161"/>
      <c r="H637" s="1159"/>
      <c r="I637" s="1155"/>
      <c r="J637" s="1156"/>
      <c r="K637" s="585"/>
      <c r="L637" s="585"/>
    </row>
    <row r="638" spans="1:12" ht="15">
      <c r="A638" s="1066">
        <v>628</v>
      </c>
      <c r="B638" s="1070" t="s">
        <v>2381</v>
      </c>
      <c r="C638" s="1071" t="s">
        <v>2208</v>
      </c>
      <c r="D638" s="1072">
        <v>2599.9899999999998</v>
      </c>
      <c r="F638" s="1154"/>
      <c r="G638" s="1161"/>
      <c r="H638" s="1159"/>
      <c r="I638" s="1155"/>
      <c r="J638" s="1156"/>
      <c r="K638" s="585"/>
      <c r="L638" s="585"/>
    </row>
    <row r="639" spans="1:12" ht="15">
      <c r="A639" s="1066">
        <v>629</v>
      </c>
      <c r="B639" s="1070" t="s">
        <v>2382</v>
      </c>
      <c r="C639" s="1071" t="s">
        <v>2208</v>
      </c>
      <c r="D639" s="1072">
        <v>2599.9899999999998</v>
      </c>
      <c r="F639" s="1154"/>
      <c r="G639" s="1161"/>
      <c r="H639" s="1159"/>
      <c r="I639" s="1155"/>
      <c r="J639" s="1156"/>
      <c r="K639" s="585"/>
      <c r="L639" s="585"/>
    </row>
    <row r="640" spans="1:12" ht="15.75" thickBot="1">
      <c r="A640" s="1066">
        <v>630</v>
      </c>
      <c r="B640" s="1099" t="s">
        <v>2383</v>
      </c>
      <c r="C640" s="1100" t="s">
        <v>2208</v>
      </c>
      <c r="D640" s="1101">
        <v>2599.9899999999998</v>
      </c>
      <c r="F640" s="1154"/>
      <c r="G640" s="1161"/>
      <c r="H640" s="1046"/>
      <c r="I640" s="1159"/>
      <c r="J640" s="1156"/>
      <c r="K640" s="585"/>
      <c r="L640" s="585"/>
    </row>
    <row r="641" spans="1:9">
      <c r="A641" s="1066">
        <v>631</v>
      </c>
      <c r="B641" s="1067" t="s">
        <v>2384</v>
      </c>
      <c r="C641" s="1068" t="s">
        <v>2208</v>
      </c>
      <c r="D641" s="1069">
        <v>2599.9899999999998</v>
      </c>
      <c r="F641" s="1154"/>
      <c r="G641" s="1085"/>
    </row>
    <row r="642" spans="1:9" ht="15" thickBot="1">
      <c r="A642" s="1066">
        <v>632</v>
      </c>
      <c r="B642" s="1099" t="s">
        <v>2385</v>
      </c>
      <c r="C642" s="1100" t="s">
        <v>2208</v>
      </c>
      <c r="D642" s="1101">
        <v>2599.9899999999998</v>
      </c>
      <c r="F642" s="1154"/>
      <c r="G642" s="1085"/>
      <c r="H642" s="1046"/>
      <c r="I642" s="1045"/>
    </row>
    <row r="643" spans="1:9">
      <c r="A643" s="1066">
        <v>633</v>
      </c>
      <c r="B643" s="1067" t="s">
        <v>2386</v>
      </c>
      <c r="C643" s="1068" t="s">
        <v>2208</v>
      </c>
      <c r="D643" s="1069">
        <v>2599.9699999999998</v>
      </c>
      <c r="E643" s="1162"/>
      <c r="F643" s="1131"/>
      <c r="G643" s="1085"/>
    </row>
    <row r="644" spans="1:9">
      <c r="A644" s="1066">
        <v>634</v>
      </c>
      <c r="B644" s="1070" t="s">
        <v>2387</v>
      </c>
      <c r="C644" s="1071" t="s">
        <v>2208</v>
      </c>
      <c r="D644" s="1072">
        <v>2599.9699999999998</v>
      </c>
      <c r="E644" s="1162"/>
      <c r="F644" s="1131"/>
      <c r="G644" s="1085"/>
    </row>
    <row r="645" spans="1:9">
      <c r="A645" s="1066">
        <v>635</v>
      </c>
      <c r="B645" s="1070" t="s">
        <v>2388</v>
      </c>
      <c r="C645" s="1071" t="s">
        <v>2208</v>
      </c>
      <c r="D645" s="1072">
        <v>2599.9699999999998</v>
      </c>
      <c r="E645" s="1162"/>
      <c r="F645" s="1131"/>
      <c r="G645" s="1085"/>
    </row>
    <row r="646" spans="1:9">
      <c r="A646" s="1066">
        <v>636</v>
      </c>
      <c r="B646" s="1070" t="s">
        <v>2389</v>
      </c>
      <c r="C646" s="1071" t="s">
        <v>2390</v>
      </c>
      <c r="D646" s="1072">
        <v>14227.08</v>
      </c>
      <c r="E646" s="1162"/>
      <c r="F646" s="1131"/>
      <c r="G646" s="1085"/>
    </row>
    <row r="647" spans="1:9">
      <c r="A647" s="1066">
        <v>637</v>
      </c>
      <c r="B647" s="1070" t="s">
        <v>2391</v>
      </c>
      <c r="C647" s="1071" t="s">
        <v>2392</v>
      </c>
      <c r="D647" s="1072">
        <v>4441.51</v>
      </c>
      <c r="E647" s="1162"/>
      <c r="F647" s="1131"/>
      <c r="G647" s="1085"/>
    </row>
    <row r="648" spans="1:9">
      <c r="A648" s="1066">
        <v>638</v>
      </c>
      <c r="B648" s="1070" t="s">
        <v>2393</v>
      </c>
      <c r="C648" s="1071" t="s">
        <v>2329</v>
      </c>
      <c r="D648" s="1072">
        <v>2175</v>
      </c>
      <c r="E648" s="1162"/>
      <c r="F648" s="1131"/>
      <c r="G648" s="1085"/>
    </row>
    <row r="649" spans="1:9">
      <c r="A649" s="1066">
        <v>639</v>
      </c>
      <c r="B649" s="1070" t="s">
        <v>2394</v>
      </c>
      <c r="C649" s="1071" t="s">
        <v>2395</v>
      </c>
      <c r="D649" s="1072">
        <v>4626.54</v>
      </c>
      <c r="E649" s="1162"/>
      <c r="F649" s="1131"/>
      <c r="G649" s="1085"/>
    </row>
    <row r="650" spans="1:9">
      <c r="A650" s="1066">
        <v>640</v>
      </c>
      <c r="B650" s="1070" t="s">
        <v>2396</v>
      </c>
      <c r="C650" s="1071" t="s">
        <v>2395</v>
      </c>
      <c r="D650" s="1072">
        <v>5980</v>
      </c>
      <c r="E650" s="1162"/>
      <c r="F650" s="1131"/>
      <c r="G650" s="1085"/>
    </row>
    <row r="651" spans="1:9">
      <c r="A651" s="1066">
        <v>641</v>
      </c>
      <c r="B651" s="1070" t="s">
        <v>2397</v>
      </c>
      <c r="C651" s="1071" t="s">
        <v>2398</v>
      </c>
      <c r="D651" s="1072">
        <v>483.72</v>
      </c>
      <c r="E651" s="1162"/>
      <c r="F651" s="1131"/>
      <c r="G651" s="1085"/>
    </row>
    <row r="652" spans="1:9">
      <c r="A652" s="1066">
        <v>642</v>
      </c>
      <c r="B652" s="1070" t="s">
        <v>2399</v>
      </c>
      <c r="C652" s="1071" t="s">
        <v>2400</v>
      </c>
      <c r="D652" s="1072">
        <v>2035.8</v>
      </c>
      <c r="E652" s="1162"/>
      <c r="F652" s="1131"/>
      <c r="G652" s="1085"/>
    </row>
    <row r="653" spans="1:9">
      <c r="A653" s="1066">
        <v>643</v>
      </c>
      <c r="B653" s="1070" t="s">
        <v>2401</v>
      </c>
      <c r="C653" s="1071" t="s">
        <v>2402</v>
      </c>
      <c r="D653" s="1072">
        <v>32865.120000000003</v>
      </c>
      <c r="E653" s="1162"/>
      <c r="F653" s="1131"/>
      <c r="G653" s="1085"/>
    </row>
    <row r="654" spans="1:9">
      <c r="A654" s="1066">
        <v>644</v>
      </c>
      <c r="B654" s="1070" t="s">
        <v>2403</v>
      </c>
      <c r="C654" s="1071" t="s">
        <v>2404</v>
      </c>
      <c r="D654" s="1072">
        <v>1228.95</v>
      </c>
      <c r="E654" s="1162"/>
      <c r="F654" s="1131"/>
      <c r="G654" s="1085"/>
    </row>
    <row r="655" spans="1:9">
      <c r="A655" s="1066">
        <v>645</v>
      </c>
      <c r="B655" s="1070" t="s">
        <v>2405</v>
      </c>
      <c r="C655" s="1071" t="s">
        <v>2404</v>
      </c>
      <c r="D655" s="1072">
        <v>556.79999999999995</v>
      </c>
      <c r="E655" s="1162"/>
      <c r="G655" s="1085"/>
    </row>
    <row r="656" spans="1:9">
      <c r="A656" s="1066">
        <v>646</v>
      </c>
      <c r="B656" s="1070" t="s">
        <v>2406</v>
      </c>
      <c r="C656" s="1071" t="s">
        <v>2407</v>
      </c>
      <c r="D656" s="1072">
        <v>12190</v>
      </c>
      <c r="E656" s="1162"/>
      <c r="G656" s="1085"/>
    </row>
    <row r="657" spans="1:7">
      <c r="A657" s="1066">
        <v>647</v>
      </c>
      <c r="B657" s="1070" t="s">
        <v>2408</v>
      </c>
      <c r="C657" s="1071" t="s">
        <v>2407</v>
      </c>
      <c r="D657" s="1072">
        <v>6842.5</v>
      </c>
      <c r="E657" s="1162"/>
      <c r="G657" s="1085"/>
    </row>
    <row r="658" spans="1:7">
      <c r="A658" s="1066">
        <v>648</v>
      </c>
      <c r="B658" s="1070" t="s">
        <v>2409</v>
      </c>
      <c r="C658" s="1071" t="s">
        <v>2407</v>
      </c>
      <c r="D658" s="1072">
        <v>18357</v>
      </c>
      <c r="E658" s="1162"/>
      <c r="G658" s="1085"/>
    </row>
    <row r="659" spans="1:7">
      <c r="A659" s="1066">
        <v>649</v>
      </c>
      <c r="B659" s="1070" t="s">
        <v>2410</v>
      </c>
      <c r="C659" s="1071" t="s">
        <v>2407</v>
      </c>
      <c r="D659" s="1072">
        <v>18357</v>
      </c>
      <c r="E659" s="1162"/>
      <c r="G659" s="1085"/>
    </row>
    <row r="660" spans="1:7">
      <c r="A660" s="1066">
        <v>650</v>
      </c>
      <c r="B660" s="1070" t="s">
        <v>2411</v>
      </c>
      <c r="C660" s="1071" t="s">
        <v>2407</v>
      </c>
      <c r="D660" s="1072">
        <v>18357</v>
      </c>
      <c r="E660" s="1162"/>
      <c r="G660" s="1085"/>
    </row>
    <row r="661" spans="1:7">
      <c r="A661" s="1066">
        <v>651</v>
      </c>
      <c r="B661" s="1070" t="s">
        <v>2412</v>
      </c>
      <c r="C661" s="1071" t="s">
        <v>2407</v>
      </c>
      <c r="D661" s="1072">
        <v>18357</v>
      </c>
      <c r="E661" s="1162"/>
      <c r="G661" s="1085"/>
    </row>
    <row r="662" spans="1:7">
      <c r="A662" s="1066">
        <v>652</v>
      </c>
      <c r="B662" s="1070" t="s">
        <v>2413</v>
      </c>
      <c r="C662" s="1071" t="s">
        <v>2407</v>
      </c>
      <c r="D662" s="1072">
        <v>18357</v>
      </c>
      <c r="E662" s="1162"/>
      <c r="G662" s="1085"/>
    </row>
    <row r="663" spans="1:7">
      <c r="A663" s="1066">
        <v>653</v>
      </c>
      <c r="B663" s="1070" t="s">
        <v>2414</v>
      </c>
      <c r="C663" s="1071" t="s">
        <v>2407</v>
      </c>
      <c r="D663" s="1072">
        <v>18357</v>
      </c>
      <c r="E663" s="1162"/>
      <c r="G663" s="1085"/>
    </row>
    <row r="664" spans="1:7">
      <c r="A664" s="1066">
        <v>654</v>
      </c>
      <c r="B664" s="1070" t="s">
        <v>2415</v>
      </c>
      <c r="C664" s="1071" t="s">
        <v>2407</v>
      </c>
      <c r="D664" s="1072">
        <v>18357</v>
      </c>
      <c r="E664" s="1162"/>
      <c r="G664" s="1085"/>
    </row>
    <row r="665" spans="1:7">
      <c r="A665" s="1066">
        <v>655</v>
      </c>
      <c r="B665" s="1070" t="s">
        <v>2416</v>
      </c>
      <c r="C665" s="1071" t="s">
        <v>2407</v>
      </c>
      <c r="D665" s="1072">
        <v>18357</v>
      </c>
      <c r="E665" s="1162"/>
      <c r="G665" s="1085"/>
    </row>
    <row r="666" spans="1:7">
      <c r="A666" s="1066">
        <v>656</v>
      </c>
      <c r="B666" s="1070" t="s">
        <v>2417</v>
      </c>
      <c r="C666" s="1071" t="s">
        <v>2407</v>
      </c>
      <c r="D666" s="1072">
        <v>18357</v>
      </c>
      <c r="E666" s="1162"/>
      <c r="G666" s="1085"/>
    </row>
    <row r="667" spans="1:7">
      <c r="A667" s="1066">
        <v>657</v>
      </c>
      <c r="B667" s="1070" t="s">
        <v>2418</v>
      </c>
      <c r="C667" s="1071" t="s">
        <v>2407</v>
      </c>
      <c r="D667" s="1072">
        <v>18357</v>
      </c>
      <c r="E667" s="1162"/>
      <c r="G667" s="1085"/>
    </row>
    <row r="668" spans="1:7">
      <c r="A668" s="1066">
        <v>658</v>
      </c>
      <c r="B668" s="1070" t="s">
        <v>2419</v>
      </c>
      <c r="C668" s="1071" t="s">
        <v>2407</v>
      </c>
      <c r="D668" s="1072">
        <v>18357</v>
      </c>
      <c r="E668" s="1162"/>
      <c r="G668" s="1085"/>
    </row>
    <row r="669" spans="1:7">
      <c r="A669" s="1066">
        <v>659</v>
      </c>
      <c r="B669" s="1070" t="s">
        <v>2420</v>
      </c>
      <c r="C669" s="1071" t="s">
        <v>2407</v>
      </c>
      <c r="D669" s="1072">
        <v>18357</v>
      </c>
      <c r="E669" s="1162"/>
      <c r="G669" s="1085"/>
    </row>
    <row r="670" spans="1:7">
      <c r="A670" s="1066">
        <v>660</v>
      </c>
      <c r="B670" s="1070" t="s">
        <v>2421</v>
      </c>
      <c r="C670" s="1071" t="s">
        <v>2407</v>
      </c>
      <c r="D670" s="1072">
        <v>18357</v>
      </c>
      <c r="E670" s="1162"/>
      <c r="G670" s="1085"/>
    </row>
    <row r="671" spans="1:7">
      <c r="A671" s="1066">
        <v>661</v>
      </c>
      <c r="B671" s="1070" t="s">
        <v>2422</v>
      </c>
      <c r="C671" s="1071" t="s">
        <v>2407</v>
      </c>
      <c r="D671" s="1072">
        <v>18357</v>
      </c>
      <c r="E671" s="1162"/>
      <c r="G671" s="1085"/>
    </row>
    <row r="672" spans="1:7">
      <c r="A672" s="1066">
        <v>662</v>
      </c>
      <c r="B672" s="1070" t="s">
        <v>2423</v>
      </c>
      <c r="C672" s="1071" t="s">
        <v>2407</v>
      </c>
      <c r="D672" s="1072">
        <v>18357</v>
      </c>
      <c r="E672" s="1162"/>
      <c r="G672" s="1085"/>
    </row>
    <row r="673" spans="1:7">
      <c r="A673" s="1066">
        <v>663</v>
      </c>
      <c r="B673" s="1070" t="s">
        <v>2424</v>
      </c>
      <c r="C673" s="1071" t="s">
        <v>2407</v>
      </c>
      <c r="D673" s="1072">
        <v>18357</v>
      </c>
      <c r="E673" s="1162"/>
      <c r="G673" s="1085"/>
    </row>
    <row r="674" spans="1:7">
      <c r="A674" s="1066">
        <v>664</v>
      </c>
      <c r="B674" s="1070" t="s">
        <v>2425</v>
      </c>
      <c r="C674" s="1071" t="s">
        <v>2407</v>
      </c>
      <c r="D674" s="1072">
        <v>17383.759999999998</v>
      </c>
      <c r="G674" s="1085"/>
    </row>
    <row r="675" spans="1:7">
      <c r="A675" s="1066">
        <v>665</v>
      </c>
      <c r="B675" s="1070" t="s">
        <v>2426</v>
      </c>
      <c r="C675" s="1071" t="s">
        <v>2407</v>
      </c>
      <c r="D675" s="1072">
        <v>17383.759999999998</v>
      </c>
      <c r="E675" s="1162"/>
      <c r="G675" s="1085"/>
    </row>
    <row r="676" spans="1:7">
      <c r="A676" s="1066">
        <v>666</v>
      </c>
      <c r="B676" s="1070" t="s">
        <v>2427</v>
      </c>
      <c r="C676" s="1071" t="s">
        <v>2407</v>
      </c>
      <c r="D676" s="1072">
        <v>17383.759999999998</v>
      </c>
      <c r="E676" s="1162"/>
      <c r="F676" s="1131"/>
      <c r="G676" s="1085"/>
    </row>
    <row r="677" spans="1:7">
      <c r="A677" s="1066">
        <v>667</v>
      </c>
      <c r="B677" s="1070" t="s">
        <v>2428</v>
      </c>
      <c r="C677" s="1071" t="s">
        <v>2407</v>
      </c>
      <c r="D677" s="1072">
        <v>17383.759999999998</v>
      </c>
      <c r="E677" s="1163"/>
      <c r="F677" s="1131"/>
      <c r="G677" s="1085"/>
    </row>
    <row r="678" spans="1:7">
      <c r="A678" s="1066">
        <v>668</v>
      </c>
      <c r="B678" s="1070" t="s">
        <v>2429</v>
      </c>
      <c r="C678" s="1071" t="s">
        <v>2407</v>
      </c>
      <c r="D678" s="1072">
        <v>17383.759999999998</v>
      </c>
      <c r="E678" s="1162"/>
      <c r="F678" s="1164"/>
      <c r="G678" s="1085"/>
    </row>
    <row r="679" spans="1:7">
      <c r="A679" s="1066">
        <v>669</v>
      </c>
      <c r="B679" s="1070" t="s">
        <v>2430</v>
      </c>
      <c r="C679" s="1071" t="s">
        <v>2407</v>
      </c>
      <c r="D679" s="1072">
        <v>17383.759999999998</v>
      </c>
      <c r="E679" s="1163"/>
      <c r="F679" s="1131"/>
      <c r="G679" s="1085"/>
    </row>
    <row r="680" spans="1:7" ht="15">
      <c r="A680" s="1066">
        <v>670</v>
      </c>
      <c r="B680" s="1070" t="s">
        <v>2431</v>
      </c>
      <c r="C680" s="1071" t="s">
        <v>2407</v>
      </c>
      <c r="D680" s="1072">
        <v>17383.759999999998</v>
      </c>
      <c r="E680" s="585"/>
      <c r="F680" s="1164"/>
      <c r="G680" s="1085"/>
    </row>
    <row r="681" spans="1:7" ht="15">
      <c r="A681" s="1066">
        <v>671</v>
      </c>
      <c r="B681" s="1070" t="s">
        <v>2432</v>
      </c>
      <c r="C681" s="1071" t="s">
        <v>2407</v>
      </c>
      <c r="D681" s="1072">
        <v>17383.759999999998</v>
      </c>
      <c r="E681" s="1165"/>
      <c r="F681" s="1166"/>
      <c r="G681" s="1085"/>
    </row>
    <row r="682" spans="1:7" ht="15">
      <c r="A682" s="1066">
        <v>672</v>
      </c>
      <c r="B682" s="1070" t="s">
        <v>2433</v>
      </c>
      <c r="C682" s="1071" t="s">
        <v>2407</v>
      </c>
      <c r="D682" s="1072">
        <v>17383.759999999998</v>
      </c>
      <c r="E682" s="1163"/>
      <c r="F682" s="1166"/>
      <c r="G682" s="1085"/>
    </row>
    <row r="683" spans="1:7" ht="15">
      <c r="A683" s="1066">
        <v>673</v>
      </c>
      <c r="B683" s="1070" t="s">
        <v>2434</v>
      </c>
      <c r="C683" s="1071" t="s">
        <v>2407</v>
      </c>
      <c r="D683" s="1072">
        <v>17383.759999999998</v>
      </c>
      <c r="E683" s="585"/>
      <c r="F683" s="1164"/>
      <c r="G683" s="1085"/>
    </row>
    <row r="684" spans="1:7" ht="15">
      <c r="A684" s="1066">
        <v>674</v>
      </c>
      <c r="B684" s="1070" t="s">
        <v>2435</v>
      </c>
      <c r="C684" s="1071" t="s">
        <v>2407</v>
      </c>
      <c r="D684" s="1072">
        <v>17383.759999999998</v>
      </c>
      <c r="E684" s="1163"/>
      <c r="F684" s="1166"/>
      <c r="G684" s="1085"/>
    </row>
    <row r="685" spans="1:7" ht="15">
      <c r="A685" s="1066">
        <v>675</v>
      </c>
      <c r="B685" s="1070" t="s">
        <v>2436</v>
      </c>
      <c r="C685" s="1071" t="s">
        <v>2407</v>
      </c>
      <c r="D685" s="1072">
        <v>17383.759999999998</v>
      </c>
      <c r="E685" s="585"/>
      <c r="F685" s="1164"/>
      <c r="G685" s="1085"/>
    </row>
    <row r="686" spans="1:7" ht="15">
      <c r="A686" s="1066">
        <v>676</v>
      </c>
      <c r="B686" s="1070" t="s">
        <v>2437</v>
      </c>
      <c r="C686" s="1071" t="s">
        <v>2407</v>
      </c>
      <c r="D686" s="1072">
        <v>17383.759999999998</v>
      </c>
      <c r="E686" s="1162"/>
      <c r="F686" s="1166"/>
      <c r="G686" s="1085"/>
    </row>
    <row r="687" spans="1:7">
      <c r="A687" s="1066">
        <v>677</v>
      </c>
      <c r="B687" s="1070" t="s">
        <v>2438</v>
      </c>
      <c r="C687" s="1071" t="s">
        <v>2407</v>
      </c>
      <c r="D687" s="1072">
        <v>18357</v>
      </c>
      <c r="F687" s="1131"/>
      <c r="G687" s="1085"/>
    </row>
    <row r="688" spans="1:7">
      <c r="A688" s="1066">
        <v>678</v>
      </c>
      <c r="B688" s="1070" t="s">
        <v>2439</v>
      </c>
      <c r="C688" s="1071" t="s">
        <v>2407</v>
      </c>
      <c r="D688" s="1072">
        <v>18357</v>
      </c>
      <c r="E688" s="1162"/>
      <c r="F688" s="1131"/>
      <c r="G688" s="1085"/>
    </row>
    <row r="689" spans="1:9">
      <c r="A689" s="1066">
        <v>679</v>
      </c>
      <c r="B689" s="1070" t="s">
        <v>2440</v>
      </c>
      <c r="C689" s="1071" t="s">
        <v>2407</v>
      </c>
      <c r="D689" s="1072">
        <v>18357</v>
      </c>
      <c r="E689" s="1162"/>
      <c r="F689" s="1131"/>
      <c r="G689" s="1085"/>
    </row>
    <row r="690" spans="1:9">
      <c r="A690" s="1066">
        <v>680</v>
      </c>
      <c r="B690" s="1070" t="s">
        <v>2441</v>
      </c>
      <c r="C690" s="1071" t="s">
        <v>2407</v>
      </c>
      <c r="D690" s="1072">
        <v>18357</v>
      </c>
      <c r="E690" s="1162"/>
      <c r="F690" s="1131"/>
      <c r="G690" s="1085"/>
    </row>
    <row r="691" spans="1:9">
      <c r="A691" s="1066">
        <v>681</v>
      </c>
      <c r="B691" s="1070" t="s">
        <v>2442</v>
      </c>
      <c r="C691" s="1071" t="s">
        <v>2407</v>
      </c>
      <c r="D691" s="1072">
        <v>18357</v>
      </c>
      <c r="E691" s="1162"/>
      <c r="F691" s="1131"/>
      <c r="G691" s="1085"/>
    </row>
    <row r="692" spans="1:9">
      <c r="A692" s="1066">
        <v>682</v>
      </c>
      <c r="B692" s="1070" t="s">
        <v>2443</v>
      </c>
      <c r="C692" s="1071" t="s">
        <v>2407</v>
      </c>
      <c r="D692" s="1072">
        <v>18357</v>
      </c>
      <c r="E692" s="1162"/>
      <c r="F692" s="1131"/>
      <c r="G692" s="1085"/>
    </row>
    <row r="693" spans="1:9">
      <c r="A693" s="1066">
        <v>683</v>
      </c>
      <c r="B693" s="1070" t="s">
        <v>2444</v>
      </c>
      <c r="C693" s="1071" t="s">
        <v>2407</v>
      </c>
      <c r="D693" s="1072">
        <v>18357</v>
      </c>
      <c r="E693" s="1162"/>
      <c r="F693" s="1131"/>
    </row>
    <row r="694" spans="1:9" s="1042" customFormat="1">
      <c r="A694" s="1066">
        <v>684</v>
      </c>
      <c r="B694" s="1070" t="s">
        <v>2445</v>
      </c>
      <c r="C694" s="1071" t="s">
        <v>2407</v>
      </c>
      <c r="D694" s="1072">
        <v>18357</v>
      </c>
      <c r="E694" s="1162"/>
      <c r="F694" s="1131"/>
      <c r="G694" s="1167"/>
      <c r="H694" s="1168"/>
      <c r="I694" s="1169"/>
    </row>
    <row r="695" spans="1:9" s="1042" customFormat="1">
      <c r="A695" s="1066">
        <v>685</v>
      </c>
      <c r="B695" s="1070" t="s">
        <v>2446</v>
      </c>
      <c r="C695" s="1071" t="s">
        <v>2407</v>
      </c>
      <c r="D695" s="1072">
        <v>18357</v>
      </c>
      <c r="E695" s="1162"/>
      <c r="F695" s="1131"/>
      <c r="G695" s="1167"/>
      <c r="H695" s="1168"/>
      <c r="I695" s="1169"/>
    </row>
    <row r="696" spans="1:9" s="1042" customFormat="1">
      <c r="A696" s="1066">
        <v>686</v>
      </c>
      <c r="B696" s="1070" t="s">
        <v>2447</v>
      </c>
      <c r="C696" s="1071" t="s">
        <v>2407</v>
      </c>
      <c r="D696" s="1072">
        <v>18357</v>
      </c>
      <c r="E696" s="1162"/>
      <c r="F696" s="1131"/>
      <c r="G696" s="1167"/>
      <c r="H696" s="1168"/>
      <c r="I696" s="1169"/>
    </row>
    <row r="697" spans="1:9" s="1042" customFormat="1" ht="15">
      <c r="A697" s="1066">
        <v>687</v>
      </c>
      <c r="B697" s="1070" t="s">
        <v>2448</v>
      </c>
      <c r="C697" s="1071" t="s">
        <v>2407</v>
      </c>
      <c r="D697" s="1072">
        <v>18357</v>
      </c>
      <c r="E697" s="1170"/>
      <c r="F697" s="1131"/>
      <c r="G697" s="1167"/>
      <c r="H697" s="1168"/>
      <c r="I697" s="1169"/>
    </row>
    <row r="698" spans="1:9" s="1042" customFormat="1">
      <c r="A698" s="1066">
        <v>688</v>
      </c>
      <c r="B698" s="1070" t="s">
        <v>2449</v>
      </c>
      <c r="C698" s="1071" t="s">
        <v>2407</v>
      </c>
      <c r="D698" s="1072">
        <v>18357</v>
      </c>
      <c r="E698" s="1162"/>
      <c r="F698" s="1131"/>
      <c r="G698" s="1167"/>
      <c r="H698" s="1168"/>
      <c r="I698" s="1169"/>
    </row>
    <row r="699" spans="1:9" s="1042" customFormat="1">
      <c r="A699" s="1066">
        <v>689</v>
      </c>
      <c r="B699" s="1070" t="s">
        <v>2450</v>
      </c>
      <c r="C699" s="1071" t="s">
        <v>2407</v>
      </c>
      <c r="D699" s="1072">
        <v>18357</v>
      </c>
      <c r="E699" s="1162"/>
      <c r="F699" s="1131"/>
      <c r="G699" s="1167"/>
      <c r="H699" s="1168"/>
      <c r="I699" s="1169"/>
    </row>
    <row r="700" spans="1:9" s="1042" customFormat="1">
      <c r="A700" s="1066">
        <v>690</v>
      </c>
      <c r="B700" s="1070" t="s">
        <v>2451</v>
      </c>
      <c r="C700" s="1071" t="s">
        <v>2407</v>
      </c>
      <c r="D700" s="1072">
        <v>18357</v>
      </c>
      <c r="E700" s="1162"/>
      <c r="F700" s="1131"/>
      <c r="G700" s="1167"/>
      <c r="H700" s="1168"/>
      <c r="I700" s="1169"/>
    </row>
    <row r="701" spans="1:9" s="1042" customFormat="1">
      <c r="A701" s="1066">
        <v>691</v>
      </c>
      <c r="B701" s="1070" t="s">
        <v>2452</v>
      </c>
      <c r="C701" s="1071" t="s">
        <v>2407</v>
      </c>
      <c r="D701" s="1072">
        <v>18357</v>
      </c>
      <c r="E701" s="1162"/>
      <c r="F701" s="1131"/>
      <c r="G701" s="1167"/>
      <c r="H701" s="1168"/>
      <c r="I701" s="1169"/>
    </row>
    <row r="702" spans="1:9" s="1042" customFormat="1">
      <c r="A702" s="1066">
        <v>692</v>
      </c>
      <c r="B702" s="1070" t="s">
        <v>2453</v>
      </c>
      <c r="C702" s="1071" t="s">
        <v>2407</v>
      </c>
      <c r="D702" s="1072">
        <v>18357</v>
      </c>
      <c r="F702" s="1131"/>
      <c r="G702" s="1167"/>
      <c r="H702" s="1168"/>
      <c r="I702" s="1169"/>
    </row>
    <row r="703" spans="1:9" s="1042" customFormat="1">
      <c r="A703" s="1066">
        <v>693</v>
      </c>
      <c r="B703" s="1070" t="s">
        <v>2454</v>
      </c>
      <c r="C703" s="1071" t="s">
        <v>2407</v>
      </c>
      <c r="D703" s="1072">
        <v>18357</v>
      </c>
      <c r="E703" s="1162"/>
      <c r="F703" s="1131"/>
      <c r="G703" s="1167"/>
      <c r="H703" s="1168"/>
      <c r="I703" s="1169"/>
    </row>
    <row r="704" spans="1:9" s="1042" customFormat="1">
      <c r="A704" s="1066">
        <v>694</v>
      </c>
      <c r="B704" s="1070" t="s">
        <v>2455</v>
      </c>
      <c r="C704" s="1071" t="s">
        <v>2407</v>
      </c>
      <c r="D704" s="1072">
        <v>18357</v>
      </c>
      <c r="E704" s="1162"/>
      <c r="F704" s="1131"/>
      <c r="G704" s="1167"/>
      <c r="H704" s="1168"/>
      <c r="I704" s="1169"/>
    </row>
    <row r="705" spans="1:12" s="1042" customFormat="1">
      <c r="A705" s="1066">
        <v>695</v>
      </c>
      <c r="B705" s="1070" t="s">
        <v>2456</v>
      </c>
      <c r="C705" s="1071" t="s">
        <v>2407</v>
      </c>
      <c r="D705" s="1072">
        <v>18357</v>
      </c>
      <c r="E705" s="1162"/>
      <c r="F705" s="1131"/>
      <c r="G705" s="1167"/>
      <c r="H705" s="1168"/>
      <c r="I705" s="1169"/>
    </row>
    <row r="706" spans="1:12" s="1042" customFormat="1">
      <c r="A706" s="1066">
        <v>696</v>
      </c>
      <c r="B706" s="1070" t="s">
        <v>2457</v>
      </c>
      <c r="C706" s="1071" t="s">
        <v>2407</v>
      </c>
      <c r="D706" s="1072">
        <v>18357</v>
      </c>
      <c r="F706" s="1131"/>
      <c r="G706" s="1167"/>
      <c r="H706" s="1168"/>
      <c r="I706" s="1169"/>
    </row>
    <row r="707" spans="1:12" s="1042" customFormat="1">
      <c r="A707" s="1066">
        <v>697</v>
      </c>
      <c r="B707" s="1070" t="s">
        <v>2458</v>
      </c>
      <c r="C707" s="1071" t="s">
        <v>2407</v>
      </c>
      <c r="D707" s="1072">
        <v>18357</v>
      </c>
      <c r="F707" s="1043"/>
      <c r="G707" s="1167"/>
      <c r="H707" s="1168"/>
      <c r="I707" s="1169"/>
    </row>
    <row r="708" spans="1:12" s="1042" customFormat="1">
      <c r="A708" s="1066">
        <v>698</v>
      </c>
      <c r="B708" s="1070" t="s">
        <v>2459</v>
      </c>
      <c r="C708" s="1071" t="s">
        <v>2407</v>
      </c>
      <c r="D708" s="1072">
        <v>18357</v>
      </c>
      <c r="F708" s="1043"/>
      <c r="G708" s="1167"/>
      <c r="H708" s="1168"/>
      <c r="I708" s="1169"/>
    </row>
    <row r="709" spans="1:12" s="1042" customFormat="1" ht="15">
      <c r="A709" s="1066">
        <v>699</v>
      </c>
      <c r="B709" s="1070" t="s">
        <v>2460</v>
      </c>
      <c r="C709" s="1071" t="s">
        <v>2407</v>
      </c>
      <c r="D709" s="1072">
        <v>18357</v>
      </c>
      <c r="E709" s="1170"/>
      <c r="F709" s="1043"/>
      <c r="G709" s="1167"/>
      <c r="H709" s="1168"/>
      <c r="I709" s="1169"/>
    </row>
    <row r="710" spans="1:12">
      <c r="A710" s="1066">
        <v>700</v>
      </c>
      <c r="B710" s="1070" t="s">
        <v>2461</v>
      </c>
      <c r="C710" s="1071" t="s">
        <v>2407</v>
      </c>
      <c r="D710" s="1072">
        <v>18357</v>
      </c>
    </row>
    <row r="711" spans="1:12">
      <c r="A711" s="1066">
        <v>701</v>
      </c>
      <c r="B711" s="1070" t="s">
        <v>2462</v>
      </c>
      <c r="C711" s="1071" t="s">
        <v>2407</v>
      </c>
      <c r="D711" s="1072">
        <v>18357</v>
      </c>
    </row>
    <row r="712" spans="1:12">
      <c r="A712" s="1066">
        <v>702</v>
      </c>
      <c r="B712" s="1070" t="s">
        <v>2463</v>
      </c>
      <c r="C712" s="1071" t="s">
        <v>2407</v>
      </c>
      <c r="D712" s="1072">
        <v>18357</v>
      </c>
      <c r="E712" s="1162"/>
    </row>
    <row r="713" spans="1:12">
      <c r="A713" s="1066">
        <v>703</v>
      </c>
      <c r="B713" s="1070" t="s">
        <v>2464</v>
      </c>
      <c r="C713" s="1071" t="s">
        <v>2407</v>
      </c>
      <c r="D713" s="1072">
        <v>18357</v>
      </c>
    </row>
    <row r="714" spans="1:12">
      <c r="A714" s="1066">
        <v>704</v>
      </c>
      <c r="B714" s="1070" t="s">
        <v>2465</v>
      </c>
      <c r="C714" s="1071" t="s">
        <v>2407</v>
      </c>
      <c r="D714" s="1072">
        <v>18357</v>
      </c>
      <c r="E714" s="1163"/>
    </row>
    <row r="715" spans="1:12" customFormat="1" ht="15">
      <c r="A715" s="1066">
        <v>705</v>
      </c>
      <c r="B715" s="1070" t="s">
        <v>2466</v>
      </c>
      <c r="C715" s="1071" t="s">
        <v>2407</v>
      </c>
      <c r="D715" s="1072">
        <v>18357</v>
      </c>
      <c r="E715" s="1163"/>
      <c r="F715" s="1164"/>
      <c r="G715" s="1044"/>
      <c r="H715" s="1045"/>
      <c r="I715" s="1046"/>
      <c r="J715" s="1047"/>
      <c r="K715" s="1047"/>
      <c r="L715" s="1047"/>
    </row>
    <row r="716" spans="1:12">
      <c r="A716" s="1066">
        <v>706</v>
      </c>
      <c r="B716" s="1070" t="s">
        <v>2467</v>
      </c>
      <c r="C716" s="1071" t="s">
        <v>2407</v>
      </c>
      <c r="D716" s="1072">
        <v>18357</v>
      </c>
      <c r="E716" s="1162"/>
      <c r="F716" s="1164"/>
      <c r="G716" s="1085"/>
    </row>
    <row r="717" spans="1:12">
      <c r="A717" s="1066">
        <v>707</v>
      </c>
      <c r="B717" s="1070" t="s">
        <v>2468</v>
      </c>
      <c r="C717" s="1071" t="s">
        <v>2407</v>
      </c>
      <c r="D717" s="1072">
        <v>18357</v>
      </c>
      <c r="E717" s="1162"/>
      <c r="F717" s="1131"/>
      <c r="G717" s="1085"/>
    </row>
    <row r="718" spans="1:12" ht="15" thickBot="1">
      <c r="A718" s="1066">
        <v>708</v>
      </c>
      <c r="B718" s="1087" t="s">
        <v>2469</v>
      </c>
      <c r="C718" s="1088" t="s">
        <v>2407</v>
      </c>
      <c r="D718" s="1089">
        <v>18357</v>
      </c>
      <c r="E718" s="1162"/>
      <c r="F718" s="1131"/>
      <c r="G718" s="1085"/>
      <c r="H718" s="1046"/>
      <c r="I718" s="1045"/>
    </row>
    <row r="719" spans="1:12">
      <c r="A719" s="1066">
        <v>709</v>
      </c>
      <c r="B719" s="1067" t="s">
        <v>2470</v>
      </c>
      <c r="C719" s="1068" t="s">
        <v>2407</v>
      </c>
      <c r="D719" s="1069">
        <v>17383.759999999998</v>
      </c>
      <c r="E719" s="1163"/>
      <c r="F719" s="1164"/>
      <c r="G719" s="1085"/>
    </row>
    <row r="720" spans="1:12" ht="15">
      <c r="A720" s="1066">
        <v>710</v>
      </c>
      <c r="B720" s="1070" t="s">
        <v>2471</v>
      </c>
      <c r="C720" s="1071" t="s">
        <v>2407</v>
      </c>
      <c r="D720" s="1072">
        <v>17383.759999999998</v>
      </c>
      <c r="E720" s="1163"/>
      <c r="F720" s="1164"/>
      <c r="G720" s="1085"/>
      <c r="H720" s="1132"/>
      <c r="I720" s="1156"/>
      <c r="J720" s="585"/>
      <c r="K720" s="585"/>
    </row>
    <row r="721" spans="1:12" ht="15">
      <c r="A721" s="1066">
        <v>711</v>
      </c>
      <c r="B721" s="1171" t="s">
        <v>2472</v>
      </c>
      <c r="C721" s="1172" t="s">
        <v>2407</v>
      </c>
      <c r="D721" s="1173">
        <v>17383.759999999998</v>
      </c>
      <c r="E721" s="1163"/>
      <c r="F721" s="1164"/>
      <c r="G721" s="1174"/>
      <c r="H721" s="1086"/>
      <c r="I721" s="1175"/>
      <c r="J721" s="585"/>
      <c r="K721" s="585"/>
    </row>
    <row r="722" spans="1:12" ht="15">
      <c r="A722" s="1066">
        <v>712</v>
      </c>
      <c r="B722" s="1070" t="s">
        <v>2473</v>
      </c>
      <c r="C722" s="1071" t="s">
        <v>2407</v>
      </c>
      <c r="D722" s="1072">
        <v>17383.759999999998</v>
      </c>
      <c r="E722" s="1163"/>
      <c r="F722" s="1164"/>
      <c r="G722" s="1114"/>
      <c r="H722" s="1086"/>
      <c r="I722" s="585"/>
      <c r="J722" s="585"/>
      <c r="K722" s="585"/>
    </row>
    <row r="723" spans="1:12" ht="15">
      <c r="A723" s="1066">
        <v>713</v>
      </c>
      <c r="B723" s="1093" t="s">
        <v>2474</v>
      </c>
      <c r="C723" s="1176" t="s">
        <v>2407</v>
      </c>
      <c r="D723" s="1095">
        <v>17383.759999999998</v>
      </c>
      <c r="E723" s="1163"/>
      <c r="F723" s="1164"/>
      <c r="G723" s="1085"/>
      <c r="H723" s="1132"/>
      <c r="I723" s="1156"/>
      <c r="J723" s="585"/>
      <c r="K723" s="585"/>
    </row>
    <row r="724" spans="1:12" ht="15">
      <c r="A724" s="1066">
        <v>714</v>
      </c>
      <c r="B724" s="1093" t="s">
        <v>2475</v>
      </c>
      <c r="C724" s="1176" t="s">
        <v>2407</v>
      </c>
      <c r="D724" s="1095">
        <v>17383.759999999998</v>
      </c>
      <c r="E724" s="1163"/>
      <c r="F724" s="1164"/>
      <c r="G724" s="1174"/>
      <c r="H724" s="1086"/>
      <c r="I724" s="1175"/>
      <c r="J724" s="585"/>
      <c r="K724" s="585"/>
    </row>
    <row r="725" spans="1:12" ht="15">
      <c r="A725" s="1066">
        <v>715</v>
      </c>
      <c r="B725" s="1093" t="s">
        <v>2476</v>
      </c>
      <c r="C725" s="1177" t="s">
        <v>2407</v>
      </c>
      <c r="D725" s="1095">
        <v>17383.759999999998</v>
      </c>
      <c r="F725" s="1164"/>
      <c r="G725" s="1085"/>
      <c r="H725" s="1132"/>
      <c r="I725" s="1156"/>
      <c r="J725" s="585"/>
      <c r="K725" s="585"/>
    </row>
    <row r="726" spans="1:12" ht="15">
      <c r="A726" s="1066">
        <v>716</v>
      </c>
      <c r="B726" s="1093" t="s">
        <v>2477</v>
      </c>
      <c r="C726" s="1177" t="s">
        <v>2407</v>
      </c>
      <c r="D726" s="1095">
        <v>18357</v>
      </c>
      <c r="F726" s="1154"/>
      <c r="G726" s="1114"/>
      <c r="H726" s="1086"/>
      <c r="I726" s="585"/>
      <c r="J726" s="585"/>
      <c r="K726" s="585"/>
    </row>
    <row r="727" spans="1:12">
      <c r="A727" s="1066">
        <v>717</v>
      </c>
      <c r="B727" s="1178" t="s">
        <v>2478</v>
      </c>
      <c r="C727" s="1080" t="s">
        <v>2407</v>
      </c>
      <c r="D727" s="1083">
        <v>18357</v>
      </c>
      <c r="F727" s="1154"/>
      <c r="G727" s="1114"/>
    </row>
    <row r="728" spans="1:12" customFormat="1" ht="15">
      <c r="A728" s="1066">
        <v>718</v>
      </c>
      <c r="B728" s="1178" t="s">
        <v>2479</v>
      </c>
      <c r="C728" s="1080" t="s">
        <v>2407</v>
      </c>
      <c r="D728" s="1083">
        <v>18357</v>
      </c>
      <c r="E728" s="1042"/>
      <c r="F728" s="1154"/>
      <c r="G728" s="1114"/>
      <c r="H728" s="1045"/>
      <c r="I728" s="1046"/>
      <c r="J728" s="1047"/>
      <c r="K728" s="1047"/>
      <c r="L728" s="1047"/>
    </row>
    <row r="729" spans="1:12" ht="15.75">
      <c r="A729" s="1066">
        <v>719</v>
      </c>
      <c r="B729" s="1178" t="s">
        <v>2480</v>
      </c>
      <c r="C729" s="1080" t="s">
        <v>2407</v>
      </c>
      <c r="D729" s="1083">
        <v>18357</v>
      </c>
      <c r="E729" s="1179"/>
      <c r="F729" s="1154"/>
      <c r="G729" s="1085"/>
    </row>
    <row r="730" spans="1:12" ht="15">
      <c r="A730" s="1066">
        <v>720</v>
      </c>
      <c r="B730" s="1178" t="s">
        <v>2481</v>
      </c>
      <c r="C730" s="1080" t="s">
        <v>2407</v>
      </c>
      <c r="D730" s="1083">
        <v>18357</v>
      </c>
      <c r="E730" s="806"/>
      <c r="F730" s="1154"/>
      <c r="G730" s="1085"/>
    </row>
    <row r="731" spans="1:12" ht="15.75">
      <c r="A731" s="1066">
        <v>721</v>
      </c>
      <c r="B731" s="1178" t="s">
        <v>2482</v>
      </c>
      <c r="C731" s="1080" t="s">
        <v>2407</v>
      </c>
      <c r="D731" s="1083">
        <v>18357</v>
      </c>
      <c r="E731" s="1180"/>
      <c r="F731" s="1090"/>
      <c r="G731" s="1085"/>
    </row>
    <row r="732" spans="1:12" ht="15.75">
      <c r="A732" s="1066">
        <v>722</v>
      </c>
      <c r="B732" s="1178" t="s">
        <v>2483</v>
      </c>
      <c r="C732" s="1080" t="s">
        <v>2407</v>
      </c>
      <c r="D732" s="1083">
        <v>18357</v>
      </c>
      <c r="E732" s="1180"/>
      <c r="F732" s="1090"/>
      <c r="G732" s="1085"/>
    </row>
    <row r="733" spans="1:12" ht="15">
      <c r="A733" s="1066">
        <v>723</v>
      </c>
      <c r="B733" s="1178" t="s">
        <v>2484</v>
      </c>
      <c r="C733" s="1080" t="s">
        <v>2407</v>
      </c>
      <c r="D733" s="1083">
        <v>18357</v>
      </c>
      <c r="F733" s="1090"/>
      <c r="G733" s="1085"/>
    </row>
    <row r="734" spans="1:12" customFormat="1" ht="15">
      <c r="A734" s="1066">
        <v>724</v>
      </c>
      <c r="B734" s="1181" t="s">
        <v>2485</v>
      </c>
      <c r="C734" s="1080" t="s">
        <v>2407</v>
      </c>
      <c r="D734" s="1083">
        <v>18357</v>
      </c>
      <c r="E734" s="1042"/>
      <c r="F734" s="1090"/>
      <c r="G734" s="1085"/>
      <c r="H734" s="1045"/>
      <c r="I734" s="1046"/>
      <c r="J734" s="1047"/>
      <c r="K734" s="1047"/>
      <c r="L734" s="1047"/>
    </row>
    <row r="735" spans="1:12" ht="15.75">
      <c r="A735" s="1066">
        <v>725</v>
      </c>
      <c r="B735" s="1181" t="s">
        <v>2486</v>
      </c>
      <c r="C735" s="1080" t="s">
        <v>2407</v>
      </c>
      <c r="D735" s="1083">
        <v>18357</v>
      </c>
      <c r="E735" s="1180"/>
      <c r="F735" s="1090"/>
      <c r="G735" s="1085"/>
    </row>
    <row r="736" spans="1:12" ht="15">
      <c r="A736" s="1066">
        <v>726</v>
      </c>
      <c r="B736" s="1181" t="s">
        <v>2487</v>
      </c>
      <c r="C736" s="1080" t="s">
        <v>2407</v>
      </c>
      <c r="D736" s="1182">
        <v>18357</v>
      </c>
      <c r="F736" s="1090"/>
      <c r="G736" s="1085"/>
    </row>
    <row r="737" spans="1:9">
      <c r="A737" s="1066">
        <v>727</v>
      </c>
      <c r="B737" s="1181" t="s">
        <v>2488</v>
      </c>
      <c r="C737" s="1080" t="s">
        <v>2407</v>
      </c>
      <c r="D737" s="1182">
        <v>18357</v>
      </c>
      <c r="G737" s="1085"/>
    </row>
    <row r="738" spans="1:9">
      <c r="A738" s="1066">
        <v>728</v>
      </c>
      <c r="B738" s="1181" t="s">
        <v>2489</v>
      </c>
      <c r="C738" s="1080" t="s">
        <v>2407</v>
      </c>
      <c r="D738" s="1182">
        <v>18357</v>
      </c>
      <c r="G738" s="1085"/>
    </row>
    <row r="739" spans="1:9">
      <c r="A739" s="1066">
        <v>729</v>
      </c>
      <c r="B739" s="1181" t="s">
        <v>2490</v>
      </c>
      <c r="C739" s="1080" t="s">
        <v>2407</v>
      </c>
      <c r="D739" s="1182">
        <v>18357</v>
      </c>
      <c r="G739" s="1085"/>
    </row>
    <row r="740" spans="1:9">
      <c r="A740" s="1066">
        <v>730</v>
      </c>
      <c r="B740" s="1181" t="s">
        <v>2491</v>
      </c>
      <c r="C740" s="1080" t="s">
        <v>2407</v>
      </c>
      <c r="D740" s="1182">
        <v>18357</v>
      </c>
      <c r="G740" s="1085"/>
    </row>
    <row r="741" spans="1:9">
      <c r="A741" s="1066">
        <v>731</v>
      </c>
      <c r="B741" s="1181" t="s">
        <v>2492</v>
      </c>
      <c r="C741" s="1080" t="s">
        <v>2407</v>
      </c>
      <c r="D741" s="1182">
        <v>18357</v>
      </c>
      <c r="G741" s="1085"/>
    </row>
    <row r="742" spans="1:9">
      <c r="A742" s="1066">
        <v>732</v>
      </c>
      <c r="B742" s="1093" t="s">
        <v>2493</v>
      </c>
      <c r="C742" s="1080" t="s">
        <v>2407</v>
      </c>
      <c r="D742" s="1182">
        <v>17383.759999999998</v>
      </c>
      <c r="G742" s="1085"/>
    </row>
    <row r="743" spans="1:9">
      <c r="A743" s="1066">
        <v>733</v>
      </c>
      <c r="B743" s="1093" t="s">
        <v>2494</v>
      </c>
      <c r="C743" s="1080" t="s">
        <v>2407</v>
      </c>
      <c r="D743" s="1182">
        <v>17383.759999999998</v>
      </c>
      <c r="G743" s="1085"/>
    </row>
    <row r="744" spans="1:9">
      <c r="A744" s="1066">
        <v>734</v>
      </c>
      <c r="B744" s="1093" t="s">
        <v>2495</v>
      </c>
      <c r="C744" s="1080" t="s">
        <v>2407</v>
      </c>
      <c r="D744" s="1182">
        <v>17383.759999999998</v>
      </c>
      <c r="G744" s="1085"/>
    </row>
    <row r="745" spans="1:9">
      <c r="A745" s="1066">
        <v>735</v>
      </c>
      <c r="B745" s="1093" t="s">
        <v>2496</v>
      </c>
      <c r="C745" s="1080" t="s">
        <v>2407</v>
      </c>
      <c r="D745" s="1182">
        <v>17383.759999999998</v>
      </c>
      <c r="G745" s="1085"/>
    </row>
    <row r="746" spans="1:9">
      <c r="A746" s="1066">
        <v>736</v>
      </c>
      <c r="B746" s="1093" t="s">
        <v>2497</v>
      </c>
      <c r="C746" s="1080" t="s">
        <v>2407</v>
      </c>
      <c r="D746" s="1182">
        <v>17383.759999999998</v>
      </c>
      <c r="G746" s="1085"/>
    </row>
    <row r="747" spans="1:9">
      <c r="A747" s="1066">
        <v>737</v>
      </c>
      <c r="B747" s="1093" t="s">
        <v>2498</v>
      </c>
      <c r="C747" s="1080" t="s">
        <v>2407</v>
      </c>
      <c r="D747" s="1182">
        <v>17383.759999999998</v>
      </c>
    </row>
    <row r="748" spans="1:9">
      <c r="A748" s="1066">
        <v>738</v>
      </c>
      <c r="B748" s="1093" t="s">
        <v>2499</v>
      </c>
      <c r="C748" s="1080" t="s">
        <v>2407</v>
      </c>
      <c r="D748" s="1182">
        <v>17383.759999999998</v>
      </c>
    </row>
    <row r="749" spans="1:9" ht="15" thickBot="1">
      <c r="A749" s="1066">
        <v>739</v>
      </c>
      <c r="B749" s="1075" t="s">
        <v>2500</v>
      </c>
      <c r="C749" s="1088" t="s">
        <v>2407</v>
      </c>
      <c r="D749" s="1183">
        <v>17383.759999999998</v>
      </c>
      <c r="H749" s="1046"/>
      <c r="I749" s="1045"/>
    </row>
    <row r="750" spans="1:9">
      <c r="A750" s="1066">
        <v>740</v>
      </c>
      <c r="B750" s="1184" t="s">
        <v>2501</v>
      </c>
      <c r="C750" s="1185" t="s">
        <v>2407</v>
      </c>
      <c r="D750" s="1186">
        <v>17383.759999999998</v>
      </c>
    </row>
    <row r="751" spans="1:9">
      <c r="A751" s="1066">
        <v>741</v>
      </c>
      <c r="B751" s="1178" t="s">
        <v>2502</v>
      </c>
      <c r="C751" s="1080" t="s">
        <v>2407</v>
      </c>
      <c r="D751" s="1083">
        <v>17383.759999999998</v>
      </c>
    </row>
    <row r="752" spans="1:9" ht="15">
      <c r="A752" s="1066">
        <v>742</v>
      </c>
      <c r="B752" s="1178" t="s">
        <v>2503</v>
      </c>
      <c r="C752" s="1080" t="s">
        <v>2407</v>
      </c>
      <c r="D752" s="1083">
        <v>17383.759999999998</v>
      </c>
      <c r="G752" s="1085"/>
      <c r="H752" s="1086"/>
    </row>
    <row r="753" spans="1:12" s="1042" customFormat="1" ht="15">
      <c r="A753" s="1066">
        <v>743</v>
      </c>
      <c r="B753" s="1178" t="s">
        <v>2504</v>
      </c>
      <c r="C753" s="1080" t="s">
        <v>2407</v>
      </c>
      <c r="D753" s="1083">
        <v>17383.759999999998</v>
      </c>
      <c r="F753" s="1043"/>
      <c r="G753" s="1187"/>
      <c r="H753" s="1188"/>
      <c r="I753" s="1189"/>
      <c r="J753" s="1190"/>
      <c r="K753" s="1191"/>
      <c r="L753" s="1191"/>
    </row>
    <row r="754" spans="1:12">
      <c r="A754" s="1066">
        <v>744</v>
      </c>
      <c r="B754" s="1178" t="s">
        <v>2505</v>
      </c>
      <c r="C754" s="1080" t="s">
        <v>2407</v>
      </c>
      <c r="D754" s="1083">
        <v>17383.759999999998</v>
      </c>
    </row>
    <row r="755" spans="1:12" ht="15" thickBot="1">
      <c r="A755" s="1066">
        <v>745</v>
      </c>
      <c r="B755" s="1087" t="s">
        <v>2506</v>
      </c>
      <c r="C755" s="1088" t="s">
        <v>2407</v>
      </c>
      <c r="D755" s="1089">
        <v>17383.759999999998</v>
      </c>
      <c r="H755" s="1046"/>
      <c r="I755" s="1045"/>
    </row>
    <row r="756" spans="1:12" ht="15">
      <c r="A756" s="1066">
        <v>746</v>
      </c>
      <c r="B756" s="1192" t="s">
        <v>2507</v>
      </c>
      <c r="C756" s="1143" t="s">
        <v>2407</v>
      </c>
      <c r="D756" s="1144">
        <v>17383.759999999998</v>
      </c>
      <c r="G756" s="1085"/>
      <c r="H756" s="1132"/>
      <c r="I756" s="1156"/>
      <c r="J756" s="585"/>
      <c r="K756" s="585"/>
    </row>
    <row r="757" spans="1:12" ht="15">
      <c r="A757" s="1066">
        <v>747</v>
      </c>
      <c r="B757" s="1070" t="s">
        <v>2508</v>
      </c>
      <c r="C757" s="1071" t="s">
        <v>2407</v>
      </c>
      <c r="D757" s="1072">
        <v>17383.759999999998</v>
      </c>
      <c r="G757" s="1085"/>
      <c r="H757" s="1132"/>
      <c r="I757" s="1156"/>
      <c r="J757" s="585"/>
      <c r="K757" s="585"/>
    </row>
    <row r="758" spans="1:12">
      <c r="A758" s="1066">
        <v>748</v>
      </c>
      <c r="B758" s="1070" t="s">
        <v>2509</v>
      </c>
      <c r="C758" s="1071" t="s">
        <v>2407</v>
      </c>
      <c r="D758" s="1072">
        <v>17383.759999999998</v>
      </c>
      <c r="G758" s="1085"/>
    </row>
    <row r="759" spans="1:12" ht="15">
      <c r="A759" s="1066">
        <v>749</v>
      </c>
      <c r="B759" s="1093" t="s">
        <v>2510</v>
      </c>
      <c r="C759" s="1126" t="s">
        <v>2407</v>
      </c>
      <c r="D759" s="1095">
        <v>17383.759999999998</v>
      </c>
      <c r="G759" s="1085"/>
    </row>
    <row r="760" spans="1:12" ht="15">
      <c r="A760" s="1066">
        <v>750</v>
      </c>
      <c r="B760" s="1093" t="s">
        <v>2511</v>
      </c>
      <c r="C760" s="1126" t="s">
        <v>2407</v>
      </c>
      <c r="D760" s="1095">
        <v>17383.759999999998</v>
      </c>
      <c r="G760" s="1085"/>
      <c r="H760" s="1132"/>
      <c r="I760" s="1156"/>
      <c r="J760" s="585"/>
      <c r="K760" s="585"/>
    </row>
    <row r="761" spans="1:12" ht="15">
      <c r="A761" s="1066">
        <v>751</v>
      </c>
      <c r="B761" s="1070" t="s">
        <v>2512</v>
      </c>
      <c r="C761" s="1071" t="s">
        <v>2407</v>
      </c>
      <c r="D761" s="1072">
        <v>17383.759999999998</v>
      </c>
      <c r="G761" s="1085"/>
      <c r="H761" s="1132"/>
      <c r="I761" s="1156"/>
      <c r="J761" s="585"/>
      <c r="K761" s="585"/>
      <c r="L761"/>
    </row>
    <row r="762" spans="1:12" ht="15">
      <c r="A762" s="1066">
        <v>752</v>
      </c>
      <c r="B762" s="1070" t="s">
        <v>2513</v>
      </c>
      <c r="C762" s="1071" t="s">
        <v>2407</v>
      </c>
      <c r="D762" s="1072">
        <v>17383.759999999998</v>
      </c>
      <c r="G762" s="1085"/>
      <c r="H762" s="1132"/>
      <c r="I762" s="1156"/>
      <c r="J762" s="585"/>
      <c r="K762" s="585"/>
    </row>
    <row r="763" spans="1:12" ht="15">
      <c r="A763" s="1066">
        <v>753</v>
      </c>
      <c r="B763" s="1093" t="s">
        <v>2514</v>
      </c>
      <c r="C763" s="1126" t="s">
        <v>2407</v>
      </c>
      <c r="D763" s="1095">
        <v>17383.759999999998</v>
      </c>
      <c r="G763" s="1085"/>
      <c r="H763" s="1132"/>
      <c r="I763" s="1156"/>
      <c r="J763" s="585"/>
      <c r="K763" s="585"/>
    </row>
    <row r="764" spans="1:12" ht="15">
      <c r="A764" s="1066">
        <v>754</v>
      </c>
      <c r="B764" s="1093" t="s">
        <v>2515</v>
      </c>
      <c r="C764" s="1126" t="s">
        <v>2407</v>
      </c>
      <c r="D764" s="1095">
        <v>17383.759999999998</v>
      </c>
      <c r="G764" s="1085"/>
      <c r="H764" s="1132"/>
      <c r="I764" s="1156"/>
      <c r="J764" s="585"/>
      <c r="K764" s="585"/>
    </row>
    <row r="765" spans="1:12" ht="15">
      <c r="A765" s="1066">
        <v>755</v>
      </c>
      <c r="B765" s="1093" t="s">
        <v>2516</v>
      </c>
      <c r="C765" s="1126" t="s">
        <v>2407</v>
      </c>
      <c r="D765" s="1095">
        <v>17383.759999999998</v>
      </c>
      <c r="G765" s="1085"/>
      <c r="H765" s="1132"/>
      <c r="I765" s="1156"/>
      <c r="J765" s="585"/>
      <c r="K765" s="585"/>
    </row>
    <row r="766" spans="1:12" ht="15">
      <c r="A766" s="1066">
        <v>756</v>
      </c>
      <c r="B766" s="1093" t="s">
        <v>2517</v>
      </c>
      <c r="C766" s="1126" t="s">
        <v>2407</v>
      </c>
      <c r="D766" s="1095">
        <v>10254</v>
      </c>
      <c r="G766" s="1085"/>
      <c r="H766" s="1132"/>
      <c r="I766" s="1156"/>
      <c r="J766" s="585"/>
      <c r="K766" s="585"/>
    </row>
    <row r="767" spans="1:12" s="1042" customFormat="1" ht="15">
      <c r="A767" s="1066">
        <v>757</v>
      </c>
      <c r="B767" s="1093" t="s">
        <v>2518</v>
      </c>
      <c r="C767" s="1126" t="s">
        <v>2407</v>
      </c>
      <c r="D767" s="1095">
        <v>9540</v>
      </c>
      <c r="F767" s="1043"/>
      <c r="G767" s="1187"/>
      <c r="H767" s="1188"/>
      <c r="I767" s="1189"/>
      <c r="J767" s="1190"/>
      <c r="K767" s="1191"/>
      <c r="L767" s="1191"/>
    </row>
    <row r="768" spans="1:12" s="1042" customFormat="1" ht="15">
      <c r="A768" s="1066">
        <v>758</v>
      </c>
      <c r="B768" s="1093" t="s">
        <v>2519</v>
      </c>
      <c r="C768" s="1126" t="s">
        <v>2407</v>
      </c>
      <c r="D768" s="1095">
        <v>9540</v>
      </c>
      <c r="F768" s="1043"/>
      <c r="G768" s="1187"/>
      <c r="H768" s="1188"/>
      <c r="I768" s="1189"/>
      <c r="J768" s="1190"/>
      <c r="K768" s="1191"/>
      <c r="L768" s="1191"/>
    </row>
    <row r="769" spans="1:12" s="1042" customFormat="1" ht="15">
      <c r="A769" s="1066">
        <v>759</v>
      </c>
      <c r="B769" s="1093" t="s">
        <v>2520</v>
      </c>
      <c r="C769" s="1126" t="s">
        <v>2407</v>
      </c>
      <c r="D769" s="1095">
        <v>13263.44</v>
      </c>
      <c r="F769" s="1043"/>
      <c r="G769" s="1187"/>
      <c r="H769" s="1188"/>
      <c r="I769" s="1189"/>
      <c r="J769" s="1190"/>
      <c r="K769" s="1191"/>
      <c r="L769" s="1191"/>
    </row>
    <row r="770" spans="1:12" s="1042" customFormat="1" ht="15">
      <c r="A770" s="1066">
        <v>760</v>
      </c>
      <c r="B770" s="1093" t="s">
        <v>2521</v>
      </c>
      <c r="C770" s="1193" t="s">
        <v>2407</v>
      </c>
      <c r="D770" s="1095">
        <v>13263.44</v>
      </c>
      <c r="F770" s="1043"/>
      <c r="G770" s="1187"/>
      <c r="H770" s="1188"/>
      <c r="I770" s="1189"/>
      <c r="J770" s="1190"/>
      <c r="K770" s="1191"/>
      <c r="L770" s="1191"/>
    </row>
    <row r="771" spans="1:12" s="1042" customFormat="1" ht="15">
      <c r="A771" s="1066">
        <v>761</v>
      </c>
      <c r="B771" s="1194" t="s">
        <v>2522</v>
      </c>
      <c r="C771" s="1082" t="s">
        <v>2407</v>
      </c>
      <c r="D771" s="1195">
        <v>13263.44</v>
      </c>
      <c r="F771" s="1043"/>
      <c r="G771" s="1187"/>
      <c r="H771" s="1188"/>
      <c r="I771" s="1189"/>
      <c r="J771" s="1190"/>
      <c r="K771" s="1191"/>
      <c r="L771" s="1191"/>
    </row>
    <row r="772" spans="1:12" s="806" customFormat="1" ht="15">
      <c r="A772" s="1066">
        <v>762</v>
      </c>
      <c r="B772" s="1081" t="s">
        <v>2523</v>
      </c>
      <c r="C772" s="1080" t="s">
        <v>2407</v>
      </c>
      <c r="D772" s="1195">
        <v>13263.44</v>
      </c>
      <c r="E772" s="1042"/>
      <c r="F772" s="1043"/>
      <c r="G772" s="1085"/>
      <c r="H772" s="1086"/>
      <c r="I772" s="1189"/>
      <c r="J772" s="1190"/>
      <c r="K772" s="1191"/>
      <c r="L772" s="1191"/>
    </row>
    <row r="773" spans="1:12" s="806" customFormat="1" ht="15.75" thickBot="1">
      <c r="A773" s="1066">
        <v>763</v>
      </c>
      <c r="B773" s="1096" t="s">
        <v>2524</v>
      </c>
      <c r="C773" s="1088" t="s">
        <v>2407</v>
      </c>
      <c r="D773" s="1098">
        <v>13263.44</v>
      </c>
      <c r="E773" s="1042"/>
      <c r="F773" s="1043"/>
      <c r="G773" s="1085"/>
      <c r="H773" s="1191"/>
      <c r="I773" s="1086"/>
      <c r="J773" s="1190"/>
      <c r="K773" s="1191"/>
      <c r="L773" s="1191"/>
    </row>
    <row r="774" spans="1:12" s="806" customFormat="1" ht="15">
      <c r="A774" s="1066">
        <v>764</v>
      </c>
      <c r="B774" s="1196" t="s">
        <v>2525</v>
      </c>
      <c r="C774" s="1197" t="s">
        <v>2407</v>
      </c>
      <c r="D774" s="1198">
        <v>13263.44</v>
      </c>
      <c r="E774" s="1042"/>
      <c r="F774" s="1043"/>
      <c r="G774" s="1085"/>
      <c r="H774" s="1086"/>
      <c r="I774" s="1189"/>
      <c r="J774" s="1190"/>
      <c r="K774" s="1191"/>
      <c r="L774" s="1191"/>
    </row>
    <row r="775" spans="1:12" ht="15">
      <c r="A775" s="1066">
        <v>765</v>
      </c>
      <c r="B775" s="1081" t="s">
        <v>2526</v>
      </c>
      <c r="C775" s="1082" t="s">
        <v>2407</v>
      </c>
      <c r="D775" s="1195">
        <v>13263.44</v>
      </c>
      <c r="G775" s="1085"/>
      <c r="H775" s="1086"/>
      <c r="I775" s="585"/>
      <c r="J775"/>
      <c r="K775"/>
      <c r="L775"/>
    </row>
    <row r="776" spans="1:12" ht="15">
      <c r="A776" s="1066">
        <v>766</v>
      </c>
      <c r="B776" s="1081" t="s">
        <v>2527</v>
      </c>
      <c r="C776" s="1082" t="s">
        <v>2407</v>
      </c>
      <c r="D776" s="1195">
        <v>13263.44</v>
      </c>
      <c r="G776" s="1085"/>
      <c r="H776" s="1086"/>
      <c r="I776" s="585"/>
      <c r="J776"/>
      <c r="K776"/>
      <c r="L776"/>
    </row>
    <row r="777" spans="1:12" s="806" customFormat="1" ht="15">
      <c r="A777" s="1066">
        <v>767</v>
      </c>
      <c r="B777" s="1081" t="s">
        <v>2528</v>
      </c>
      <c r="C777" s="1082" t="s">
        <v>2407</v>
      </c>
      <c r="D777" s="1195">
        <v>13263.44</v>
      </c>
      <c r="E777" s="1042"/>
      <c r="F777" s="1043"/>
      <c r="G777" s="1085"/>
      <c r="H777" s="1086"/>
      <c r="I777" s="1189"/>
      <c r="J777" s="1190"/>
      <c r="K777" s="1191"/>
      <c r="L777" s="1191"/>
    </row>
    <row r="778" spans="1:12" s="1042" customFormat="1">
      <c r="A778" s="1066">
        <v>768</v>
      </c>
      <c r="B778" s="1178" t="s">
        <v>2529</v>
      </c>
      <c r="C778" s="1082" t="s">
        <v>2407</v>
      </c>
      <c r="D778" s="1083">
        <v>13263.44</v>
      </c>
      <c r="E778" s="1199"/>
      <c r="F778" s="1043"/>
      <c r="G778" s="1044"/>
      <c r="H778" s="1045"/>
      <c r="I778" s="1046"/>
      <c r="J778" s="1047"/>
      <c r="K778" s="1047"/>
      <c r="L778" s="1047"/>
    </row>
    <row r="779" spans="1:12" s="1042" customFormat="1">
      <c r="A779" s="1066">
        <v>769</v>
      </c>
      <c r="B779" s="1178" t="s">
        <v>2530</v>
      </c>
      <c r="C779" s="1082" t="s">
        <v>2407</v>
      </c>
      <c r="D779" s="1083">
        <v>13263.44</v>
      </c>
      <c r="F779" s="1043"/>
      <c r="G779" s="1044"/>
      <c r="H779" s="1045"/>
      <c r="I779" s="1046"/>
      <c r="J779" s="1047"/>
      <c r="K779" s="1047"/>
      <c r="L779" s="1047"/>
    </row>
    <row r="780" spans="1:12" s="1042" customFormat="1" ht="15" thickBot="1">
      <c r="A780" s="1066">
        <v>770</v>
      </c>
      <c r="B780" s="1087" t="s">
        <v>2531</v>
      </c>
      <c r="C780" s="1200" t="s">
        <v>2407</v>
      </c>
      <c r="D780" s="1089">
        <v>13263.44</v>
      </c>
      <c r="F780" s="1043"/>
      <c r="G780" s="1044"/>
      <c r="H780" s="1169"/>
      <c r="I780" s="1045"/>
      <c r="J780" s="1047"/>
      <c r="K780" s="1047"/>
      <c r="L780" s="1047"/>
    </row>
    <row r="781" spans="1:12" s="1042" customFormat="1" ht="15" thickBot="1">
      <c r="A781" s="1066">
        <v>771</v>
      </c>
      <c r="B781" s="1201" t="s">
        <v>2532</v>
      </c>
      <c r="C781" s="1202" t="s">
        <v>2407</v>
      </c>
      <c r="D781" s="1111">
        <v>15167</v>
      </c>
      <c r="F781" s="1043"/>
      <c r="G781" s="1044"/>
      <c r="H781" s="1169"/>
      <c r="I781" s="1045"/>
      <c r="J781" s="1047"/>
      <c r="K781" s="1047"/>
      <c r="L781" s="1047"/>
    </row>
    <row r="782" spans="1:12" s="1042" customFormat="1">
      <c r="A782" s="1066">
        <v>772</v>
      </c>
      <c r="B782" s="1203" t="s">
        <v>2533</v>
      </c>
      <c r="C782" s="1068" t="s">
        <v>2407</v>
      </c>
      <c r="D782" s="1069">
        <v>15167</v>
      </c>
      <c r="F782" s="1043"/>
      <c r="G782" s="1044"/>
      <c r="H782" s="1045"/>
      <c r="I782" s="1046"/>
      <c r="J782" s="1047"/>
      <c r="K782" s="1047"/>
      <c r="L782" s="1047"/>
    </row>
    <row r="783" spans="1:12" s="1042" customFormat="1">
      <c r="A783" s="1066">
        <v>773</v>
      </c>
      <c r="B783" s="1204" t="s">
        <v>2534</v>
      </c>
      <c r="C783" s="1071" t="s">
        <v>2407</v>
      </c>
      <c r="D783" s="1072">
        <v>15167</v>
      </c>
      <c r="F783" s="1043"/>
      <c r="G783" s="1044"/>
      <c r="H783" s="1045"/>
      <c r="I783" s="1046"/>
      <c r="J783" s="1047"/>
      <c r="K783" s="1047"/>
      <c r="L783" s="1047"/>
    </row>
    <row r="784" spans="1:12" s="1042" customFormat="1">
      <c r="A784" s="1066">
        <v>774</v>
      </c>
      <c r="B784" s="1204" t="s">
        <v>2535</v>
      </c>
      <c r="C784" s="1071" t="s">
        <v>2407</v>
      </c>
      <c r="D784" s="1072">
        <v>15167</v>
      </c>
      <c r="F784" s="1043"/>
      <c r="G784" s="1044"/>
      <c r="H784" s="1045"/>
      <c r="I784" s="1046"/>
      <c r="J784" s="1047"/>
      <c r="K784" s="1047"/>
      <c r="L784" s="1047"/>
    </row>
    <row r="785" spans="1:12" s="1042" customFormat="1">
      <c r="A785" s="1066">
        <v>775</v>
      </c>
      <c r="B785" s="1204" t="s">
        <v>2536</v>
      </c>
      <c r="C785" s="1071" t="s">
        <v>2407</v>
      </c>
      <c r="D785" s="1072">
        <v>15167</v>
      </c>
      <c r="F785" s="1043"/>
      <c r="G785" s="1044"/>
      <c r="H785" s="1045"/>
      <c r="I785" s="1046"/>
      <c r="J785" s="1047"/>
      <c r="K785" s="1047"/>
      <c r="L785" s="1047"/>
    </row>
    <row r="786" spans="1:12" s="1042" customFormat="1">
      <c r="A786" s="1066">
        <v>776</v>
      </c>
      <c r="B786" s="1204" t="s">
        <v>2537</v>
      </c>
      <c r="C786" s="1071" t="s">
        <v>2407</v>
      </c>
      <c r="D786" s="1072">
        <v>15167</v>
      </c>
      <c r="F786" s="1043"/>
      <c r="G786" s="1044"/>
      <c r="H786" s="1045"/>
      <c r="I786" s="1046"/>
      <c r="J786" s="1047"/>
      <c r="K786" s="1047"/>
      <c r="L786" s="1047"/>
    </row>
    <row r="787" spans="1:12" s="1042" customFormat="1">
      <c r="A787" s="1066">
        <v>777</v>
      </c>
      <c r="B787" s="1204" t="s">
        <v>2538</v>
      </c>
      <c r="C787" s="1071" t="s">
        <v>2407</v>
      </c>
      <c r="D787" s="1072">
        <v>15167</v>
      </c>
      <c r="E787" s="1073"/>
      <c r="F787" s="1043"/>
      <c r="G787" s="1044"/>
      <c r="H787" s="1045"/>
      <c r="I787" s="1046"/>
      <c r="J787" s="1047"/>
      <c r="K787" s="1047"/>
      <c r="L787" s="1047"/>
    </row>
    <row r="788" spans="1:12" s="1042" customFormat="1">
      <c r="A788" s="1066">
        <v>778</v>
      </c>
      <c r="B788" s="1204" t="s">
        <v>2539</v>
      </c>
      <c r="C788" s="1071" t="s">
        <v>2407</v>
      </c>
      <c r="D788" s="1072">
        <v>15167</v>
      </c>
      <c r="E788" s="1073"/>
      <c r="F788" s="1043"/>
      <c r="G788" s="1044"/>
      <c r="H788" s="1045"/>
      <c r="I788" s="1046"/>
      <c r="J788" s="1047"/>
      <c r="K788" s="1047"/>
      <c r="L788" s="1047"/>
    </row>
    <row r="789" spans="1:12" s="1042" customFormat="1" ht="18">
      <c r="A789" s="1066">
        <v>779</v>
      </c>
      <c r="B789" s="1204" t="s">
        <v>2540</v>
      </c>
      <c r="C789" s="1071" t="s">
        <v>2407</v>
      </c>
      <c r="D789" s="1072">
        <v>15167</v>
      </c>
      <c r="E789" s="1205"/>
      <c r="F789" s="1043"/>
      <c r="G789" s="1044"/>
      <c r="H789" s="1045"/>
      <c r="I789" s="1046"/>
      <c r="J789" s="1047"/>
      <c r="K789" s="1047"/>
      <c r="L789" s="1047"/>
    </row>
    <row r="790" spans="1:12" s="1042" customFormat="1">
      <c r="A790" s="1066">
        <v>780</v>
      </c>
      <c r="B790" s="1204" t="s">
        <v>2541</v>
      </c>
      <c r="C790" s="1071" t="s">
        <v>2407</v>
      </c>
      <c r="D790" s="1072">
        <v>15167</v>
      </c>
      <c r="F790" s="1043"/>
      <c r="G790" s="1044"/>
      <c r="H790" s="1045"/>
      <c r="I790" s="1046"/>
      <c r="J790" s="1047"/>
      <c r="K790" s="1047"/>
      <c r="L790" s="1047"/>
    </row>
    <row r="791" spans="1:12" s="1042" customFormat="1">
      <c r="A791" s="1066">
        <v>781</v>
      </c>
      <c r="B791" s="1204" t="s">
        <v>2542</v>
      </c>
      <c r="C791" s="1071" t="s">
        <v>2407</v>
      </c>
      <c r="D791" s="1072">
        <v>15167</v>
      </c>
      <c r="F791" s="1043"/>
      <c r="G791" s="1044"/>
      <c r="H791" s="1045"/>
      <c r="I791" s="1046"/>
      <c r="J791" s="1047"/>
      <c r="K791" s="1047"/>
      <c r="L791" s="1047"/>
    </row>
    <row r="792" spans="1:12" s="1042" customFormat="1">
      <c r="A792" s="1066">
        <v>782</v>
      </c>
      <c r="B792" s="1204" t="s">
        <v>2543</v>
      </c>
      <c r="C792" s="1071" t="s">
        <v>2407</v>
      </c>
      <c r="D792" s="1072">
        <v>15167</v>
      </c>
      <c r="F792" s="1043"/>
      <c r="G792" s="1044"/>
      <c r="H792" s="1045"/>
      <c r="I792" s="1046"/>
      <c r="J792" s="1047"/>
      <c r="K792" s="1047"/>
      <c r="L792" s="1047"/>
    </row>
    <row r="793" spans="1:12" s="1042" customFormat="1">
      <c r="A793" s="1066">
        <v>783</v>
      </c>
      <c r="B793" s="1204" t="s">
        <v>2544</v>
      </c>
      <c r="C793" s="1071" t="s">
        <v>2407</v>
      </c>
      <c r="D793" s="1072">
        <v>15167</v>
      </c>
      <c r="F793" s="1043"/>
      <c r="G793" s="1044"/>
      <c r="H793" s="1045"/>
      <c r="I793" s="1046"/>
      <c r="J793" s="1047"/>
      <c r="K793" s="1047"/>
      <c r="L793" s="1047"/>
    </row>
    <row r="794" spans="1:12" s="1042" customFormat="1">
      <c r="A794" s="1066">
        <v>784</v>
      </c>
      <c r="B794" s="1204" t="s">
        <v>2545</v>
      </c>
      <c r="C794" s="1071" t="s">
        <v>2407</v>
      </c>
      <c r="D794" s="1072">
        <v>15167</v>
      </c>
      <c r="F794" s="1043"/>
      <c r="G794" s="1044"/>
      <c r="H794" s="1045"/>
      <c r="I794" s="1046"/>
      <c r="J794" s="1047"/>
      <c r="K794" s="1047"/>
      <c r="L794" s="1047"/>
    </row>
    <row r="795" spans="1:12" s="1042" customFormat="1">
      <c r="A795" s="1066">
        <v>785</v>
      </c>
      <c r="B795" s="1204" t="s">
        <v>2546</v>
      </c>
      <c r="C795" s="1071" t="s">
        <v>2407</v>
      </c>
      <c r="D795" s="1072">
        <v>15167</v>
      </c>
      <c r="F795" s="1043"/>
      <c r="G795" s="1044"/>
      <c r="H795" s="1045"/>
      <c r="I795" s="1046"/>
      <c r="J795" s="1047"/>
      <c r="K795" s="1047"/>
      <c r="L795" s="1047"/>
    </row>
    <row r="796" spans="1:12" s="1042" customFormat="1">
      <c r="A796" s="1066">
        <v>786</v>
      </c>
      <c r="B796" s="1204" t="s">
        <v>2547</v>
      </c>
      <c r="C796" s="1071" t="s">
        <v>2407</v>
      </c>
      <c r="D796" s="1072">
        <v>15167</v>
      </c>
      <c r="F796" s="1043"/>
      <c r="G796" s="1044"/>
      <c r="H796" s="1045"/>
      <c r="I796" s="1046"/>
      <c r="J796" s="1047"/>
      <c r="K796" s="1047"/>
      <c r="L796" s="1047"/>
    </row>
    <row r="797" spans="1:12" s="1042" customFormat="1">
      <c r="A797" s="1066">
        <v>787</v>
      </c>
      <c r="B797" s="1204" t="s">
        <v>2548</v>
      </c>
      <c r="C797" s="1071" t="s">
        <v>2407</v>
      </c>
      <c r="D797" s="1072">
        <v>15167</v>
      </c>
      <c r="F797" s="1043"/>
      <c r="G797" s="1044"/>
      <c r="H797" s="1045"/>
      <c r="I797" s="1046"/>
      <c r="J797" s="1047"/>
      <c r="K797" s="1047"/>
      <c r="L797" s="1047"/>
    </row>
    <row r="798" spans="1:12" s="1042" customFormat="1">
      <c r="A798" s="1066">
        <v>788</v>
      </c>
      <c r="B798" s="1204" t="s">
        <v>2549</v>
      </c>
      <c r="C798" s="1071" t="s">
        <v>2407</v>
      </c>
      <c r="D798" s="1072">
        <v>15167</v>
      </c>
      <c r="F798" s="1043"/>
      <c r="G798" s="1044"/>
      <c r="H798" s="1045"/>
      <c r="I798" s="1046"/>
      <c r="J798" s="1047"/>
      <c r="K798" s="1047"/>
      <c r="L798" s="1047"/>
    </row>
    <row r="799" spans="1:12" s="1042" customFormat="1">
      <c r="A799" s="1066">
        <v>789</v>
      </c>
      <c r="B799" s="1204" t="s">
        <v>2550</v>
      </c>
      <c r="C799" s="1071" t="s">
        <v>2407</v>
      </c>
      <c r="D799" s="1072">
        <v>15167</v>
      </c>
      <c r="F799" s="1043"/>
      <c r="G799" s="1044"/>
      <c r="H799" s="1045"/>
      <c r="I799" s="1046"/>
      <c r="J799" s="1047"/>
      <c r="K799" s="1047"/>
      <c r="L799" s="1047"/>
    </row>
    <row r="800" spans="1:12" s="1042" customFormat="1">
      <c r="A800" s="1066">
        <v>790</v>
      </c>
      <c r="B800" s="1204" t="s">
        <v>2551</v>
      </c>
      <c r="C800" s="1071" t="s">
        <v>2407</v>
      </c>
      <c r="D800" s="1072">
        <v>15167</v>
      </c>
      <c r="F800" s="1043"/>
      <c r="G800" s="1044"/>
      <c r="H800" s="1045"/>
      <c r="I800" s="1046"/>
      <c r="J800" s="1047"/>
      <c r="K800" s="1047"/>
      <c r="L800" s="1047"/>
    </row>
    <row r="801" spans="1:12" s="1042" customFormat="1">
      <c r="A801" s="1066">
        <v>791</v>
      </c>
      <c r="B801" s="1204" t="s">
        <v>2552</v>
      </c>
      <c r="C801" s="1071" t="s">
        <v>2407</v>
      </c>
      <c r="D801" s="1072">
        <v>12247.6</v>
      </c>
      <c r="F801" s="1043"/>
      <c r="G801" s="1044"/>
      <c r="H801" s="1045"/>
      <c r="I801" s="1046"/>
      <c r="J801" s="1047"/>
      <c r="K801" s="1047"/>
      <c r="L801" s="1047"/>
    </row>
    <row r="802" spans="1:12" s="1042" customFormat="1">
      <c r="A802" s="1066">
        <v>792</v>
      </c>
      <c r="B802" s="1204" t="s">
        <v>2553</v>
      </c>
      <c r="C802" s="1071" t="s">
        <v>2407</v>
      </c>
      <c r="D802" s="1072">
        <v>12247.6</v>
      </c>
      <c r="F802" s="1043"/>
      <c r="G802" s="1044"/>
      <c r="H802" s="1045"/>
      <c r="I802" s="1046"/>
      <c r="J802" s="1047"/>
      <c r="K802" s="1047"/>
      <c r="L802" s="1047"/>
    </row>
    <row r="803" spans="1:12" s="1042" customFormat="1">
      <c r="A803" s="1066">
        <v>793</v>
      </c>
      <c r="B803" s="1204" t="s">
        <v>2554</v>
      </c>
      <c r="C803" s="1071" t="s">
        <v>2407</v>
      </c>
      <c r="D803" s="1072">
        <v>12247.6</v>
      </c>
      <c r="F803" s="1043"/>
      <c r="G803" s="1044"/>
      <c r="H803" s="1045"/>
      <c r="I803" s="1046"/>
      <c r="J803" s="1047"/>
      <c r="K803" s="1047"/>
      <c r="L803" s="1047"/>
    </row>
    <row r="804" spans="1:12" s="1042" customFormat="1">
      <c r="A804" s="1066">
        <v>794</v>
      </c>
      <c r="B804" s="1204" t="s">
        <v>2555</v>
      </c>
      <c r="C804" s="1071" t="s">
        <v>2407</v>
      </c>
      <c r="D804" s="1072">
        <v>12247.6</v>
      </c>
      <c r="F804" s="1043"/>
      <c r="G804" s="1044"/>
      <c r="H804" s="1045"/>
      <c r="I804" s="1046"/>
      <c r="J804" s="1047"/>
      <c r="K804" s="1047"/>
      <c r="L804" s="1047"/>
    </row>
    <row r="805" spans="1:12" s="1042" customFormat="1">
      <c r="A805" s="1066">
        <v>795</v>
      </c>
      <c r="B805" s="1204" t="s">
        <v>2556</v>
      </c>
      <c r="C805" s="1071" t="s">
        <v>2407</v>
      </c>
      <c r="D805" s="1072">
        <v>12247.6</v>
      </c>
      <c r="F805" s="1043"/>
      <c r="G805" s="1044"/>
      <c r="H805" s="1045"/>
      <c r="I805" s="1046"/>
      <c r="J805" s="1047"/>
      <c r="K805" s="1047"/>
      <c r="L805" s="1047"/>
    </row>
    <row r="806" spans="1:12" s="1042" customFormat="1">
      <c r="A806" s="1066">
        <v>796</v>
      </c>
      <c r="B806" s="1204" t="s">
        <v>2557</v>
      </c>
      <c r="C806" s="1071" t="s">
        <v>2407</v>
      </c>
      <c r="D806" s="1072">
        <v>12247.6</v>
      </c>
      <c r="F806" s="1043"/>
      <c r="G806" s="1044"/>
      <c r="H806" s="1045"/>
      <c r="I806" s="1046"/>
      <c r="J806" s="1047"/>
      <c r="K806" s="1047"/>
      <c r="L806" s="1047"/>
    </row>
    <row r="807" spans="1:12" s="1042" customFormat="1">
      <c r="A807" s="1066">
        <v>797</v>
      </c>
      <c r="B807" s="1204" t="s">
        <v>2558</v>
      </c>
      <c r="C807" s="1071" t="s">
        <v>2407</v>
      </c>
      <c r="D807" s="1072">
        <v>12247.6</v>
      </c>
      <c r="F807" s="1043"/>
      <c r="G807" s="1044"/>
      <c r="H807" s="1045"/>
      <c r="I807" s="1046"/>
      <c r="J807" s="1047"/>
      <c r="K807" s="1047"/>
      <c r="L807" s="1047"/>
    </row>
    <row r="808" spans="1:12" s="1042" customFormat="1">
      <c r="A808" s="1066">
        <v>798</v>
      </c>
      <c r="B808" s="1204" t="s">
        <v>2559</v>
      </c>
      <c r="C808" s="1071" t="s">
        <v>2407</v>
      </c>
      <c r="D808" s="1072">
        <v>12247.6</v>
      </c>
      <c r="F808" s="1043"/>
      <c r="G808" s="1044"/>
      <c r="H808" s="1045"/>
      <c r="I808" s="1046"/>
      <c r="J808" s="1047"/>
      <c r="K808" s="1047"/>
      <c r="L808" s="1047"/>
    </row>
    <row r="809" spans="1:12" s="1042" customFormat="1">
      <c r="A809" s="1066">
        <v>799</v>
      </c>
      <c r="B809" s="1204" t="s">
        <v>2560</v>
      </c>
      <c r="C809" s="1071" t="s">
        <v>2407</v>
      </c>
      <c r="D809" s="1072">
        <v>12247.6</v>
      </c>
      <c r="E809" s="1073"/>
      <c r="F809" s="1043"/>
      <c r="G809" s="1044"/>
      <c r="H809" s="1045"/>
      <c r="I809" s="1046"/>
      <c r="J809" s="1047"/>
      <c r="K809" s="1047"/>
      <c r="L809" s="1047"/>
    </row>
    <row r="810" spans="1:12" s="1042" customFormat="1">
      <c r="A810" s="1066">
        <v>800</v>
      </c>
      <c r="B810" s="1204" t="s">
        <v>2561</v>
      </c>
      <c r="C810" s="1071" t="s">
        <v>2407</v>
      </c>
      <c r="D810" s="1072">
        <v>12247.6</v>
      </c>
      <c r="E810" s="1073"/>
      <c r="F810" s="1043"/>
      <c r="G810" s="1044"/>
      <c r="H810" s="1045"/>
      <c r="I810" s="1046"/>
      <c r="J810" s="1047"/>
      <c r="K810" s="1047"/>
      <c r="L810" s="1047"/>
    </row>
    <row r="811" spans="1:12" s="1042" customFormat="1" ht="15.75">
      <c r="A811" s="1066">
        <v>801</v>
      </c>
      <c r="B811" s="1204" t="s">
        <v>2562</v>
      </c>
      <c r="C811" s="1071" t="s">
        <v>2407</v>
      </c>
      <c r="D811" s="1072">
        <v>12247.6</v>
      </c>
      <c r="E811" s="1179"/>
      <c r="F811" s="1043"/>
      <c r="G811" s="1044"/>
      <c r="H811" s="1045"/>
      <c r="I811" s="1046"/>
      <c r="J811" s="1047"/>
      <c r="K811" s="1047"/>
      <c r="L811" s="1047"/>
    </row>
    <row r="812" spans="1:12" s="1042" customFormat="1">
      <c r="A812" s="1066">
        <v>802</v>
      </c>
      <c r="B812" s="1204" t="s">
        <v>2563</v>
      </c>
      <c r="C812" s="1071" t="s">
        <v>2407</v>
      </c>
      <c r="D812" s="1072">
        <v>12247.6</v>
      </c>
      <c r="F812" s="1043"/>
      <c r="G812" s="1044"/>
      <c r="H812" s="1045"/>
      <c r="I812" s="1046"/>
      <c r="J812" s="1047"/>
      <c r="K812" s="1047"/>
      <c r="L812" s="1047"/>
    </row>
    <row r="813" spans="1:12" s="1042" customFormat="1">
      <c r="A813" s="1066">
        <v>803</v>
      </c>
      <c r="B813" s="1204" t="s">
        <v>2564</v>
      </c>
      <c r="C813" s="1071" t="s">
        <v>2407</v>
      </c>
      <c r="D813" s="1072">
        <v>12247.6</v>
      </c>
      <c r="E813" s="1162"/>
      <c r="F813" s="1043"/>
      <c r="G813" s="1044"/>
      <c r="H813" s="1045"/>
      <c r="I813" s="1046"/>
      <c r="J813" s="1047"/>
      <c r="K813" s="1047"/>
      <c r="L813" s="1047"/>
    </row>
    <row r="814" spans="1:12" s="1042" customFormat="1">
      <c r="A814" s="1066">
        <v>804</v>
      </c>
      <c r="B814" s="1204" t="s">
        <v>2565</v>
      </c>
      <c r="C814" s="1071" t="s">
        <v>2407</v>
      </c>
      <c r="D814" s="1072">
        <v>12247.6</v>
      </c>
      <c r="E814" s="1162"/>
      <c r="F814" s="1131"/>
      <c r="G814" s="1044"/>
      <c r="H814" s="1045"/>
      <c r="I814" s="1046"/>
      <c r="J814" s="1047"/>
      <c r="K814" s="1047"/>
      <c r="L814" s="1047"/>
    </row>
    <row r="815" spans="1:12" s="1042" customFormat="1">
      <c r="A815" s="1066">
        <v>805</v>
      </c>
      <c r="B815" s="1204" t="s">
        <v>2566</v>
      </c>
      <c r="C815" s="1071" t="s">
        <v>2407</v>
      </c>
      <c r="D815" s="1072">
        <v>12247.6</v>
      </c>
      <c r="E815" s="1162"/>
      <c r="F815" s="1131"/>
      <c r="G815" s="1044"/>
      <c r="H815" s="1045"/>
      <c r="I815" s="1046"/>
      <c r="J815" s="1047"/>
      <c r="K815" s="1047"/>
      <c r="L815" s="1047"/>
    </row>
    <row r="816" spans="1:12" s="1042" customFormat="1">
      <c r="A816" s="1066">
        <v>806</v>
      </c>
      <c r="B816" s="1204" t="s">
        <v>2567</v>
      </c>
      <c r="C816" s="1071" t="s">
        <v>2407</v>
      </c>
      <c r="D816" s="1072">
        <v>12247.6</v>
      </c>
      <c r="E816" s="1162"/>
      <c r="F816" s="1131"/>
      <c r="G816" s="1044"/>
      <c r="H816" s="1045"/>
      <c r="I816" s="1046"/>
      <c r="J816" s="1047"/>
      <c r="K816" s="1047"/>
      <c r="L816" s="1047"/>
    </row>
    <row r="817" spans="1:12" s="1042" customFormat="1">
      <c r="A817" s="1066">
        <v>807</v>
      </c>
      <c r="B817" s="1204" t="s">
        <v>2568</v>
      </c>
      <c r="C817" s="1071" t="s">
        <v>2407</v>
      </c>
      <c r="D817" s="1072">
        <v>12247.6</v>
      </c>
      <c r="E817" s="1162"/>
      <c r="F817" s="1131"/>
      <c r="G817" s="1044"/>
      <c r="H817" s="1045"/>
      <c r="I817" s="1046"/>
      <c r="J817" s="1047"/>
      <c r="K817" s="1047"/>
      <c r="L817" s="1047"/>
    </row>
    <row r="818" spans="1:12" s="1042" customFormat="1">
      <c r="A818" s="1066">
        <v>808</v>
      </c>
      <c r="B818" s="1204" t="s">
        <v>2569</v>
      </c>
      <c r="C818" s="1071" t="s">
        <v>2407</v>
      </c>
      <c r="D818" s="1072">
        <v>12247.6</v>
      </c>
      <c r="E818" s="1162"/>
      <c r="F818" s="1131"/>
      <c r="G818" s="1044"/>
      <c r="H818" s="1045"/>
      <c r="I818" s="1046"/>
      <c r="J818" s="1047"/>
      <c r="K818" s="1047"/>
      <c r="L818" s="1047"/>
    </row>
    <row r="819" spans="1:12" s="1042" customFormat="1">
      <c r="A819" s="1066">
        <v>809</v>
      </c>
      <c r="B819" s="1204" t="s">
        <v>2570</v>
      </c>
      <c r="C819" s="1071" t="s">
        <v>2407</v>
      </c>
      <c r="D819" s="1072">
        <v>10254.4</v>
      </c>
      <c r="E819" s="1162"/>
      <c r="F819" s="1131"/>
      <c r="G819" s="1044"/>
      <c r="H819" s="1045"/>
      <c r="I819" s="1046"/>
      <c r="J819" s="1047"/>
      <c r="K819" s="1047"/>
      <c r="L819" s="1047"/>
    </row>
    <row r="820" spans="1:12" s="1042" customFormat="1">
      <c r="A820" s="1066">
        <v>810</v>
      </c>
      <c r="B820" s="1204" t="s">
        <v>2571</v>
      </c>
      <c r="C820" s="1071" t="s">
        <v>2407</v>
      </c>
      <c r="D820" s="1072">
        <v>10254.4</v>
      </c>
      <c r="E820" s="1162"/>
      <c r="F820" s="1131"/>
      <c r="G820" s="1044"/>
      <c r="H820" s="1045"/>
      <c r="I820" s="1046"/>
      <c r="J820" s="1047"/>
      <c r="K820" s="1047"/>
      <c r="L820" s="1047"/>
    </row>
    <row r="821" spans="1:12" s="1042" customFormat="1">
      <c r="A821" s="1066">
        <v>811</v>
      </c>
      <c r="B821" s="1204" t="s">
        <v>2572</v>
      </c>
      <c r="C821" s="1071" t="s">
        <v>2407</v>
      </c>
      <c r="D821" s="1072">
        <v>10254.4</v>
      </c>
      <c r="E821" s="1162"/>
      <c r="F821" s="1131"/>
      <c r="G821" s="1044"/>
      <c r="H821" s="1045"/>
      <c r="I821" s="1046"/>
      <c r="J821" s="1047"/>
      <c r="K821" s="1047"/>
      <c r="L821" s="1047"/>
    </row>
    <row r="822" spans="1:12" s="1042" customFormat="1">
      <c r="A822" s="1066">
        <v>812</v>
      </c>
      <c r="B822" s="1204" t="s">
        <v>2573</v>
      </c>
      <c r="C822" s="1071" t="s">
        <v>2407</v>
      </c>
      <c r="D822" s="1072">
        <v>10254.4</v>
      </c>
      <c r="E822" s="1162"/>
      <c r="F822" s="1131"/>
      <c r="G822" s="1044"/>
      <c r="H822" s="1045"/>
      <c r="I822" s="1046"/>
      <c r="J822" s="1047"/>
      <c r="K822" s="1047"/>
      <c r="L822" s="1047"/>
    </row>
    <row r="823" spans="1:12" s="1042" customFormat="1">
      <c r="A823" s="1066">
        <v>813</v>
      </c>
      <c r="B823" s="1204" t="s">
        <v>2574</v>
      </c>
      <c r="C823" s="1071" t="s">
        <v>2407</v>
      </c>
      <c r="D823" s="1072">
        <v>10254.4</v>
      </c>
      <c r="E823" s="1162"/>
      <c r="F823" s="1131"/>
      <c r="G823" s="1044"/>
      <c r="H823" s="1045"/>
      <c r="I823" s="1046"/>
      <c r="J823" s="1047"/>
      <c r="K823" s="1047"/>
      <c r="L823" s="1047"/>
    </row>
    <row r="824" spans="1:12" s="1042" customFormat="1">
      <c r="A824" s="1066">
        <v>814</v>
      </c>
      <c r="B824" s="1204" t="s">
        <v>2575</v>
      </c>
      <c r="C824" s="1071" t="s">
        <v>2407</v>
      </c>
      <c r="D824" s="1072">
        <v>15167</v>
      </c>
      <c r="E824" s="1162"/>
      <c r="F824" s="1131"/>
      <c r="G824" s="1044"/>
      <c r="H824" s="1045"/>
      <c r="I824" s="1046"/>
      <c r="J824" s="1047"/>
      <c r="K824" s="1047"/>
      <c r="L824" s="1047"/>
    </row>
    <row r="825" spans="1:12" s="1042" customFormat="1">
      <c r="A825" s="1066">
        <v>815</v>
      </c>
      <c r="B825" s="1204" t="s">
        <v>2576</v>
      </c>
      <c r="C825" s="1071" t="s">
        <v>2407</v>
      </c>
      <c r="D825" s="1072">
        <v>15167</v>
      </c>
      <c r="E825" s="1162"/>
      <c r="F825" s="1131"/>
      <c r="G825" s="1044"/>
      <c r="H825" s="1045"/>
      <c r="I825" s="1046"/>
      <c r="J825" s="1047"/>
      <c r="K825" s="1047"/>
      <c r="L825" s="1047"/>
    </row>
    <row r="826" spans="1:12" s="1042" customFormat="1">
      <c r="A826" s="1066">
        <v>816</v>
      </c>
      <c r="B826" s="1204" t="s">
        <v>2577</v>
      </c>
      <c r="C826" s="1071" t="s">
        <v>2407</v>
      </c>
      <c r="D826" s="1072">
        <v>15167</v>
      </c>
      <c r="E826" s="1162"/>
      <c r="F826" s="1131"/>
      <c r="G826" s="1044"/>
      <c r="H826" s="1045"/>
      <c r="I826" s="1046"/>
      <c r="J826" s="1047"/>
      <c r="K826" s="1047"/>
      <c r="L826" s="1047"/>
    </row>
    <row r="827" spans="1:12" s="1042" customFormat="1">
      <c r="A827" s="1066">
        <v>817</v>
      </c>
      <c r="B827" s="1204" t="s">
        <v>2578</v>
      </c>
      <c r="C827" s="1071" t="s">
        <v>2407</v>
      </c>
      <c r="D827" s="1072">
        <v>15167</v>
      </c>
      <c r="E827" s="1162"/>
      <c r="F827" s="1131"/>
      <c r="G827" s="1044"/>
      <c r="H827" s="1045"/>
      <c r="I827" s="1046"/>
      <c r="J827" s="1047"/>
      <c r="K827" s="1047"/>
      <c r="L827" s="1047"/>
    </row>
    <row r="828" spans="1:12" s="1042" customFormat="1">
      <c r="A828" s="1066">
        <v>818</v>
      </c>
      <c r="B828" s="1204" t="s">
        <v>2579</v>
      </c>
      <c r="C828" s="1071" t="s">
        <v>2407</v>
      </c>
      <c r="D828" s="1072">
        <v>15167</v>
      </c>
      <c r="E828" s="1162"/>
      <c r="F828" s="1131"/>
      <c r="G828" s="1044"/>
      <c r="H828" s="1045"/>
      <c r="I828" s="1046"/>
      <c r="J828" s="1047"/>
      <c r="K828" s="1047"/>
      <c r="L828" s="1047"/>
    </row>
    <row r="829" spans="1:12" s="1042" customFormat="1">
      <c r="A829" s="1066">
        <v>819</v>
      </c>
      <c r="B829" s="1204" t="s">
        <v>2580</v>
      </c>
      <c r="C829" s="1071" t="s">
        <v>2407</v>
      </c>
      <c r="D829" s="1072">
        <v>15167</v>
      </c>
      <c r="E829" s="1162"/>
      <c r="F829" s="1131"/>
      <c r="G829" s="1044"/>
      <c r="H829" s="1045"/>
      <c r="I829" s="1046"/>
      <c r="J829" s="1047"/>
      <c r="K829" s="1047"/>
      <c r="L829" s="1047"/>
    </row>
    <row r="830" spans="1:12" s="1042" customFormat="1">
      <c r="A830" s="1066">
        <v>820</v>
      </c>
      <c r="B830" s="1204" t="s">
        <v>2581</v>
      </c>
      <c r="C830" s="1071" t="s">
        <v>2407</v>
      </c>
      <c r="D830" s="1072">
        <v>15167</v>
      </c>
      <c r="E830" s="1162"/>
      <c r="F830" s="1131"/>
      <c r="G830" s="1044"/>
      <c r="H830" s="1045"/>
      <c r="I830" s="1046"/>
      <c r="J830" s="1047"/>
      <c r="K830" s="1047"/>
      <c r="L830" s="1047"/>
    </row>
    <row r="831" spans="1:12" s="1042" customFormat="1">
      <c r="A831" s="1066">
        <v>821</v>
      </c>
      <c r="B831" s="1204" t="s">
        <v>2582</v>
      </c>
      <c r="C831" s="1071" t="s">
        <v>2407</v>
      </c>
      <c r="D831" s="1072">
        <v>15167</v>
      </c>
      <c r="E831" s="1162"/>
      <c r="F831" s="1131"/>
      <c r="G831" s="1044"/>
      <c r="H831" s="1045"/>
      <c r="I831" s="1046"/>
      <c r="J831" s="1047"/>
      <c r="K831" s="1047"/>
      <c r="L831" s="1047"/>
    </row>
    <row r="832" spans="1:12" s="1042" customFormat="1">
      <c r="A832" s="1066">
        <v>822</v>
      </c>
      <c r="B832" s="1204" t="s">
        <v>2583</v>
      </c>
      <c r="C832" s="1071" t="s">
        <v>2407</v>
      </c>
      <c r="D832" s="1072">
        <v>15167</v>
      </c>
      <c r="E832" s="1162"/>
      <c r="F832" s="1131"/>
      <c r="G832" s="1044"/>
      <c r="H832" s="1045"/>
      <c r="I832" s="1046"/>
      <c r="J832" s="1047"/>
      <c r="K832" s="1047"/>
      <c r="L832" s="1047"/>
    </row>
    <row r="833" spans="1:12" s="1042" customFormat="1">
      <c r="A833" s="1066">
        <v>823</v>
      </c>
      <c r="B833" s="1204" t="s">
        <v>2584</v>
      </c>
      <c r="C833" s="1071" t="s">
        <v>2407</v>
      </c>
      <c r="D833" s="1072">
        <v>15167</v>
      </c>
      <c r="E833" s="1113"/>
      <c r="F833" s="1131"/>
      <c r="G833" s="1044"/>
      <c r="H833" s="1045"/>
      <c r="I833" s="1046"/>
      <c r="J833" s="1047"/>
      <c r="K833" s="1047"/>
      <c r="L833" s="1047"/>
    </row>
    <row r="834" spans="1:12" s="1042" customFormat="1">
      <c r="A834" s="1066">
        <v>824</v>
      </c>
      <c r="B834" s="1204" t="s">
        <v>2585</v>
      </c>
      <c r="C834" s="1071" t="s">
        <v>2407</v>
      </c>
      <c r="D834" s="1072">
        <v>15167</v>
      </c>
      <c r="E834" s="1162"/>
      <c r="F834" s="1131"/>
      <c r="G834" s="1044"/>
      <c r="H834" s="1045"/>
      <c r="I834" s="1046"/>
      <c r="J834" s="1047"/>
      <c r="K834" s="1047"/>
      <c r="L834" s="1047"/>
    </row>
    <row r="835" spans="1:12" s="1042" customFormat="1">
      <c r="A835" s="1066">
        <v>825</v>
      </c>
      <c r="B835" s="1204" t="s">
        <v>2586</v>
      </c>
      <c r="C835" s="1071" t="s">
        <v>2407</v>
      </c>
      <c r="D835" s="1072">
        <v>15167</v>
      </c>
      <c r="E835" s="1162"/>
      <c r="F835" s="1131"/>
      <c r="G835" s="1044"/>
      <c r="H835" s="1045"/>
      <c r="I835" s="1046"/>
      <c r="J835" s="1047"/>
      <c r="K835" s="1047"/>
      <c r="L835" s="1047"/>
    </row>
    <row r="836" spans="1:12" s="1042" customFormat="1" ht="15" thickBot="1">
      <c r="A836" s="1066">
        <v>826</v>
      </c>
      <c r="B836" s="1206" t="s">
        <v>2587</v>
      </c>
      <c r="C836" s="1207" t="s">
        <v>2407</v>
      </c>
      <c r="D836" s="1208">
        <v>15167</v>
      </c>
      <c r="E836" s="1162"/>
      <c r="F836" s="1131"/>
      <c r="G836" s="1044"/>
      <c r="H836" s="1169"/>
      <c r="I836" s="1045"/>
      <c r="J836" s="1047"/>
      <c r="K836" s="1047"/>
      <c r="L836" s="1047"/>
    </row>
    <row r="837" spans="1:12" s="1042" customFormat="1">
      <c r="A837" s="1066">
        <v>827</v>
      </c>
      <c r="B837" s="1203" t="s">
        <v>2588</v>
      </c>
      <c r="C837" s="1068" t="s">
        <v>2407</v>
      </c>
      <c r="D837" s="1069">
        <v>15167</v>
      </c>
      <c r="F837" s="1154"/>
      <c r="G837" s="1161"/>
      <c r="H837" s="1209"/>
      <c r="I837" s="1046"/>
      <c r="J837" s="1047"/>
      <c r="K837" s="1047"/>
      <c r="L837" s="1047"/>
    </row>
    <row r="838" spans="1:12" s="1042" customFormat="1">
      <c r="A838" s="1066">
        <v>828</v>
      </c>
      <c r="B838" s="1204" t="s">
        <v>2589</v>
      </c>
      <c r="C838" s="1071" t="s">
        <v>2407</v>
      </c>
      <c r="D838" s="1072">
        <v>15167</v>
      </c>
      <c r="F838" s="1154"/>
      <c r="G838" s="1161"/>
      <c r="H838" s="1209"/>
      <c r="I838" s="1046"/>
      <c r="J838" s="1047"/>
      <c r="K838" s="1047"/>
      <c r="L838" s="1047"/>
    </row>
    <row r="839" spans="1:12" s="1042" customFormat="1">
      <c r="A839" s="1066">
        <v>829</v>
      </c>
      <c r="B839" s="1204" t="s">
        <v>2590</v>
      </c>
      <c r="C839" s="1071" t="s">
        <v>2407</v>
      </c>
      <c r="D839" s="1072">
        <v>15167</v>
      </c>
      <c r="F839" s="1154"/>
      <c r="G839" s="1161"/>
      <c r="H839" s="1209"/>
      <c r="I839" s="1046"/>
      <c r="J839" s="1047"/>
      <c r="K839" s="1047"/>
      <c r="L839" s="1047"/>
    </row>
    <row r="840" spans="1:12" s="1042" customFormat="1">
      <c r="A840" s="1066">
        <v>830</v>
      </c>
      <c r="B840" s="1204" t="s">
        <v>2591</v>
      </c>
      <c r="C840" s="1071" t="s">
        <v>2407</v>
      </c>
      <c r="D840" s="1072">
        <v>15167</v>
      </c>
      <c r="F840" s="1154"/>
      <c r="G840" s="1161"/>
      <c r="H840" s="1209"/>
      <c r="I840" s="1046"/>
      <c r="J840" s="1047"/>
      <c r="K840" s="1047"/>
      <c r="L840" s="1047"/>
    </row>
    <row r="841" spans="1:12" s="1042" customFormat="1">
      <c r="A841" s="1066">
        <v>831</v>
      </c>
      <c r="B841" s="1204" t="s">
        <v>2592</v>
      </c>
      <c r="C841" s="1071" t="s">
        <v>2407</v>
      </c>
      <c r="D841" s="1072">
        <v>15167</v>
      </c>
      <c r="F841" s="1084"/>
      <c r="G841" s="1161"/>
      <c r="H841" s="1209"/>
      <c r="I841" s="1046"/>
      <c r="J841" s="1047"/>
      <c r="K841" s="1047"/>
      <c r="L841" s="1047"/>
    </row>
    <row r="842" spans="1:12" s="1042" customFormat="1">
      <c r="A842" s="1066">
        <v>832</v>
      </c>
      <c r="B842" s="1204" t="s">
        <v>2593</v>
      </c>
      <c r="C842" s="1071" t="s">
        <v>2407</v>
      </c>
      <c r="D842" s="1072">
        <v>15167</v>
      </c>
      <c r="F842" s="1210"/>
      <c r="G842" s="1161"/>
      <c r="H842" s="1209"/>
      <c r="I842" s="1046"/>
      <c r="J842" s="1047"/>
      <c r="K842" s="1047"/>
      <c r="L842" s="1047"/>
    </row>
    <row r="843" spans="1:12" s="1042" customFormat="1">
      <c r="A843" s="1066">
        <v>833</v>
      </c>
      <c r="B843" s="1204" t="s">
        <v>2594</v>
      </c>
      <c r="C843" s="1071" t="s">
        <v>2407</v>
      </c>
      <c r="D843" s="1072">
        <v>15167</v>
      </c>
      <c r="F843" s="1211"/>
      <c r="G843" s="1212"/>
      <c r="H843" s="1209"/>
      <c r="I843" s="1046"/>
      <c r="J843" s="1047"/>
      <c r="K843" s="1047"/>
      <c r="L843" s="1047"/>
    </row>
    <row r="844" spans="1:12" s="1042" customFormat="1">
      <c r="A844" s="1066">
        <v>834</v>
      </c>
      <c r="B844" s="1204" t="s">
        <v>2595</v>
      </c>
      <c r="C844" s="1071" t="s">
        <v>2407</v>
      </c>
      <c r="D844" s="1072">
        <v>15167</v>
      </c>
      <c r="F844" s="1211"/>
      <c r="G844" s="1212"/>
      <c r="H844" s="1209"/>
      <c r="I844" s="1046"/>
      <c r="J844" s="1047"/>
      <c r="K844" s="1047"/>
      <c r="L844" s="1047"/>
    </row>
    <row r="845" spans="1:12" s="1042" customFormat="1">
      <c r="A845" s="1066">
        <v>835</v>
      </c>
      <c r="B845" s="1204" t="s">
        <v>2596</v>
      </c>
      <c r="C845" s="1071" t="s">
        <v>2407</v>
      </c>
      <c r="D845" s="1072">
        <v>15167</v>
      </c>
      <c r="F845" s="1211"/>
      <c r="G845" s="1212"/>
      <c r="H845" s="1209"/>
      <c r="I845" s="1046"/>
      <c r="J845" s="1047"/>
      <c r="K845" s="1047"/>
      <c r="L845" s="1047"/>
    </row>
    <row r="846" spans="1:12" s="1042" customFormat="1">
      <c r="A846" s="1066">
        <v>836</v>
      </c>
      <c r="B846" s="1204" t="s">
        <v>2597</v>
      </c>
      <c r="C846" s="1071" t="s">
        <v>2407</v>
      </c>
      <c r="D846" s="1072">
        <v>15167</v>
      </c>
      <c r="F846" s="1211"/>
      <c r="G846" s="1212"/>
      <c r="H846" s="1209"/>
      <c r="I846" s="1046"/>
      <c r="J846" s="1047"/>
      <c r="K846" s="1047"/>
      <c r="L846" s="1047"/>
    </row>
    <row r="847" spans="1:12" s="1042" customFormat="1">
      <c r="A847" s="1066">
        <v>837</v>
      </c>
      <c r="B847" s="1204" t="s">
        <v>2598</v>
      </c>
      <c r="C847" s="1071" t="s">
        <v>2407</v>
      </c>
      <c r="D847" s="1072">
        <v>15167</v>
      </c>
      <c r="F847" s="1211"/>
      <c r="G847" s="1212"/>
      <c r="H847" s="1209"/>
      <c r="I847" s="1046"/>
      <c r="J847" s="1047"/>
      <c r="K847" s="1047"/>
      <c r="L847" s="1047"/>
    </row>
    <row r="848" spans="1:12" s="1042" customFormat="1">
      <c r="A848" s="1066">
        <v>838</v>
      </c>
      <c r="B848" s="1204" t="s">
        <v>2599</v>
      </c>
      <c r="C848" s="1071" t="s">
        <v>2407</v>
      </c>
      <c r="D848" s="1072">
        <v>15167</v>
      </c>
      <c r="F848" s="1211"/>
      <c r="G848" s="1212"/>
      <c r="H848" s="1209"/>
      <c r="I848" s="1046"/>
      <c r="J848" s="1047"/>
      <c r="K848" s="1047"/>
      <c r="L848" s="1047"/>
    </row>
    <row r="849" spans="1:12" s="1042" customFormat="1">
      <c r="A849" s="1066">
        <v>839</v>
      </c>
      <c r="B849" s="1204" t="s">
        <v>2600</v>
      </c>
      <c r="C849" s="1071" t="s">
        <v>2407</v>
      </c>
      <c r="D849" s="1072">
        <v>15167</v>
      </c>
      <c r="F849" s="1211"/>
      <c r="G849" s="1212"/>
      <c r="H849" s="1209"/>
      <c r="I849" s="1046"/>
      <c r="J849" s="1047"/>
      <c r="K849" s="1047"/>
      <c r="L849" s="1047"/>
    </row>
    <row r="850" spans="1:12" s="1042" customFormat="1">
      <c r="A850" s="1066">
        <v>840</v>
      </c>
      <c r="B850" s="1204" t="s">
        <v>2601</v>
      </c>
      <c r="C850" s="1071" t="s">
        <v>2407</v>
      </c>
      <c r="D850" s="1072">
        <v>15167</v>
      </c>
      <c r="F850" s="1211"/>
      <c r="G850" s="1212"/>
      <c r="H850" s="1209"/>
      <c r="I850" s="1046"/>
      <c r="J850" s="1047"/>
      <c r="K850" s="1047"/>
      <c r="L850" s="1047"/>
    </row>
    <row r="851" spans="1:12" s="1042" customFormat="1">
      <c r="A851" s="1066">
        <v>841</v>
      </c>
      <c r="B851" s="1204" t="s">
        <v>2602</v>
      </c>
      <c r="C851" s="1071" t="s">
        <v>2407</v>
      </c>
      <c r="D851" s="1072">
        <v>15167</v>
      </c>
      <c r="F851" s="1211"/>
      <c r="G851" s="1212"/>
      <c r="H851" s="1209"/>
      <c r="I851" s="1046"/>
      <c r="J851" s="1047"/>
      <c r="K851" s="1047"/>
      <c r="L851" s="1047"/>
    </row>
    <row r="852" spans="1:12" s="1042" customFormat="1">
      <c r="A852" s="1066">
        <v>842</v>
      </c>
      <c r="B852" s="1204" t="s">
        <v>2603</v>
      </c>
      <c r="C852" s="1071" t="s">
        <v>2407</v>
      </c>
      <c r="D852" s="1072">
        <v>12247.6</v>
      </c>
      <c r="F852" s="1211"/>
      <c r="G852" s="1212"/>
      <c r="H852" s="1209"/>
      <c r="I852" s="1046"/>
      <c r="J852" s="1047"/>
      <c r="K852" s="1047"/>
      <c r="L852" s="1047"/>
    </row>
    <row r="853" spans="1:12" s="1042" customFormat="1">
      <c r="A853" s="1066">
        <v>843</v>
      </c>
      <c r="B853" s="1204" t="s">
        <v>2604</v>
      </c>
      <c r="C853" s="1071" t="s">
        <v>2407</v>
      </c>
      <c r="D853" s="1072">
        <v>13263.44</v>
      </c>
      <c r="F853" s="1211"/>
      <c r="G853" s="1212"/>
      <c r="H853" s="1209"/>
      <c r="I853" s="1046"/>
      <c r="J853" s="1047"/>
      <c r="K853" s="1047"/>
      <c r="L853" s="1047"/>
    </row>
    <row r="854" spans="1:12" s="1042" customFormat="1">
      <c r="A854" s="1066">
        <v>844</v>
      </c>
      <c r="B854" s="1204" t="s">
        <v>2605</v>
      </c>
      <c r="C854" s="1071" t="s">
        <v>2407</v>
      </c>
      <c r="D854" s="1072">
        <v>13263.44</v>
      </c>
      <c r="F854" s="1211"/>
      <c r="G854" s="1212"/>
      <c r="H854" s="1209"/>
      <c r="I854" s="1046"/>
      <c r="J854" s="1047"/>
      <c r="K854" s="1047"/>
      <c r="L854" s="1047"/>
    </row>
    <row r="855" spans="1:12" s="1042" customFormat="1">
      <c r="A855" s="1066">
        <v>845</v>
      </c>
      <c r="B855" s="1204" t="s">
        <v>2606</v>
      </c>
      <c r="C855" s="1071" t="s">
        <v>2407</v>
      </c>
      <c r="D855" s="1072">
        <v>13263.44</v>
      </c>
      <c r="F855" s="1211"/>
      <c r="G855" s="1212"/>
      <c r="H855" s="1209"/>
      <c r="I855" s="1046"/>
      <c r="J855" s="1047"/>
      <c r="K855" s="1047"/>
      <c r="L855" s="1047"/>
    </row>
    <row r="856" spans="1:12" s="1042" customFormat="1">
      <c r="A856" s="1066">
        <v>846</v>
      </c>
      <c r="B856" s="1204" t="s">
        <v>2607</v>
      </c>
      <c r="C856" s="1071" t="s">
        <v>2407</v>
      </c>
      <c r="D856" s="1072">
        <v>8999</v>
      </c>
      <c r="F856" s="1211"/>
      <c r="G856" s="1212"/>
      <c r="H856" s="1209"/>
      <c r="I856" s="1046"/>
      <c r="J856" s="1047"/>
      <c r="K856" s="1047"/>
      <c r="L856" s="1047"/>
    </row>
    <row r="857" spans="1:12" s="1042" customFormat="1">
      <c r="A857" s="1066">
        <v>847</v>
      </c>
      <c r="B857" s="1204" t="s">
        <v>2608</v>
      </c>
      <c r="C857" s="1071" t="s">
        <v>2407</v>
      </c>
      <c r="D857" s="1072">
        <v>8999</v>
      </c>
      <c r="F857" s="1211"/>
      <c r="G857" s="1212"/>
      <c r="H857" s="1209"/>
      <c r="I857" s="1046"/>
      <c r="J857" s="1047"/>
      <c r="K857" s="1047"/>
      <c r="L857" s="1047"/>
    </row>
    <row r="858" spans="1:12" s="1042" customFormat="1">
      <c r="A858" s="1066">
        <v>848</v>
      </c>
      <c r="B858" s="1204" t="s">
        <v>2609</v>
      </c>
      <c r="C858" s="1071" t="s">
        <v>2407</v>
      </c>
      <c r="D858" s="1072">
        <v>8999</v>
      </c>
      <c r="F858" s="1211"/>
      <c r="G858" s="1212"/>
      <c r="H858" s="1209"/>
      <c r="I858" s="1046"/>
      <c r="J858" s="1047"/>
      <c r="K858" s="1047"/>
      <c r="L858" s="1047"/>
    </row>
    <row r="859" spans="1:12" s="1042" customFormat="1">
      <c r="A859" s="1066">
        <v>849</v>
      </c>
      <c r="B859" s="1204" t="s">
        <v>2610</v>
      </c>
      <c r="C859" s="1071" t="s">
        <v>2407</v>
      </c>
      <c r="D859" s="1072">
        <v>16240</v>
      </c>
      <c r="F859" s="1211"/>
      <c r="G859" s="1212"/>
      <c r="H859" s="1209"/>
      <c r="I859" s="1046"/>
      <c r="J859" s="1047"/>
      <c r="K859" s="1047"/>
      <c r="L859" s="1047"/>
    </row>
    <row r="860" spans="1:12" s="1042" customFormat="1" ht="15">
      <c r="A860" s="1066">
        <v>850</v>
      </c>
      <c r="B860" s="1204" t="s">
        <v>2611</v>
      </c>
      <c r="C860" s="1071" t="s">
        <v>2407</v>
      </c>
      <c r="D860" s="1072">
        <v>6840.5</v>
      </c>
      <c r="F860" s="1166"/>
      <c r="G860" s="586"/>
      <c r="H860" s="1209"/>
      <c r="I860" s="1046"/>
      <c r="J860" s="1047"/>
      <c r="K860" s="1047"/>
      <c r="L860" s="1047"/>
    </row>
    <row r="861" spans="1:12" s="1042" customFormat="1">
      <c r="A861" s="1066">
        <v>851</v>
      </c>
      <c r="B861" s="1204" t="s">
        <v>2612</v>
      </c>
      <c r="C861" s="1071" t="s">
        <v>2407</v>
      </c>
      <c r="D861" s="1072">
        <v>12247.6</v>
      </c>
      <c r="F861" s="1211"/>
      <c r="G861" s="1212"/>
      <c r="H861" s="1209"/>
      <c r="I861" s="1046"/>
      <c r="J861" s="1047"/>
      <c r="K861" s="1047"/>
      <c r="L861" s="1047"/>
    </row>
    <row r="862" spans="1:12" s="1042" customFormat="1">
      <c r="A862" s="1066">
        <v>852</v>
      </c>
      <c r="B862" s="1204" t="s">
        <v>2613</v>
      </c>
      <c r="C862" s="1071" t="s">
        <v>2407</v>
      </c>
      <c r="D862" s="1072">
        <v>11845</v>
      </c>
      <c r="F862" s="1211"/>
      <c r="G862" s="1212"/>
      <c r="H862" s="1209"/>
      <c r="I862" s="1046"/>
      <c r="J862" s="1047"/>
      <c r="K862" s="1047"/>
      <c r="L862" s="1047"/>
    </row>
    <row r="863" spans="1:12" s="1042" customFormat="1">
      <c r="A863" s="1066">
        <v>853</v>
      </c>
      <c r="B863" s="1204" t="s">
        <v>2614</v>
      </c>
      <c r="C863" s="1071" t="s">
        <v>2407</v>
      </c>
      <c r="D863" s="1072">
        <v>13648.35</v>
      </c>
      <c r="F863" s="1043"/>
      <c r="G863" s="1213"/>
      <c r="H863" s="1209"/>
      <c r="I863" s="1046"/>
      <c r="J863" s="1047"/>
      <c r="K863" s="1047"/>
      <c r="L863" s="1047"/>
    </row>
    <row r="864" spans="1:12" s="1042" customFormat="1">
      <c r="A864" s="1066">
        <v>854</v>
      </c>
      <c r="B864" s="1204" t="s">
        <v>2615</v>
      </c>
      <c r="C864" s="1071" t="s">
        <v>2407</v>
      </c>
      <c r="D864" s="1072">
        <v>12247.6</v>
      </c>
      <c r="F864" s="1043"/>
      <c r="G864" s="1213"/>
      <c r="H864" s="1209"/>
      <c r="I864" s="1046"/>
      <c r="J864" s="1047"/>
      <c r="K864" s="1047"/>
      <c r="L864" s="1047"/>
    </row>
    <row r="865" spans="1:9">
      <c r="A865" s="1066">
        <v>855</v>
      </c>
      <c r="B865" s="1204" t="s">
        <v>2616</v>
      </c>
      <c r="C865" s="1071" t="s">
        <v>2407</v>
      </c>
      <c r="D865" s="1072">
        <v>19546</v>
      </c>
      <c r="G865" s="1213"/>
      <c r="H865" s="1209"/>
    </row>
    <row r="866" spans="1:9">
      <c r="A866" s="1066">
        <v>856</v>
      </c>
      <c r="B866" s="1204" t="s">
        <v>2617</v>
      </c>
      <c r="C866" s="1071" t="s">
        <v>2407</v>
      </c>
      <c r="D866" s="1072">
        <v>19546</v>
      </c>
      <c r="G866" s="1213"/>
      <c r="H866" s="1159"/>
    </row>
    <row r="867" spans="1:9">
      <c r="A867" s="1066">
        <v>857</v>
      </c>
      <c r="B867" s="1204" t="s">
        <v>2618</v>
      </c>
      <c r="C867" s="1071" t="s">
        <v>2407</v>
      </c>
      <c r="D867" s="1072">
        <v>19546</v>
      </c>
      <c r="F867" s="1211"/>
      <c r="G867" s="1212"/>
      <c r="H867" s="1159"/>
    </row>
    <row r="868" spans="1:9" ht="15" thickBot="1">
      <c r="A868" s="1066">
        <v>858</v>
      </c>
      <c r="B868" s="1214" t="s">
        <v>2619</v>
      </c>
      <c r="C868" s="1100" t="s">
        <v>2407</v>
      </c>
      <c r="D868" s="1101">
        <v>19546</v>
      </c>
      <c r="F868" s="1211"/>
      <c r="G868" s="1212"/>
      <c r="H868" s="1046"/>
      <c r="I868" s="1159"/>
    </row>
    <row r="869" spans="1:9">
      <c r="A869" s="1066">
        <v>859</v>
      </c>
      <c r="B869" s="1067" t="s">
        <v>2620</v>
      </c>
      <c r="C869" s="1068" t="s">
        <v>2407</v>
      </c>
      <c r="D869" s="1069">
        <v>19546</v>
      </c>
      <c r="G869" s="1085"/>
    </row>
    <row r="870" spans="1:9">
      <c r="A870" s="1066">
        <v>860</v>
      </c>
      <c r="B870" s="1070" t="s">
        <v>2621</v>
      </c>
      <c r="C870" s="1071" t="s">
        <v>2407</v>
      </c>
      <c r="D870" s="1072">
        <v>19546</v>
      </c>
      <c r="G870" s="1085"/>
    </row>
    <row r="871" spans="1:9">
      <c r="A871" s="1066">
        <v>861</v>
      </c>
      <c r="B871" s="1070" t="s">
        <v>2622</v>
      </c>
      <c r="C871" s="1071" t="s">
        <v>2407</v>
      </c>
      <c r="D871" s="1072">
        <v>19546</v>
      </c>
      <c r="G871" s="1085"/>
    </row>
    <row r="872" spans="1:9">
      <c r="A872" s="1066">
        <v>862</v>
      </c>
      <c r="B872" s="1070" t="s">
        <v>2623</v>
      </c>
      <c r="C872" s="1071" t="s">
        <v>2407</v>
      </c>
      <c r="D872" s="1072">
        <v>19546</v>
      </c>
      <c r="G872" s="1085"/>
    </row>
    <row r="873" spans="1:9">
      <c r="A873" s="1066">
        <v>863</v>
      </c>
      <c r="B873" s="1070" t="s">
        <v>2624</v>
      </c>
      <c r="C873" s="1071" t="s">
        <v>2407</v>
      </c>
      <c r="D873" s="1072">
        <v>19546</v>
      </c>
      <c r="G873" s="1085"/>
    </row>
    <row r="874" spans="1:9">
      <c r="A874" s="1066">
        <v>864</v>
      </c>
      <c r="B874" s="1070" t="s">
        <v>2625</v>
      </c>
      <c r="C874" s="1071" t="s">
        <v>2407</v>
      </c>
      <c r="D874" s="1072">
        <v>19546</v>
      </c>
      <c r="G874" s="1085"/>
    </row>
    <row r="875" spans="1:9">
      <c r="A875" s="1066">
        <v>865</v>
      </c>
      <c r="B875" s="1070" t="s">
        <v>2626</v>
      </c>
      <c r="C875" s="1071" t="s">
        <v>2407</v>
      </c>
      <c r="D875" s="1072">
        <v>19546</v>
      </c>
      <c r="G875" s="1085"/>
    </row>
    <row r="876" spans="1:9">
      <c r="A876" s="1066">
        <v>866</v>
      </c>
      <c r="B876" s="1070" t="s">
        <v>2627</v>
      </c>
      <c r="C876" s="1071" t="s">
        <v>2407</v>
      </c>
      <c r="D876" s="1072">
        <v>19546</v>
      </c>
      <c r="G876" s="1085"/>
    </row>
    <row r="877" spans="1:9">
      <c r="A877" s="1066">
        <v>867</v>
      </c>
      <c r="B877" s="1070" t="s">
        <v>2628</v>
      </c>
      <c r="C877" s="1071" t="s">
        <v>2407</v>
      </c>
      <c r="D877" s="1072">
        <v>19546</v>
      </c>
      <c r="G877" s="1085"/>
    </row>
    <row r="878" spans="1:9">
      <c r="A878" s="1066">
        <v>868</v>
      </c>
      <c r="B878" s="1070" t="s">
        <v>2629</v>
      </c>
      <c r="C878" s="1071" t="s">
        <v>2407</v>
      </c>
      <c r="D878" s="1072">
        <v>19546</v>
      </c>
      <c r="G878" s="1085"/>
    </row>
    <row r="879" spans="1:9">
      <c r="A879" s="1066">
        <v>869</v>
      </c>
      <c r="B879" s="1070" t="s">
        <v>2630</v>
      </c>
      <c r="C879" s="1071" t="s">
        <v>2407</v>
      </c>
      <c r="D879" s="1072">
        <v>19546</v>
      </c>
      <c r="G879" s="1085"/>
    </row>
    <row r="880" spans="1:9">
      <c r="A880" s="1066">
        <v>870</v>
      </c>
      <c r="B880" s="1070" t="s">
        <v>2631</v>
      </c>
      <c r="C880" s="1071" t="s">
        <v>2407</v>
      </c>
      <c r="D880" s="1072">
        <v>19546</v>
      </c>
      <c r="G880" s="1085"/>
    </row>
    <row r="881" spans="1:10">
      <c r="A881" s="1066">
        <v>871</v>
      </c>
      <c r="B881" s="1070" t="s">
        <v>2632</v>
      </c>
      <c r="C881" s="1071" t="s">
        <v>2407</v>
      </c>
      <c r="D881" s="1072">
        <v>19546</v>
      </c>
      <c r="G881" s="1085"/>
    </row>
    <row r="882" spans="1:10">
      <c r="A882" s="1066">
        <v>872</v>
      </c>
      <c r="B882" s="1070" t="s">
        <v>2633</v>
      </c>
      <c r="C882" s="1071" t="s">
        <v>2407</v>
      </c>
      <c r="D882" s="1072">
        <v>19546</v>
      </c>
      <c r="G882" s="1085"/>
    </row>
    <row r="883" spans="1:10">
      <c r="A883" s="1066">
        <v>873</v>
      </c>
      <c r="B883" s="1070" t="s">
        <v>2634</v>
      </c>
      <c r="C883" s="1071" t="s">
        <v>2407</v>
      </c>
      <c r="D883" s="1072">
        <v>19546</v>
      </c>
      <c r="G883" s="1085"/>
    </row>
    <row r="884" spans="1:10">
      <c r="A884" s="1066">
        <v>874</v>
      </c>
      <c r="B884" s="1070" t="s">
        <v>2635</v>
      </c>
      <c r="C884" s="1071" t="s">
        <v>2407</v>
      </c>
      <c r="D884" s="1072">
        <v>19546</v>
      </c>
      <c r="G884" s="1085"/>
    </row>
    <row r="885" spans="1:10">
      <c r="A885" s="1066">
        <v>875</v>
      </c>
      <c r="B885" s="1070" t="s">
        <v>2636</v>
      </c>
      <c r="C885" s="1071" t="s">
        <v>2407</v>
      </c>
      <c r="D885" s="1072">
        <v>19546</v>
      </c>
      <c r="G885" s="1085"/>
    </row>
    <row r="886" spans="1:10">
      <c r="A886" s="1066">
        <v>876</v>
      </c>
      <c r="B886" s="1070" t="s">
        <v>2637</v>
      </c>
      <c r="C886" s="1071" t="s">
        <v>2407</v>
      </c>
      <c r="D886" s="1072">
        <v>19546</v>
      </c>
      <c r="G886" s="1085"/>
    </row>
    <row r="887" spans="1:10">
      <c r="A887" s="1066">
        <v>877</v>
      </c>
      <c r="B887" s="1070" t="s">
        <v>2638</v>
      </c>
      <c r="C887" s="1071" t="s">
        <v>2407</v>
      </c>
      <c r="D887" s="1072">
        <v>19546</v>
      </c>
      <c r="G887" s="1085"/>
    </row>
    <row r="888" spans="1:10">
      <c r="A888" s="1066">
        <v>878</v>
      </c>
      <c r="B888" s="1070" t="s">
        <v>2639</v>
      </c>
      <c r="C888" s="1071" t="s">
        <v>2407</v>
      </c>
      <c r="D888" s="1072">
        <v>19546</v>
      </c>
      <c r="G888" s="1085"/>
    </row>
    <row r="889" spans="1:10">
      <c r="A889" s="1066">
        <v>879</v>
      </c>
      <c r="B889" s="1070" t="s">
        <v>2640</v>
      </c>
      <c r="C889" s="1071" t="s">
        <v>2407</v>
      </c>
      <c r="D889" s="1072">
        <v>19546</v>
      </c>
      <c r="G889" s="1085"/>
    </row>
    <row r="890" spans="1:10">
      <c r="A890" s="1066">
        <v>880</v>
      </c>
      <c r="B890" s="1070" t="s">
        <v>2641</v>
      </c>
      <c r="C890" s="1071" t="s">
        <v>2407</v>
      </c>
      <c r="D890" s="1072">
        <v>7935</v>
      </c>
      <c r="G890" s="1085"/>
    </row>
    <row r="891" spans="1:10">
      <c r="A891" s="1066">
        <v>881</v>
      </c>
      <c r="B891" s="1070" t="s">
        <v>2642</v>
      </c>
      <c r="C891" s="1071" t="s">
        <v>2407</v>
      </c>
      <c r="D891" s="1072">
        <v>15167</v>
      </c>
      <c r="G891" s="1085"/>
    </row>
    <row r="892" spans="1:10">
      <c r="A892" s="1066">
        <v>882</v>
      </c>
      <c r="B892" s="1070" t="s">
        <v>2643</v>
      </c>
      <c r="C892" s="1071" t="s">
        <v>2407</v>
      </c>
      <c r="D892" s="1072">
        <v>15167</v>
      </c>
      <c r="G892" s="1085"/>
    </row>
    <row r="893" spans="1:10">
      <c r="A893" s="1066">
        <v>883</v>
      </c>
      <c r="B893" s="1070" t="s">
        <v>2644</v>
      </c>
      <c r="C893" s="1071" t="s">
        <v>2407</v>
      </c>
      <c r="D893" s="1072">
        <v>10899.7</v>
      </c>
      <c r="G893" s="1085"/>
    </row>
    <row r="894" spans="1:10" ht="15">
      <c r="A894" s="1066">
        <v>884</v>
      </c>
      <c r="B894" s="1070" t="s">
        <v>2645</v>
      </c>
      <c r="C894" s="1071" t="s">
        <v>2407</v>
      </c>
      <c r="D894" s="1072">
        <v>10899.7</v>
      </c>
      <c r="G894" s="1085"/>
      <c r="H894" s="1132"/>
      <c r="I894" s="1156"/>
      <c r="J894"/>
    </row>
    <row r="895" spans="1:10" ht="15">
      <c r="A895" s="1066">
        <v>885</v>
      </c>
      <c r="B895" s="1070" t="s">
        <v>2646</v>
      </c>
      <c r="C895" s="1071" t="s">
        <v>2407</v>
      </c>
      <c r="D895" s="1072">
        <v>10899.7</v>
      </c>
      <c r="G895" s="1085"/>
      <c r="H895" s="1132"/>
      <c r="I895" s="1156"/>
      <c r="J895"/>
    </row>
    <row r="896" spans="1:10" ht="15">
      <c r="A896" s="1066">
        <v>886</v>
      </c>
      <c r="B896" s="1070" t="s">
        <v>2647</v>
      </c>
      <c r="C896" s="1071" t="s">
        <v>2407</v>
      </c>
      <c r="D896" s="1072">
        <v>10899.7</v>
      </c>
      <c r="G896" s="1085"/>
      <c r="H896" s="1132"/>
      <c r="I896" s="1156"/>
      <c r="J896"/>
    </row>
    <row r="897" spans="1:10" ht="15.75" thickBot="1">
      <c r="A897" s="1066">
        <v>887</v>
      </c>
      <c r="B897" s="1099" t="s">
        <v>2648</v>
      </c>
      <c r="C897" s="1100" t="s">
        <v>2407</v>
      </c>
      <c r="D897" s="1101">
        <v>10899.7</v>
      </c>
      <c r="G897" s="1085"/>
      <c r="H897" s="1046"/>
      <c r="I897" s="1132"/>
      <c r="J897"/>
    </row>
    <row r="898" spans="1:10" ht="15">
      <c r="A898" s="1066">
        <v>888</v>
      </c>
      <c r="B898" s="1123" t="s">
        <v>2649</v>
      </c>
      <c r="C898" s="1124" t="s">
        <v>2407</v>
      </c>
      <c r="D898" s="1125">
        <v>10899.7</v>
      </c>
      <c r="G898" s="1085"/>
      <c r="H898" s="1132"/>
      <c r="I898" s="1156"/>
      <c r="J898"/>
    </row>
    <row r="899" spans="1:10" ht="15">
      <c r="A899" s="1066">
        <v>889</v>
      </c>
      <c r="B899" s="1093" t="s">
        <v>2650</v>
      </c>
      <c r="C899" s="1126" t="s">
        <v>2407</v>
      </c>
      <c r="D899" s="1095">
        <v>10899.7</v>
      </c>
      <c r="G899" s="1085"/>
      <c r="H899" s="1132"/>
      <c r="I899" s="1156"/>
      <c r="J899"/>
    </row>
    <row r="900" spans="1:10" ht="15">
      <c r="A900" s="1066">
        <v>890</v>
      </c>
      <c r="B900" s="1093" t="s">
        <v>2651</v>
      </c>
      <c r="C900" s="1126" t="s">
        <v>2407</v>
      </c>
      <c r="D900" s="1095">
        <v>10899.7</v>
      </c>
      <c r="G900" s="1085"/>
      <c r="H900" s="1132"/>
      <c r="I900" s="1156"/>
      <c r="J900"/>
    </row>
    <row r="901" spans="1:10" ht="15">
      <c r="A901" s="1066">
        <v>891</v>
      </c>
      <c r="B901" s="1093" t="s">
        <v>2652</v>
      </c>
      <c r="C901" s="1126" t="s">
        <v>2407</v>
      </c>
      <c r="D901" s="1095">
        <v>10899.7</v>
      </c>
      <c r="G901" s="1085"/>
      <c r="H901" s="1132"/>
      <c r="I901" s="1156"/>
      <c r="J901"/>
    </row>
    <row r="902" spans="1:10" ht="15">
      <c r="A902" s="1066">
        <v>892</v>
      </c>
      <c r="B902" s="1093" t="s">
        <v>2653</v>
      </c>
      <c r="C902" s="1126" t="s">
        <v>2407</v>
      </c>
      <c r="D902" s="1095">
        <v>10899.7</v>
      </c>
      <c r="G902" s="1085"/>
      <c r="H902" s="1132"/>
      <c r="I902" s="1156"/>
      <c r="J902"/>
    </row>
    <row r="903" spans="1:10" ht="15">
      <c r="A903" s="1066">
        <v>893</v>
      </c>
      <c r="B903" s="1093" t="s">
        <v>2654</v>
      </c>
      <c r="C903" s="1126" t="s">
        <v>2407</v>
      </c>
      <c r="D903" s="1095">
        <v>10899.7</v>
      </c>
      <c r="G903" s="1085"/>
      <c r="H903" s="1132"/>
      <c r="I903" s="1156"/>
      <c r="J903"/>
    </row>
    <row r="904" spans="1:10" ht="15">
      <c r="A904" s="1066">
        <v>894</v>
      </c>
      <c r="B904" s="1093" t="s">
        <v>2655</v>
      </c>
      <c r="C904" s="1126" t="s">
        <v>2407</v>
      </c>
      <c r="D904" s="1095">
        <v>10899.7</v>
      </c>
      <c r="G904" s="1085"/>
      <c r="H904" s="1132"/>
      <c r="I904" s="1156"/>
      <c r="J904"/>
    </row>
    <row r="905" spans="1:10" ht="15">
      <c r="A905" s="1066">
        <v>895</v>
      </c>
      <c r="B905" s="1093" t="s">
        <v>2656</v>
      </c>
      <c r="C905" s="1126" t="s">
        <v>2407</v>
      </c>
      <c r="D905" s="1095">
        <v>10899.7</v>
      </c>
      <c r="G905" s="1085"/>
      <c r="H905" s="1132"/>
      <c r="I905" s="1156"/>
      <c r="J905"/>
    </row>
    <row r="906" spans="1:10" ht="15">
      <c r="A906" s="1066">
        <v>896</v>
      </c>
      <c r="B906" s="1093" t="s">
        <v>2657</v>
      </c>
      <c r="C906" s="1126" t="s">
        <v>2407</v>
      </c>
      <c r="D906" s="1095">
        <v>10899.7</v>
      </c>
      <c r="G906" s="1085"/>
      <c r="H906" s="1132"/>
      <c r="I906" s="1156"/>
      <c r="J906"/>
    </row>
    <row r="907" spans="1:10" ht="15">
      <c r="A907" s="1066">
        <v>897</v>
      </c>
      <c r="B907" s="1093" t="s">
        <v>2658</v>
      </c>
      <c r="C907" s="1126" t="s">
        <v>2407</v>
      </c>
      <c r="D907" s="1095">
        <v>10899.7</v>
      </c>
      <c r="G907" s="1085"/>
      <c r="H907" s="1132"/>
      <c r="I907" s="1156"/>
      <c r="J907"/>
    </row>
    <row r="908" spans="1:10" ht="15">
      <c r="A908" s="1066">
        <v>898</v>
      </c>
      <c r="B908" s="1093" t="s">
        <v>2659</v>
      </c>
      <c r="C908" s="1126" t="s">
        <v>2407</v>
      </c>
      <c r="D908" s="1095">
        <v>10899.7</v>
      </c>
      <c r="G908" s="1085"/>
      <c r="H908" s="1132"/>
      <c r="I908" s="1156"/>
      <c r="J908"/>
    </row>
    <row r="909" spans="1:10" ht="15">
      <c r="A909" s="1066">
        <v>899</v>
      </c>
      <c r="B909" s="1093" t="s">
        <v>2660</v>
      </c>
      <c r="C909" s="1126" t="s">
        <v>2407</v>
      </c>
      <c r="D909" s="1095">
        <v>10899.7</v>
      </c>
      <c r="G909" s="1085"/>
      <c r="H909" s="1132"/>
      <c r="I909" s="1156"/>
      <c r="J909"/>
    </row>
    <row r="910" spans="1:10" ht="15">
      <c r="A910" s="1066">
        <v>900</v>
      </c>
      <c r="B910" s="1093" t="s">
        <v>2661</v>
      </c>
      <c r="C910" s="1126" t="s">
        <v>2407</v>
      </c>
      <c r="D910" s="1095">
        <v>10899.7</v>
      </c>
      <c r="G910" s="1085"/>
      <c r="H910" s="1132"/>
      <c r="I910" s="1156"/>
      <c r="J910"/>
    </row>
    <row r="911" spans="1:10" ht="15">
      <c r="A911" s="1066">
        <v>901</v>
      </c>
      <c r="B911" s="1093" t="s">
        <v>2662</v>
      </c>
      <c r="C911" s="1126" t="s">
        <v>2407</v>
      </c>
      <c r="D911" s="1095">
        <v>10899.7</v>
      </c>
      <c r="G911" s="1085"/>
      <c r="H911" s="1132"/>
      <c r="I911" s="1156"/>
      <c r="J911"/>
    </row>
    <row r="912" spans="1:10" ht="15.75" thickBot="1">
      <c r="A912" s="1066">
        <v>902</v>
      </c>
      <c r="B912" s="1075" t="s">
        <v>2663</v>
      </c>
      <c r="C912" s="1076" t="s">
        <v>2407</v>
      </c>
      <c r="D912" s="1077">
        <v>10899.7</v>
      </c>
      <c r="G912" s="1085"/>
      <c r="H912" s="1046"/>
      <c r="I912" s="1132"/>
      <c r="J912"/>
    </row>
    <row r="913" spans="1:12" ht="15">
      <c r="A913" s="1066">
        <v>903</v>
      </c>
      <c r="B913" s="1123" t="s">
        <v>2664</v>
      </c>
      <c r="C913" s="1124" t="s">
        <v>2407</v>
      </c>
      <c r="D913" s="1125">
        <v>10899.7</v>
      </c>
      <c r="G913" s="1085"/>
      <c r="H913" s="1132"/>
      <c r="I913" s="1156"/>
      <c r="J913"/>
    </row>
    <row r="914" spans="1:12" ht="15">
      <c r="A914" s="1066">
        <v>904</v>
      </c>
      <c r="B914" s="1093" t="s">
        <v>2665</v>
      </c>
      <c r="C914" s="1126" t="s">
        <v>2407</v>
      </c>
      <c r="D914" s="1095">
        <v>10899.7</v>
      </c>
      <c r="G914" s="1085"/>
      <c r="H914" s="1132"/>
      <c r="I914" s="1156"/>
      <c r="J914"/>
    </row>
    <row r="915" spans="1:12" ht="15">
      <c r="A915" s="1066">
        <v>905</v>
      </c>
      <c r="B915" s="1093" t="s">
        <v>2666</v>
      </c>
      <c r="C915" s="1126" t="s">
        <v>2407</v>
      </c>
      <c r="D915" s="1095">
        <v>10899.7</v>
      </c>
      <c r="G915" s="1085"/>
      <c r="H915" s="1132"/>
      <c r="I915" s="1156"/>
      <c r="J915"/>
    </row>
    <row r="916" spans="1:12" ht="15">
      <c r="A916" s="1066">
        <v>906</v>
      </c>
      <c r="B916" s="1093" t="s">
        <v>2667</v>
      </c>
      <c r="C916" s="1126" t="s">
        <v>2407</v>
      </c>
      <c r="D916" s="1095">
        <v>10899.7</v>
      </c>
      <c r="G916" s="1085"/>
      <c r="H916" s="1132"/>
      <c r="I916" s="1156"/>
      <c r="J916"/>
    </row>
    <row r="917" spans="1:12" ht="15">
      <c r="A917" s="1066">
        <v>907</v>
      </c>
      <c r="B917" s="1093" t="s">
        <v>2668</v>
      </c>
      <c r="C917" s="1126" t="s">
        <v>2407</v>
      </c>
      <c r="D917" s="1095">
        <v>9540</v>
      </c>
      <c r="G917" s="1215"/>
      <c r="H917" s="1132"/>
      <c r="I917" s="1156"/>
      <c r="J917"/>
    </row>
    <row r="918" spans="1:12" ht="15">
      <c r="A918" s="1066">
        <v>908</v>
      </c>
      <c r="B918" s="1093" t="s">
        <v>2669</v>
      </c>
      <c r="C918" s="1126" t="s">
        <v>2407</v>
      </c>
      <c r="D918" s="1095">
        <v>9540</v>
      </c>
      <c r="G918" s="1085"/>
      <c r="H918" s="1086"/>
      <c r="I918" s="1175"/>
      <c r="J918"/>
    </row>
    <row r="919" spans="1:12" ht="15.75" thickBot="1">
      <c r="A919" s="1066">
        <v>909</v>
      </c>
      <c r="B919" s="1075" t="s">
        <v>2670</v>
      </c>
      <c r="C919" s="1127" t="s">
        <v>2407</v>
      </c>
      <c r="D919" s="1077">
        <v>9540</v>
      </c>
      <c r="G919" s="1085"/>
      <c r="H919" s="1046"/>
      <c r="I919" s="1086"/>
      <c r="J919"/>
    </row>
    <row r="920" spans="1:12" ht="15">
      <c r="A920" s="1066">
        <v>910</v>
      </c>
      <c r="B920" s="1142" t="s">
        <v>2671</v>
      </c>
      <c r="C920" s="1143" t="s">
        <v>2407</v>
      </c>
      <c r="D920" s="1144">
        <v>9540</v>
      </c>
      <c r="G920" s="1085"/>
      <c r="H920" s="1132"/>
      <c r="I920" s="1156"/>
      <c r="J920"/>
    </row>
    <row r="921" spans="1:12" ht="15.75" thickBot="1">
      <c r="A921" s="1066">
        <v>911</v>
      </c>
      <c r="B921" s="1087" t="s">
        <v>2672</v>
      </c>
      <c r="C921" s="1088" t="s">
        <v>2407</v>
      </c>
      <c r="D921" s="1089">
        <v>9540</v>
      </c>
      <c r="G921" s="1085"/>
      <c r="H921" s="1046"/>
      <c r="I921" s="1132"/>
      <c r="J921"/>
    </row>
    <row r="922" spans="1:12" ht="15.75" thickBot="1">
      <c r="A922" s="1066">
        <v>912</v>
      </c>
      <c r="B922" s="1201" t="s">
        <v>2673</v>
      </c>
      <c r="C922" s="1216" t="s">
        <v>2407</v>
      </c>
      <c r="D922" s="1111">
        <v>9540</v>
      </c>
      <c r="G922" s="1085"/>
      <c r="H922" s="1046"/>
      <c r="I922" s="1045"/>
      <c r="J922"/>
    </row>
    <row r="923" spans="1:12" ht="15">
      <c r="A923" s="1066">
        <v>913</v>
      </c>
      <c r="B923" s="1123" t="s">
        <v>2674</v>
      </c>
      <c r="C923" s="1124" t="s">
        <v>2407</v>
      </c>
      <c r="D923" s="1125">
        <v>9540</v>
      </c>
      <c r="K923"/>
      <c r="L923"/>
    </row>
    <row r="924" spans="1:12" ht="15">
      <c r="A924" s="1066">
        <v>914</v>
      </c>
      <c r="B924" s="1093" t="s">
        <v>2675</v>
      </c>
      <c r="C924" s="1126" t="s">
        <v>2407</v>
      </c>
      <c r="D924" s="1095">
        <v>9540</v>
      </c>
    </row>
    <row r="925" spans="1:12" ht="15">
      <c r="A925" s="1066">
        <v>915</v>
      </c>
      <c r="B925" s="1194" t="s">
        <v>2676</v>
      </c>
      <c r="C925" s="1082" t="s">
        <v>2407</v>
      </c>
      <c r="D925" s="1195">
        <v>9540</v>
      </c>
      <c r="H925" s="1132"/>
      <c r="I925" s="1156"/>
      <c r="J925"/>
    </row>
    <row r="926" spans="1:12" s="1042" customFormat="1">
      <c r="A926" s="1066">
        <v>916</v>
      </c>
      <c r="B926" s="1178" t="s">
        <v>2677</v>
      </c>
      <c r="C926" s="1080" t="s">
        <v>2407</v>
      </c>
      <c r="D926" s="1083">
        <v>9540</v>
      </c>
      <c r="F926" s="1043"/>
      <c r="G926" s="1085"/>
      <c r="H926" s="1045"/>
      <c r="I926" s="1046"/>
      <c r="J926" s="1047"/>
      <c r="K926" s="1047"/>
      <c r="L926" s="1047"/>
    </row>
    <row r="927" spans="1:12" s="1042" customFormat="1" ht="15" thickBot="1">
      <c r="A927" s="1066">
        <v>917</v>
      </c>
      <c r="B927" s="1087" t="s">
        <v>2678</v>
      </c>
      <c r="C927" s="1088" t="s">
        <v>2407</v>
      </c>
      <c r="D927" s="1089">
        <v>9540</v>
      </c>
      <c r="F927" s="1043"/>
      <c r="G927" s="1085"/>
      <c r="H927" s="1169"/>
      <c r="I927" s="1045"/>
      <c r="J927" s="1047"/>
      <c r="K927" s="1047"/>
      <c r="L927" s="1047"/>
    </row>
    <row r="928" spans="1:12" s="1169" customFormat="1">
      <c r="A928" s="1066">
        <v>918</v>
      </c>
      <c r="B928" s="1217" t="s">
        <v>2679</v>
      </c>
      <c r="C928" s="1218" t="s">
        <v>2407</v>
      </c>
      <c r="D928" s="1219">
        <v>9540</v>
      </c>
      <c r="F928" s="1043"/>
      <c r="G928" s="1044"/>
      <c r="H928" s="1045"/>
      <c r="I928" s="1046"/>
      <c r="J928" s="1046"/>
      <c r="K928" s="1046"/>
      <c r="L928" s="1046"/>
    </row>
    <row r="929" spans="1:12" s="1042" customFormat="1" ht="15.75" thickBot="1">
      <c r="A929" s="1066">
        <v>919</v>
      </c>
      <c r="B929" s="1075" t="s">
        <v>2680</v>
      </c>
      <c r="C929" s="1127" t="s">
        <v>2407</v>
      </c>
      <c r="D929" s="1077">
        <v>9540</v>
      </c>
      <c r="F929" s="1043"/>
      <c r="G929" s="1044"/>
      <c r="H929" s="1169"/>
      <c r="I929" s="1045"/>
      <c r="J929" s="1047"/>
      <c r="K929" s="1047"/>
      <c r="L929" s="1047"/>
    </row>
    <row r="930" spans="1:12" s="1042" customFormat="1">
      <c r="A930" s="1066">
        <v>920</v>
      </c>
      <c r="B930" s="1067" t="s">
        <v>2681</v>
      </c>
      <c r="C930" s="1068" t="s">
        <v>2407</v>
      </c>
      <c r="D930" s="1069">
        <v>9540</v>
      </c>
      <c r="F930" s="1043"/>
      <c r="G930" s="1044"/>
      <c r="H930" s="1045"/>
      <c r="I930" s="1046"/>
      <c r="J930" s="1047"/>
      <c r="K930" s="1047"/>
      <c r="L930" s="1047"/>
    </row>
    <row r="931" spans="1:12" s="1042" customFormat="1">
      <c r="A931" s="1066">
        <v>921</v>
      </c>
      <c r="B931" s="1070" t="s">
        <v>2682</v>
      </c>
      <c r="C931" s="1071" t="s">
        <v>2407</v>
      </c>
      <c r="D931" s="1072">
        <v>9540</v>
      </c>
      <c r="F931" s="1043"/>
      <c r="G931" s="1044"/>
      <c r="H931" s="1045"/>
      <c r="I931" s="1046"/>
      <c r="J931" s="1047"/>
      <c r="K931" s="1047"/>
      <c r="L931" s="1047"/>
    </row>
    <row r="932" spans="1:12" s="1042" customFormat="1">
      <c r="A932" s="1066">
        <v>922</v>
      </c>
      <c r="B932" s="1070" t="s">
        <v>2683</v>
      </c>
      <c r="C932" s="1071" t="s">
        <v>2407</v>
      </c>
      <c r="D932" s="1072">
        <v>9540</v>
      </c>
      <c r="F932" s="1043"/>
      <c r="G932" s="1044"/>
      <c r="H932" s="1045"/>
      <c r="I932" s="1046"/>
      <c r="J932" s="1047"/>
      <c r="K932" s="1047"/>
      <c r="L932" s="1047"/>
    </row>
    <row r="933" spans="1:12" s="1042" customFormat="1">
      <c r="A933" s="1066">
        <v>923</v>
      </c>
      <c r="B933" s="1070" t="s">
        <v>2684</v>
      </c>
      <c r="C933" s="1071" t="s">
        <v>2407</v>
      </c>
      <c r="D933" s="1072">
        <v>9540</v>
      </c>
      <c r="F933" s="1043"/>
      <c r="G933" s="1044"/>
      <c r="H933" s="1045"/>
      <c r="I933" s="1046"/>
      <c r="J933" s="1047"/>
      <c r="K933" s="1047"/>
      <c r="L933" s="1047"/>
    </row>
    <row r="934" spans="1:12" s="1042" customFormat="1">
      <c r="A934" s="1066">
        <v>924</v>
      </c>
      <c r="B934" s="1070" t="s">
        <v>2685</v>
      </c>
      <c r="C934" s="1071" t="s">
        <v>2407</v>
      </c>
      <c r="D934" s="1072">
        <v>9540</v>
      </c>
      <c r="F934" s="1043"/>
      <c r="G934" s="1044"/>
      <c r="H934" s="1045"/>
      <c r="I934" s="1046"/>
      <c r="J934" s="1047"/>
      <c r="K934" s="1047"/>
      <c r="L934" s="1047"/>
    </row>
    <row r="935" spans="1:12" s="1042" customFormat="1">
      <c r="A935" s="1066">
        <v>925</v>
      </c>
      <c r="B935" s="1070" t="s">
        <v>2686</v>
      </c>
      <c r="C935" s="1071" t="s">
        <v>2407</v>
      </c>
      <c r="D935" s="1072">
        <v>9540</v>
      </c>
      <c r="F935" s="1043"/>
      <c r="G935" s="1044"/>
      <c r="H935" s="1045"/>
      <c r="I935" s="1046"/>
      <c r="J935" s="1047"/>
      <c r="K935" s="1047"/>
      <c r="L935" s="1047"/>
    </row>
    <row r="936" spans="1:12" s="1042" customFormat="1">
      <c r="A936" s="1066">
        <v>926</v>
      </c>
      <c r="B936" s="1070" t="s">
        <v>2687</v>
      </c>
      <c r="C936" s="1071" t="s">
        <v>2407</v>
      </c>
      <c r="D936" s="1072">
        <v>9540</v>
      </c>
      <c r="F936" s="1043"/>
      <c r="G936" s="1044"/>
      <c r="H936" s="1045"/>
      <c r="I936" s="1046"/>
      <c r="J936" s="1047"/>
      <c r="K936" s="1047"/>
      <c r="L936" s="1047"/>
    </row>
    <row r="937" spans="1:12" s="1042" customFormat="1">
      <c r="A937" s="1066">
        <v>927</v>
      </c>
      <c r="B937" s="1070" t="s">
        <v>2688</v>
      </c>
      <c r="C937" s="1071" t="s">
        <v>2407</v>
      </c>
      <c r="D937" s="1072">
        <v>9540</v>
      </c>
      <c r="F937" s="1043"/>
      <c r="G937" s="1044"/>
      <c r="H937" s="1045"/>
      <c r="I937" s="1046"/>
      <c r="J937" s="1047"/>
      <c r="K937" s="1047"/>
      <c r="L937" s="1047"/>
    </row>
    <row r="938" spans="1:12" s="1042" customFormat="1">
      <c r="A938" s="1066">
        <v>928</v>
      </c>
      <c r="B938" s="1070" t="s">
        <v>2689</v>
      </c>
      <c r="C938" s="1071" t="s">
        <v>2407</v>
      </c>
      <c r="D938" s="1072">
        <v>9884</v>
      </c>
      <c r="F938" s="1043"/>
      <c r="G938" s="1044"/>
      <c r="H938" s="1045"/>
      <c r="I938" s="1046"/>
      <c r="J938" s="1047"/>
      <c r="K938" s="1047"/>
      <c r="L938" s="1047"/>
    </row>
    <row r="939" spans="1:12" s="1042" customFormat="1">
      <c r="A939" s="1066">
        <v>929</v>
      </c>
      <c r="B939" s="1070" t="s">
        <v>2690</v>
      </c>
      <c r="C939" s="1071" t="s">
        <v>2407</v>
      </c>
      <c r="D939" s="1072">
        <v>9540</v>
      </c>
      <c r="F939" s="1043"/>
      <c r="G939" s="1044"/>
      <c r="H939" s="1045"/>
      <c r="I939" s="1046"/>
      <c r="J939" s="1047"/>
      <c r="K939" s="1047"/>
      <c r="L939" s="1047"/>
    </row>
    <row r="940" spans="1:12" s="1042" customFormat="1">
      <c r="A940" s="1066">
        <v>930</v>
      </c>
      <c r="B940" s="1070" t="s">
        <v>2691</v>
      </c>
      <c r="C940" s="1071" t="s">
        <v>2407</v>
      </c>
      <c r="D940" s="1072">
        <v>9540</v>
      </c>
      <c r="F940" s="1043"/>
      <c r="G940" s="1044"/>
      <c r="H940" s="1045"/>
      <c r="I940" s="1046"/>
      <c r="J940" s="1047"/>
      <c r="K940" s="1047"/>
      <c r="L940" s="1047"/>
    </row>
    <row r="941" spans="1:12" s="1042" customFormat="1">
      <c r="A941" s="1066">
        <v>931</v>
      </c>
      <c r="B941" s="1070" t="s">
        <v>2692</v>
      </c>
      <c r="C941" s="1071" t="s">
        <v>2407</v>
      </c>
      <c r="D941" s="1072">
        <v>9540</v>
      </c>
      <c r="F941" s="1043"/>
      <c r="G941" s="1044"/>
      <c r="H941" s="1045"/>
      <c r="I941" s="1046"/>
      <c r="J941" s="1047"/>
      <c r="K941" s="1047"/>
      <c r="L941" s="1047"/>
    </row>
    <row r="942" spans="1:12" s="1042" customFormat="1">
      <c r="A942" s="1066">
        <v>932</v>
      </c>
      <c r="B942" s="1070" t="s">
        <v>2693</v>
      </c>
      <c r="C942" s="1071" t="s">
        <v>2407</v>
      </c>
      <c r="D942" s="1072">
        <v>9540</v>
      </c>
      <c r="F942" s="1043"/>
      <c r="G942" s="1044"/>
      <c r="H942" s="1045"/>
      <c r="I942" s="1046"/>
      <c r="J942" s="1047"/>
      <c r="K942" s="1047"/>
      <c r="L942" s="1047"/>
    </row>
    <row r="943" spans="1:12" s="1042" customFormat="1">
      <c r="A943" s="1066">
        <v>933</v>
      </c>
      <c r="B943" s="1070" t="s">
        <v>2694</v>
      </c>
      <c r="C943" s="1071" t="s">
        <v>2407</v>
      </c>
      <c r="D943" s="1072">
        <v>9540</v>
      </c>
      <c r="F943" s="1043"/>
      <c r="G943" s="1044"/>
      <c r="H943" s="1045"/>
      <c r="I943" s="1046"/>
      <c r="J943" s="1047"/>
      <c r="K943" s="1047"/>
      <c r="L943" s="1047"/>
    </row>
    <row r="944" spans="1:12" s="1042" customFormat="1">
      <c r="A944" s="1066">
        <v>934</v>
      </c>
      <c r="B944" s="1070" t="s">
        <v>2695</v>
      </c>
      <c r="C944" s="1071" t="s">
        <v>2407</v>
      </c>
      <c r="D944" s="1072">
        <v>9540</v>
      </c>
      <c r="E944" s="1073"/>
      <c r="F944" s="1043"/>
      <c r="G944" s="1044"/>
      <c r="H944" s="1045"/>
      <c r="I944" s="1046"/>
      <c r="J944" s="1047"/>
      <c r="K944" s="1047"/>
      <c r="L944" s="1047"/>
    </row>
    <row r="945" spans="1:12" s="1042" customFormat="1">
      <c r="A945" s="1066">
        <v>935</v>
      </c>
      <c r="B945" s="1070" t="s">
        <v>2696</v>
      </c>
      <c r="C945" s="1071" t="s">
        <v>2407</v>
      </c>
      <c r="D945" s="1072">
        <v>9540</v>
      </c>
      <c r="E945" s="1073"/>
      <c r="F945" s="1043"/>
      <c r="G945" s="1044"/>
      <c r="H945" s="1045"/>
      <c r="I945" s="1046"/>
      <c r="J945" s="1047"/>
      <c r="K945" s="1047"/>
      <c r="L945" s="1047"/>
    </row>
    <row r="946" spans="1:12" s="1042" customFormat="1">
      <c r="A946" s="1066">
        <v>936</v>
      </c>
      <c r="B946" s="1070" t="s">
        <v>2697</v>
      </c>
      <c r="C946" s="1071" t="s">
        <v>2407</v>
      </c>
      <c r="D946" s="1072">
        <v>9540</v>
      </c>
      <c r="F946" s="1043"/>
      <c r="G946" s="1044"/>
      <c r="H946" s="1045"/>
      <c r="I946" s="1046"/>
      <c r="J946" s="1047"/>
      <c r="K946" s="1047"/>
      <c r="L946" s="1047"/>
    </row>
    <row r="947" spans="1:12" s="1042" customFormat="1" ht="15.75">
      <c r="A947" s="1066">
        <v>937</v>
      </c>
      <c r="B947" s="1070" t="s">
        <v>2698</v>
      </c>
      <c r="C947" s="1071" t="s">
        <v>2407</v>
      </c>
      <c r="D947" s="1072">
        <v>9540</v>
      </c>
      <c r="E947" s="1179"/>
      <c r="F947" s="1043"/>
      <c r="G947" s="1044"/>
      <c r="H947" s="1045"/>
      <c r="I947" s="1046"/>
      <c r="J947" s="1047"/>
      <c r="K947" s="1047"/>
      <c r="L947" s="1047"/>
    </row>
    <row r="948" spans="1:12" s="1042" customFormat="1">
      <c r="A948" s="1066">
        <v>938</v>
      </c>
      <c r="B948" s="1070" t="s">
        <v>2699</v>
      </c>
      <c r="C948" s="1071" t="s">
        <v>2407</v>
      </c>
      <c r="D948" s="1072">
        <v>10936</v>
      </c>
      <c r="F948" s="1043"/>
      <c r="G948" s="1044"/>
      <c r="H948" s="1045"/>
      <c r="I948" s="1046"/>
      <c r="J948" s="1047"/>
      <c r="K948" s="1047"/>
      <c r="L948" s="1047"/>
    </row>
    <row r="949" spans="1:12" s="1042" customFormat="1">
      <c r="A949" s="1066">
        <v>939</v>
      </c>
      <c r="B949" s="1070" t="s">
        <v>2700</v>
      </c>
      <c r="C949" s="1071" t="s">
        <v>2407</v>
      </c>
      <c r="D949" s="1072">
        <v>10936</v>
      </c>
      <c r="F949" s="1043"/>
      <c r="G949" s="1044"/>
      <c r="H949" s="1045"/>
      <c r="I949" s="1046"/>
      <c r="J949" s="1047"/>
      <c r="K949" s="1047"/>
      <c r="L949" s="1047"/>
    </row>
    <row r="950" spans="1:12" s="1042" customFormat="1">
      <c r="A950" s="1066">
        <v>940</v>
      </c>
      <c r="B950" s="1070" t="s">
        <v>2701</v>
      </c>
      <c r="C950" s="1071" t="s">
        <v>2407</v>
      </c>
      <c r="D950" s="1072">
        <v>11252</v>
      </c>
      <c r="F950" s="1043"/>
      <c r="G950" s="1044"/>
      <c r="H950" s="1045"/>
      <c r="I950" s="1046"/>
      <c r="J950" s="1047"/>
      <c r="K950" s="1047"/>
      <c r="L950" s="1047"/>
    </row>
    <row r="951" spans="1:12" s="1042" customFormat="1">
      <c r="A951" s="1066">
        <v>941</v>
      </c>
      <c r="B951" s="1070" t="s">
        <v>2702</v>
      </c>
      <c r="C951" s="1071" t="s">
        <v>2407</v>
      </c>
      <c r="D951" s="1072">
        <v>13225</v>
      </c>
      <c r="F951" s="1043"/>
      <c r="G951" s="1044"/>
      <c r="H951" s="1045"/>
      <c r="I951" s="1046"/>
      <c r="J951" s="1047"/>
      <c r="K951" s="1047"/>
      <c r="L951" s="1047"/>
    </row>
    <row r="952" spans="1:12" s="1042" customFormat="1">
      <c r="A952" s="1066">
        <v>942</v>
      </c>
      <c r="B952" s="1070" t="s">
        <v>2703</v>
      </c>
      <c r="C952" s="1071" t="s">
        <v>2407</v>
      </c>
      <c r="D952" s="1072">
        <v>13224</v>
      </c>
      <c r="F952" s="1043"/>
      <c r="G952" s="1044"/>
      <c r="H952" s="1045"/>
      <c r="I952" s="1046"/>
      <c r="J952" s="1047"/>
      <c r="K952" s="1047"/>
      <c r="L952" s="1047"/>
    </row>
    <row r="953" spans="1:12" s="1042" customFormat="1">
      <c r="A953" s="1066">
        <v>943</v>
      </c>
      <c r="B953" s="1070" t="s">
        <v>2704</v>
      </c>
      <c r="C953" s="1071" t="s">
        <v>2407</v>
      </c>
      <c r="D953" s="1072">
        <v>13224</v>
      </c>
      <c r="F953" s="1043"/>
      <c r="G953" s="1044"/>
      <c r="H953" s="1045"/>
      <c r="I953" s="1046"/>
      <c r="J953" s="1047"/>
      <c r="K953" s="1047"/>
      <c r="L953" s="1047"/>
    </row>
    <row r="954" spans="1:12" s="1042" customFormat="1">
      <c r="A954" s="1066">
        <v>944</v>
      </c>
      <c r="B954" s="1070" t="s">
        <v>2705</v>
      </c>
      <c r="C954" s="1071" t="s">
        <v>2407</v>
      </c>
      <c r="D954" s="1072">
        <v>14490.43</v>
      </c>
      <c r="F954" s="1043"/>
      <c r="G954" s="1044"/>
      <c r="H954" s="1045"/>
      <c r="I954" s="1046"/>
      <c r="J954" s="1047"/>
      <c r="K954" s="1047"/>
      <c r="L954" s="1047"/>
    </row>
    <row r="955" spans="1:12" s="1042" customFormat="1">
      <c r="A955" s="1066">
        <v>945</v>
      </c>
      <c r="B955" s="1070" t="s">
        <v>2706</v>
      </c>
      <c r="C955" s="1071" t="s">
        <v>2407</v>
      </c>
      <c r="D955" s="1072">
        <v>8853.1200000000008</v>
      </c>
      <c r="F955" s="1043"/>
      <c r="G955" s="1044"/>
      <c r="H955" s="1045"/>
      <c r="I955" s="1046"/>
      <c r="J955" s="1047"/>
      <c r="K955" s="1047"/>
      <c r="L955" s="1047"/>
    </row>
    <row r="956" spans="1:12" s="1042" customFormat="1">
      <c r="A956" s="1066">
        <v>946</v>
      </c>
      <c r="B956" s="1070" t="s">
        <v>2707</v>
      </c>
      <c r="C956" s="1071" t="s">
        <v>2407</v>
      </c>
      <c r="D956" s="1072">
        <v>13225</v>
      </c>
      <c r="F956" s="1043"/>
      <c r="G956" s="1044"/>
      <c r="H956" s="1045"/>
      <c r="I956" s="1046"/>
      <c r="J956" s="1047"/>
      <c r="K956" s="1047"/>
      <c r="L956" s="1047"/>
    </row>
    <row r="957" spans="1:12" s="1042" customFormat="1">
      <c r="A957" s="1066">
        <v>947</v>
      </c>
      <c r="B957" s="1070" t="s">
        <v>2708</v>
      </c>
      <c r="C957" s="1071" t="s">
        <v>2407</v>
      </c>
      <c r="D957" s="1072">
        <v>13225</v>
      </c>
      <c r="F957" s="1043"/>
      <c r="G957" s="1044"/>
      <c r="H957" s="1045"/>
      <c r="I957" s="1046"/>
      <c r="J957" s="1047"/>
      <c r="K957" s="1047"/>
      <c r="L957" s="1047"/>
    </row>
    <row r="958" spans="1:12" s="1042" customFormat="1">
      <c r="A958" s="1066">
        <v>948</v>
      </c>
      <c r="B958" s="1070" t="s">
        <v>2709</v>
      </c>
      <c r="C958" s="1071" t="s">
        <v>2407</v>
      </c>
      <c r="D958" s="1072">
        <v>13225</v>
      </c>
      <c r="F958" s="1043"/>
      <c r="G958" s="1044"/>
      <c r="H958" s="1045"/>
      <c r="I958" s="1046"/>
      <c r="J958" s="1047"/>
      <c r="K958" s="1047"/>
      <c r="L958" s="1047"/>
    </row>
    <row r="959" spans="1:12" s="1042" customFormat="1">
      <c r="A959" s="1066">
        <v>949</v>
      </c>
      <c r="B959" s="1070" t="s">
        <v>2710</v>
      </c>
      <c r="C959" s="1071" t="s">
        <v>2407</v>
      </c>
      <c r="D959" s="1072">
        <v>11845</v>
      </c>
      <c r="F959" s="1043"/>
      <c r="G959" s="1044"/>
      <c r="H959" s="1045"/>
      <c r="I959" s="1046"/>
      <c r="J959" s="1047"/>
      <c r="K959" s="1047"/>
      <c r="L959" s="1047"/>
    </row>
    <row r="960" spans="1:12" s="1042" customFormat="1">
      <c r="A960" s="1066">
        <v>950</v>
      </c>
      <c r="B960" s="1070" t="s">
        <v>2711</v>
      </c>
      <c r="C960" s="1071" t="s">
        <v>2407</v>
      </c>
      <c r="D960" s="1072">
        <v>9540</v>
      </c>
      <c r="F960" s="1043"/>
      <c r="G960" s="1044"/>
      <c r="H960" s="1045"/>
      <c r="I960" s="1046"/>
      <c r="J960" s="1047"/>
      <c r="K960" s="1047"/>
      <c r="L960" s="1047"/>
    </row>
    <row r="961" spans="1:12" s="1042" customFormat="1">
      <c r="A961" s="1066">
        <v>951</v>
      </c>
      <c r="B961" s="1070" t="s">
        <v>2712</v>
      </c>
      <c r="C961" s="1071" t="s">
        <v>2407</v>
      </c>
      <c r="D961" s="1072">
        <v>11252</v>
      </c>
      <c r="F961" s="1043"/>
      <c r="G961" s="1044"/>
      <c r="H961" s="1045"/>
      <c r="I961" s="1046"/>
      <c r="J961" s="1047"/>
      <c r="K961" s="1047"/>
      <c r="L961" s="1047"/>
    </row>
    <row r="962" spans="1:12" s="1042" customFormat="1">
      <c r="A962" s="1066">
        <v>952</v>
      </c>
      <c r="B962" s="1070" t="s">
        <v>2713</v>
      </c>
      <c r="C962" s="1071" t="s">
        <v>2407</v>
      </c>
      <c r="D962" s="1072">
        <v>13224</v>
      </c>
      <c r="F962" s="1043"/>
      <c r="G962" s="1044"/>
      <c r="H962" s="1045"/>
      <c r="I962" s="1046"/>
      <c r="J962" s="1047"/>
      <c r="K962" s="1047"/>
      <c r="L962" s="1047"/>
    </row>
    <row r="963" spans="1:12" s="1042" customFormat="1">
      <c r="A963" s="1066">
        <v>953</v>
      </c>
      <c r="B963" s="1070" t="s">
        <v>2714</v>
      </c>
      <c r="C963" s="1071" t="s">
        <v>2407</v>
      </c>
      <c r="D963" s="1072">
        <v>9500.4</v>
      </c>
      <c r="F963" s="1043"/>
      <c r="G963" s="1044"/>
      <c r="H963" s="1045"/>
      <c r="I963" s="1046"/>
      <c r="J963" s="1047"/>
      <c r="K963" s="1047"/>
      <c r="L963" s="1047"/>
    </row>
    <row r="964" spans="1:12" s="1042" customFormat="1">
      <c r="A964" s="1066">
        <v>954</v>
      </c>
      <c r="B964" s="1070" t="s">
        <v>2715</v>
      </c>
      <c r="C964" s="1071" t="s">
        <v>2407</v>
      </c>
      <c r="D964" s="1072">
        <v>9500.4</v>
      </c>
      <c r="F964" s="1043"/>
      <c r="G964" s="1044"/>
      <c r="H964" s="1045"/>
      <c r="I964" s="1046"/>
      <c r="J964" s="1047"/>
      <c r="K964" s="1047"/>
      <c r="L964" s="1047"/>
    </row>
    <row r="965" spans="1:12" s="1042" customFormat="1">
      <c r="A965" s="1066">
        <v>955</v>
      </c>
      <c r="B965" s="1070" t="s">
        <v>2716</v>
      </c>
      <c r="C965" s="1071" t="s">
        <v>2407</v>
      </c>
      <c r="D965" s="1072">
        <v>10899.7</v>
      </c>
      <c r="F965" s="1043"/>
      <c r="G965" s="1044"/>
      <c r="H965" s="1045"/>
      <c r="I965" s="1046"/>
      <c r="J965" s="1047"/>
      <c r="K965" s="1047"/>
      <c r="L965" s="1047"/>
    </row>
    <row r="966" spans="1:12" s="1042" customFormat="1">
      <c r="A966" s="1066">
        <v>956</v>
      </c>
      <c r="B966" s="1070" t="s">
        <v>2717</v>
      </c>
      <c r="C966" s="1071" t="s">
        <v>2407</v>
      </c>
      <c r="D966" s="1072">
        <v>9540</v>
      </c>
      <c r="F966" s="1043"/>
      <c r="G966" s="1044"/>
      <c r="H966" s="1045"/>
      <c r="I966" s="1046"/>
      <c r="J966" s="1047"/>
      <c r="K966" s="1047"/>
      <c r="L966" s="1047"/>
    </row>
    <row r="967" spans="1:12" s="1042" customFormat="1">
      <c r="A967" s="1066">
        <v>957</v>
      </c>
      <c r="B967" s="1070" t="s">
        <v>2718</v>
      </c>
      <c r="C967" s="1071" t="s">
        <v>2407</v>
      </c>
      <c r="D967" s="1072">
        <v>13224</v>
      </c>
      <c r="F967" s="1043"/>
      <c r="G967" s="1044"/>
      <c r="H967" s="1045"/>
      <c r="I967" s="1046"/>
      <c r="J967" s="1047"/>
      <c r="K967" s="1047"/>
      <c r="L967" s="1047"/>
    </row>
    <row r="968" spans="1:12" s="1042" customFormat="1">
      <c r="A968" s="1066">
        <v>958</v>
      </c>
      <c r="B968" s="1070" t="s">
        <v>2719</v>
      </c>
      <c r="C968" s="1071" t="s">
        <v>2407</v>
      </c>
      <c r="D968" s="1072">
        <v>10899.7</v>
      </c>
      <c r="F968" s="1043"/>
      <c r="G968" s="1044"/>
      <c r="H968" s="1045"/>
      <c r="I968" s="1046"/>
      <c r="J968" s="1047"/>
      <c r="K968" s="1047"/>
      <c r="L968" s="1047"/>
    </row>
    <row r="969" spans="1:12" s="1042" customFormat="1">
      <c r="A969" s="1066">
        <v>959</v>
      </c>
      <c r="B969" s="1070" t="s">
        <v>2720</v>
      </c>
      <c r="C969" s="1071" t="s">
        <v>2407</v>
      </c>
      <c r="D969" s="1072">
        <v>9540</v>
      </c>
      <c r="F969" s="1043"/>
      <c r="G969" s="1044"/>
      <c r="H969" s="1045"/>
      <c r="I969" s="1046"/>
      <c r="J969" s="1047"/>
      <c r="K969" s="1047"/>
      <c r="L969" s="1047"/>
    </row>
    <row r="970" spans="1:12" s="1042" customFormat="1">
      <c r="A970" s="1066">
        <v>960</v>
      </c>
      <c r="B970" s="1070" t="s">
        <v>2721</v>
      </c>
      <c r="C970" s="1071" t="s">
        <v>2407</v>
      </c>
      <c r="D970" s="1072">
        <v>10899.7</v>
      </c>
      <c r="F970" s="1043"/>
      <c r="G970" s="1044"/>
      <c r="H970" s="1045"/>
      <c r="I970" s="1046"/>
      <c r="J970" s="1047"/>
      <c r="K970" s="1047"/>
      <c r="L970" s="1047"/>
    </row>
    <row r="971" spans="1:12" s="1042" customFormat="1">
      <c r="A971" s="1066">
        <v>961</v>
      </c>
      <c r="B971" s="1070" t="s">
        <v>2722</v>
      </c>
      <c r="C971" s="1071" t="s">
        <v>2407</v>
      </c>
      <c r="D971" s="1072">
        <v>9540</v>
      </c>
      <c r="F971" s="1043"/>
      <c r="G971" s="1044"/>
      <c r="H971" s="1045"/>
      <c r="I971" s="1046"/>
      <c r="J971" s="1047"/>
      <c r="K971" s="1047"/>
      <c r="L971" s="1047"/>
    </row>
    <row r="972" spans="1:12" s="1042" customFormat="1">
      <c r="A972" s="1066">
        <v>962</v>
      </c>
      <c r="B972" s="1070" t="s">
        <v>2723</v>
      </c>
      <c r="C972" s="1071" t="s">
        <v>2407</v>
      </c>
      <c r="D972" s="1072">
        <v>9500.4</v>
      </c>
      <c r="F972" s="1043"/>
      <c r="G972" s="1044"/>
      <c r="H972" s="1045"/>
      <c r="I972" s="1046"/>
      <c r="J972" s="1047"/>
      <c r="K972" s="1047"/>
      <c r="L972" s="1047"/>
    </row>
    <row r="973" spans="1:12" s="1042" customFormat="1">
      <c r="A973" s="1066">
        <v>963</v>
      </c>
      <c r="B973" s="1070" t="s">
        <v>2724</v>
      </c>
      <c r="C973" s="1071" t="s">
        <v>2407</v>
      </c>
      <c r="D973" s="1072">
        <v>9500.4</v>
      </c>
      <c r="F973" s="1043"/>
      <c r="G973" s="1044"/>
      <c r="H973" s="1045"/>
      <c r="I973" s="1046"/>
      <c r="J973" s="1047"/>
      <c r="K973" s="1047"/>
      <c r="L973" s="1047"/>
    </row>
    <row r="974" spans="1:12" s="1042" customFormat="1">
      <c r="A974" s="1066">
        <v>964</v>
      </c>
      <c r="B974" s="1070" t="s">
        <v>2725</v>
      </c>
      <c r="C974" s="1071" t="s">
        <v>2407</v>
      </c>
      <c r="D974" s="1072">
        <v>9500.4</v>
      </c>
      <c r="F974" s="1043"/>
      <c r="G974" s="1044"/>
      <c r="H974" s="1045"/>
      <c r="I974" s="1046"/>
      <c r="J974" s="1047"/>
      <c r="K974" s="1047"/>
      <c r="L974" s="1047"/>
    </row>
    <row r="975" spans="1:12" s="1042" customFormat="1">
      <c r="A975" s="1066">
        <v>965</v>
      </c>
      <c r="B975" s="1070" t="s">
        <v>2726</v>
      </c>
      <c r="C975" s="1071" t="s">
        <v>2407</v>
      </c>
      <c r="D975" s="1072">
        <v>10899.7</v>
      </c>
      <c r="F975" s="1043"/>
      <c r="G975" s="1044"/>
      <c r="H975" s="1045"/>
      <c r="I975" s="1046"/>
      <c r="J975" s="1047"/>
      <c r="K975" s="1047"/>
      <c r="L975" s="1047"/>
    </row>
    <row r="976" spans="1:12" s="1042" customFormat="1">
      <c r="A976" s="1066">
        <v>966</v>
      </c>
      <c r="B976" s="1070" t="s">
        <v>2727</v>
      </c>
      <c r="C976" s="1071" t="s">
        <v>2407</v>
      </c>
      <c r="D976" s="1072">
        <v>9540</v>
      </c>
      <c r="F976" s="1043"/>
      <c r="G976" s="1044"/>
      <c r="H976" s="1045"/>
      <c r="I976" s="1046"/>
      <c r="J976" s="1047"/>
      <c r="K976" s="1047"/>
      <c r="L976" s="1047"/>
    </row>
    <row r="977" spans="1:12" s="1042" customFormat="1">
      <c r="A977" s="1066">
        <v>967</v>
      </c>
      <c r="B977" s="1070" t="s">
        <v>2728</v>
      </c>
      <c r="C977" s="1071" t="s">
        <v>2407</v>
      </c>
      <c r="D977" s="1072">
        <v>9540</v>
      </c>
      <c r="F977" s="1043"/>
      <c r="G977" s="1044"/>
      <c r="H977" s="1045"/>
      <c r="I977" s="1046"/>
      <c r="J977" s="1047"/>
      <c r="K977" s="1047"/>
      <c r="L977" s="1047"/>
    </row>
    <row r="978" spans="1:12" s="1042" customFormat="1">
      <c r="A978" s="1066">
        <v>968</v>
      </c>
      <c r="B978" s="1070" t="s">
        <v>2729</v>
      </c>
      <c r="C978" s="1071" t="s">
        <v>2407</v>
      </c>
      <c r="D978" s="1072">
        <v>9540</v>
      </c>
      <c r="F978" s="1043"/>
      <c r="G978" s="1044"/>
      <c r="H978" s="1045"/>
      <c r="I978" s="1046"/>
      <c r="J978" s="1047"/>
      <c r="K978" s="1047"/>
      <c r="L978" s="1047"/>
    </row>
    <row r="979" spans="1:12" s="1042" customFormat="1">
      <c r="A979" s="1066">
        <v>969</v>
      </c>
      <c r="B979" s="1070" t="s">
        <v>2730</v>
      </c>
      <c r="C979" s="1071" t="s">
        <v>2407</v>
      </c>
      <c r="D979" s="1072">
        <v>9540</v>
      </c>
      <c r="F979" s="1043"/>
      <c r="G979" s="1044"/>
      <c r="H979" s="1045"/>
      <c r="I979" s="1046"/>
      <c r="J979" s="1047"/>
      <c r="K979" s="1047"/>
      <c r="L979" s="1047"/>
    </row>
    <row r="980" spans="1:12" s="1042" customFormat="1">
      <c r="A980" s="1066">
        <v>970</v>
      </c>
      <c r="B980" s="1070" t="s">
        <v>2731</v>
      </c>
      <c r="C980" s="1071" t="s">
        <v>2407</v>
      </c>
      <c r="D980" s="1072">
        <v>9540</v>
      </c>
      <c r="F980" s="1043"/>
      <c r="G980" s="1044"/>
      <c r="H980" s="1045"/>
      <c r="I980" s="1046"/>
      <c r="J980" s="1047"/>
      <c r="K980" s="1047"/>
      <c r="L980" s="1047"/>
    </row>
    <row r="981" spans="1:12" s="1042" customFormat="1">
      <c r="A981" s="1066">
        <v>971</v>
      </c>
      <c r="B981" s="1070" t="s">
        <v>2732</v>
      </c>
      <c r="C981" s="1071" t="s">
        <v>2407</v>
      </c>
      <c r="D981" s="1072">
        <v>9540</v>
      </c>
      <c r="F981" s="1043"/>
      <c r="G981" s="1044"/>
      <c r="H981" s="1045"/>
      <c r="I981" s="1046"/>
      <c r="J981" s="1047"/>
      <c r="K981" s="1047"/>
      <c r="L981" s="1047"/>
    </row>
    <row r="982" spans="1:12" s="1042" customFormat="1">
      <c r="A982" s="1066">
        <v>972</v>
      </c>
      <c r="B982" s="1070" t="s">
        <v>2733</v>
      </c>
      <c r="C982" s="1071" t="s">
        <v>2407</v>
      </c>
      <c r="D982" s="1072">
        <v>9540</v>
      </c>
      <c r="F982" s="1043"/>
      <c r="G982" s="1044"/>
      <c r="H982" s="1045"/>
      <c r="I982" s="1046"/>
      <c r="J982" s="1047"/>
      <c r="K982" s="1047"/>
      <c r="L982" s="1047"/>
    </row>
    <row r="983" spans="1:12" s="1042" customFormat="1">
      <c r="A983" s="1066">
        <v>973</v>
      </c>
      <c r="B983" s="1070" t="s">
        <v>2734</v>
      </c>
      <c r="C983" s="1071" t="s">
        <v>2407</v>
      </c>
      <c r="D983" s="1072">
        <v>11656.84</v>
      </c>
      <c r="F983" s="1043"/>
      <c r="G983" s="1044"/>
      <c r="H983" s="1045"/>
      <c r="I983" s="1046"/>
      <c r="J983" s="1047"/>
      <c r="K983" s="1047"/>
      <c r="L983" s="1047"/>
    </row>
    <row r="984" spans="1:12" s="1042" customFormat="1">
      <c r="A984" s="1066">
        <v>974</v>
      </c>
      <c r="B984" s="1070" t="s">
        <v>2735</v>
      </c>
      <c r="C984" s="1071" t="s">
        <v>2407</v>
      </c>
      <c r="D984" s="1072">
        <v>11656.84</v>
      </c>
      <c r="F984" s="1043"/>
      <c r="G984" s="1044"/>
      <c r="H984" s="1045"/>
      <c r="I984" s="1046"/>
      <c r="J984" s="1047"/>
      <c r="K984" s="1047"/>
      <c r="L984" s="1047"/>
    </row>
    <row r="985" spans="1:12" s="1042" customFormat="1">
      <c r="A985" s="1066">
        <v>975</v>
      </c>
      <c r="B985" s="1070" t="s">
        <v>2736</v>
      </c>
      <c r="C985" s="1071" t="s">
        <v>2407</v>
      </c>
      <c r="D985" s="1072">
        <v>11656.84</v>
      </c>
      <c r="F985" s="1043"/>
      <c r="G985" s="1044"/>
      <c r="H985" s="1045"/>
      <c r="I985" s="1046"/>
      <c r="J985" s="1047"/>
      <c r="K985" s="1047"/>
      <c r="L985" s="1047"/>
    </row>
    <row r="986" spans="1:12" s="1042" customFormat="1">
      <c r="A986" s="1066">
        <v>976</v>
      </c>
      <c r="B986" s="1070" t="s">
        <v>2737</v>
      </c>
      <c r="C986" s="1071" t="s">
        <v>2407</v>
      </c>
      <c r="D986" s="1072">
        <v>11656.84</v>
      </c>
      <c r="F986" s="1043"/>
      <c r="G986" s="1044"/>
      <c r="H986" s="1045"/>
      <c r="I986" s="1046"/>
      <c r="J986" s="1047"/>
      <c r="K986" s="1047"/>
      <c r="L986" s="1047"/>
    </row>
    <row r="987" spans="1:12" s="1042" customFormat="1">
      <c r="A987" s="1066">
        <v>977</v>
      </c>
      <c r="B987" s="1070" t="s">
        <v>2738</v>
      </c>
      <c r="C987" s="1071" t="s">
        <v>2407</v>
      </c>
      <c r="D987" s="1072">
        <v>11656.84</v>
      </c>
      <c r="F987" s="1043"/>
      <c r="G987" s="1044"/>
      <c r="H987" s="1045"/>
      <c r="I987" s="1046"/>
      <c r="J987" s="1047"/>
      <c r="K987" s="1047"/>
      <c r="L987" s="1047"/>
    </row>
    <row r="988" spans="1:12" s="1042" customFormat="1">
      <c r="A988" s="1066">
        <v>978</v>
      </c>
      <c r="B988" s="1070" t="s">
        <v>2739</v>
      </c>
      <c r="C988" s="1071" t="s">
        <v>2407</v>
      </c>
      <c r="D988" s="1072">
        <v>10899.7</v>
      </c>
      <c r="F988" s="1043"/>
      <c r="G988" s="1044"/>
      <c r="H988" s="1045"/>
      <c r="I988" s="1046"/>
      <c r="J988" s="1047"/>
      <c r="K988" s="1047"/>
      <c r="L988" s="1047"/>
    </row>
    <row r="989" spans="1:12" s="1042" customFormat="1">
      <c r="A989" s="1066">
        <v>979</v>
      </c>
      <c r="B989" s="1070" t="s">
        <v>2740</v>
      </c>
      <c r="C989" s="1071" t="s">
        <v>2407</v>
      </c>
      <c r="D989" s="1072">
        <v>9540</v>
      </c>
      <c r="F989" s="1043"/>
      <c r="G989" s="1044"/>
      <c r="H989" s="1045"/>
      <c r="I989" s="1046"/>
      <c r="J989" s="1047"/>
      <c r="K989" s="1047"/>
      <c r="L989" s="1047"/>
    </row>
    <row r="990" spans="1:12" s="1042" customFormat="1">
      <c r="A990" s="1066">
        <v>980</v>
      </c>
      <c r="B990" s="1070" t="s">
        <v>2741</v>
      </c>
      <c r="C990" s="1071" t="s">
        <v>2407</v>
      </c>
      <c r="D990" s="1072">
        <v>9540</v>
      </c>
      <c r="F990" s="1043"/>
      <c r="G990" s="1044"/>
      <c r="H990" s="1045"/>
      <c r="I990" s="1046"/>
      <c r="J990" s="1047"/>
      <c r="K990" s="1047"/>
      <c r="L990" s="1047"/>
    </row>
    <row r="991" spans="1:12" s="1042" customFormat="1">
      <c r="A991" s="1066">
        <v>981</v>
      </c>
      <c r="B991" s="1070" t="s">
        <v>2742</v>
      </c>
      <c r="C991" s="1071" t="s">
        <v>2407</v>
      </c>
      <c r="D991" s="1072">
        <v>9540</v>
      </c>
      <c r="F991" s="1043"/>
      <c r="G991" s="1044"/>
      <c r="H991" s="1045"/>
      <c r="I991" s="1046"/>
      <c r="J991" s="1047"/>
      <c r="K991" s="1047"/>
      <c r="L991" s="1047"/>
    </row>
    <row r="992" spans="1:12" s="1042" customFormat="1">
      <c r="A992" s="1066">
        <v>982</v>
      </c>
      <c r="B992" s="1070" t="s">
        <v>2743</v>
      </c>
      <c r="C992" s="1071" t="s">
        <v>2407</v>
      </c>
      <c r="D992" s="1072">
        <v>9540</v>
      </c>
      <c r="F992" s="1043"/>
      <c r="G992" s="1044"/>
      <c r="H992" s="1045"/>
      <c r="I992" s="1046"/>
      <c r="J992" s="1047"/>
      <c r="K992" s="1047"/>
      <c r="L992" s="1047"/>
    </row>
    <row r="993" spans="1:12" s="1042" customFormat="1">
      <c r="A993" s="1066">
        <v>983</v>
      </c>
      <c r="B993" s="1070" t="s">
        <v>2744</v>
      </c>
      <c r="C993" s="1071" t="s">
        <v>2407</v>
      </c>
      <c r="D993" s="1072">
        <v>9540</v>
      </c>
      <c r="F993" s="1043"/>
      <c r="G993" s="1044"/>
      <c r="H993" s="1045"/>
      <c r="I993" s="1046"/>
      <c r="J993" s="1047"/>
      <c r="K993" s="1047"/>
      <c r="L993" s="1047"/>
    </row>
    <row r="994" spans="1:12" s="1042" customFormat="1">
      <c r="A994" s="1066">
        <v>984</v>
      </c>
      <c r="B994" s="1070" t="s">
        <v>2745</v>
      </c>
      <c r="C994" s="1071" t="s">
        <v>2407</v>
      </c>
      <c r="D994" s="1072">
        <v>9540</v>
      </c>
      <c r="F994" s="1043"/>
      <c r="G994" s="1044"/>
      <c r="H994" s="1045"/>
      <c r="I994" s="1046"/>
      <c r="J994" s="1047"/>
      <c r="K994" s="1047"/>
      <c r="L994" s="1047"/>
    </row>
    <row r="995" spans="1:12" s="1042" customFormat="1">
      <c r="A995" s="1066">
        <v>985</v>
      </c>
      <c r="B995" s="1070" t="s">
        <v>2746</v>
      </c>
      <c r="C995" s="1071" t="s">
        <v>2407</v>
      </c>
      <c r="D995" s="1072">
        <v>9540</v>
      </c>
      <c r="F995" s="1043"/>
      <c r="G995" s="1044"/>
      <c r="H995" s="1045"/>
      <c r="I995" s="1046"/>
      <c r="J995" s="1047"/>
      <c r="K995" s="1047"/>
      <c r="L995" s="1047"/>
    </row>
    <row r="996" spans="1:12" s="1042" customFormat="1">
      <c r="A996" s="1066">
        <v>986</v>
      </c>
      <c r="B996" s="1070" t="s">
        <v>2747</v>
      </c>
      <c r="C996" s="1071" t="s">
        <v>2407</v>
      </c>
      <c r="D996" s="1072">
        <v>9540</v>
      </c>
      <c r="F996" s="1043"/>
      <c r="G996" s="1044"/>
      <c r="H996" s="1045"/>
      <c r="I996" s="1046"/>
      <c r="J996" s="1047"/>
      <c r="K996" s="1047"/>
      <c r="L996" s="1047"/>
    </row>
    <row r="997" spans="1:12" s="1042" customFormat="1">
      <c r="A997" s="1066">
        <v>987</v>
      </c>
      <c r="B997" s="1070" t="s">
        <v>2748</v>
      </c>
      <c r="C997" s="1071" t="s">
        <v>2407</v>
      </c>
      <c r="D997" s="1072">
        <v>9540</v>
      </c>
      <c r="F997" s="1043"/>
      <c r="G997" s="1044"/>
      <c r="H997" s="1045"/>
      <c r="I997" s="1046"/>
      <c r="J997" s="1047"/>
      <c r="K997" s="1047"/>
      <c r="L997" s="1047"/>
    </row>
    <row r="998" spans="1:12" s="1042" customFormat="1">
      <c r="A998" s="1066">
        <v>988</v>
      </c>
      <c r="B998" s="1070" t="s">
        <v>2749</v>
      </c>
      <c r="C998" s="1071" t="s">
        <v>2407</v>
      </c>
      <c r="D998" s="1072">
        <v>9540</v>
      </c>
      <c r="F998" s="1043"/>
      <c r="G998" s="1044"/>
      <c r="H998" s="1045"/>
      <c r="I998" s="1046"/>
      <c r="J998" s="1047"/>
      <c r="K998" s="1047"/>
      <c r="L998" s="1047"/>
    </row>
    <row r="999" spans="1:12" s="1042" customFormat="1">
      <c r="A999" s="1066">
        <v>989</v>
      </c>
      <c r="B999" s="1070" t="s">
        <v>2750</v>
      </c>
      <c r="C999" s="1071" t="s">
        <v>2407</v>
      </c>
      <c r="D999" s="1072">
        <v>9540</v>
      </c>
      <c r="F999" s="1043"/>
      <c r="G999" s="1044"/>
      <c r="H999" s="1045"/>
      <c r="I999" s="1046"/>
      <c r="J999" s="1047"/>
      <c r="K999" s="1047"/>
      <c r="L999" s="1047"/>
    </row>
    <row r="1000" spans="1:12" s="1042" customFormat="1">
      <c r="A1000" s="1066">
        <v>990</v>
      </c>
      <c r="B1000" s="1070" t="s">
        <v>2751</v>
      </c>
      <c r="C1000" s="1071" t="s">
        <v>2407</v>
      </c>
      <c r="D1000" s="1072">
        <v>9540</v>
      </c>
      <c r="F1000" s="1043"/>
      <c r="G1000" s="1044"/>
      <c r="H1000" s="1045"/>
      <c r="I1000" s="1046"/>
      <c r="J1000" s="1047"/>
      <c r="K1000" s="1047"/>
      <c r="L1000" s="1047"/>
    </row>
    <row r="1001" spans="1:12" s="1042" customFormat="1">
      <c r="A1001" s="1066">
        <v>991</v>
      </c>
      <c r="B1001" s="1070" t="s">
        <v>2752</v>
      </c>
      <c r="C1001" s="1071" t="s">
        <v>2407</v>
      </c>
      <c r="D1001" s="1072">
        <v>9540</v>
      </c>
      <c r="F1001" s="1043"/>
      <c r="G1001" s="1044"/>
      <c r="H1001" s="1045"/>
      <c r="I1001" s="1046"/>
      <c r="J1001" s="1047"/>
      <c r="K1001" s="1047"/>
      <c r="L1001" s="1047"/>
    </row>
    <row r="1002" spans="1:12" s="1042" customFormat="1">
      <c r="A1002" s="1066">
        <v>992</v>
      </c>
      <c r="B1002" s="1070" t="s">
        <v>2753</v>
      </c>
      <c r="C1002" s="1071" t="s">
        <v>2407</v>
      </c>
      <c r="D1002" s="1072">
        <v>9540</v>
      </c>
      <c r="F1002" s="1043"/>
      <c r="G1002" s="1044"/>
      <c r="H1002" s="1045"/>
      <c r="I1002" s="1046"/>
      <c r="J1002" s="1047"/>
      <c r="K1002" s="1047"/>
      <c r="L1002" s="1047"/>
    </row>
    <row r="1003" spans="1:12" s="1042" customFormat="1">
      <c r="A1003" s="1066">
        <v>993</v>
      </c>
      <c r="B1003" s="1070" t="s">
        <v>2754</v>
      </c>
      <c r="C1003" s="1071" t="s">
        <v>2407</v>
      </c>
      <c r="D1003" s="1072">
        <v>9540</v>
      </c>
      <c r="F1003" s="1043"/>
      <c r="G1003" s="1044"/>
      <c r="H1003" s="1045"/>
      <c r="I1003" s="1046"/>
      <c r="J1003" s="1047"/>
      <c r="K1003" s="1047"/>
      <c r="L1003" s="1047"/>
    </row>
    <row r="1004" spans="1:12" s="1042" customFormat="1">
      <c r="A1004" s="1066">
        <v>994</v>
      </c>
      <c r="B1004" s="1070" t="s">
        <v>2755</v>
      </c>
      <c r="C1004" s="1071" t="s">
        <v>2407</v>
      </c>
      <c r="D1004" s="1072">
        <v>9540</v>
      </c>
      <c r="F1004" s="1043"/>
      <c r="G1004" s="1044"/>
      <c r="H1004" s="1045"/>
      <c r="I1004" s="1046"/>
      <c r="J1004" s="1047"/>
      <c r="K1004" s="1047"/>
      <c r="L1004" s="1047"/>
    </row>
    <row r="1005" spans="1:12" s="1042" customFormat="1">
      <c r="A1005" s="1066">
        <v>995</v>
      </c>
      <c r="B1005" s="1070" t="s">
        <v>2756</v>
      </c>
      <c r="C1005" s="1071" t="s">
        <v>2407</v>
      </c>
      <c r="D1005" s="1072">
        <v>9540</v>
      </c>
      <c r="F1005" s="1043"/>
      <c r="G1005" s="1044"/>
      <c r="H1005" s="1045"/>
      <c r="I1005" s="1046"/>
      <c r="J1005" s="1047"/>
      <c r="K1005" s="1047"/>
      <c r="L1005" s="1047"/>
    </row>
    <row r="1006" spans="1:12" s="1042" customFormat="1">
      <c r="A1006" s="1066">
        <v>996</v>
      </c>
      <c r="B1006" s="1070" t="s">
        <v>2757</v>
      </c>
      <c r="C1006" s="1071" t="s">
        <v>2407</v>
      </c>
      <c r="D1006" s="1072">
        <v>9540</v>
      </c>
      <c r="F1006" s="1043"/>
      <c r="G1006" s="1044"/>
      <c r="H1006" s="1045"/>
      <c r="I1006" s="1046"/>
      <c r="J1006" s="1047"/>
      <c r="K1006" s="1047"/>
      <c r="L1006" s="1047"/>
    </row>
    <row r="1007" spans="1:12" s="1042" customFormat="1">
      <c r="A1007" s="1066">
        <v>997</v>
      </c>
      <c r="B1007" s="1070" t="s">
        <v>2758</v>
      </c>
      <c r="C1007" s="1071" t="s">
        <v>2407</v>
      </c>
      <c r="D1007" s="1072">
        <v>9540</v>
      </c>
      <c r="F1007" s="1043"/>
      <c r="G1007" s="1044"/>
      <c r="H1007" s="1045"/>
      <c r="I1007" s="1046"/>
      <c r="J1007" s="1047"/>
      <c r="K1007" s="1047"/>
      <c r="L1007" s="1047"/>
    </row>
    <row r="1008" spans="1:12" s="1042" customFormat="1">
      <c r="A1008" s="1066">
        <v>998</v>
      </c>
      <c r="B1008" s="1070" t="s">
        <v>2759</v>
      </c>
      <c r="C1008" s="1071" t="s">
        <v>2407</v>
      </c>
      <c r="D1008" s="1072">
        <v>9540</v>
      </c>
      <c r="F1008" s="1043"/>
      <c r="G1008" s="1044"/>
      <c r="H1008" s="1045"/>
      <c r="I1008" s="1046"/>
      <c r="J1008" s="1047"/>
      <c r="K1008" s="1047"/>
      <c r="L1008" s="1047"/>
    </row>
    <row r="1009" spans="1:12">
      <c r="A1009" s="1066">
        <v>999</v>
      </c>
      <c r="B1009" s="1070" t="s">
        <v>2760</v>
      </c>
      <c r="C1009" s="1071" t="s">
        <v>2407</v>
      </c>
      <c r="D1009" s="1072">
        <v>9540</v>
      </c>
    </row>
    <row r="1010" spans="1:12">
      <c r="A1010" s="1066">
        <v>1000</v>
      </c>
      <c r="B1010" s="1070" t="s">
        <v>2761</v>
      </c>
      <c r="C1010" s="1071" t="s">
        <v>2407</v>
      </c>
      <c r="D1010" s="1072">
        <v>9540</v>
      </c>
      <c r="E1010" s="1199"/>
    </row>
    <row r="1011" spans="1:12">
      <c r="A1011" s="1066">
        <v>1001</v>
      </c>
      <c r="B1011" s="1178" t="s">
        <v>2762</v>
      </c>
      <c r="C1011" s="1080" t="s">
        <v>2407</v>
      </c>
      <c r="D1011" s="1182">
        <v>9540</v>
      </c>
    </row>
    <row r="1012" spans="1:12" ht="15" thickBot="1">
      <c r="A1012" s="1066">
        <v>1002</v>
      </c>
      <c r="B1012" s="1087" t="s">
        <v>2763</v>
      </c>
      <c r="C1012" s="1088" t="s">
        <v>2407</v>
      </c>
      <c r="D1012" s="1183">
        <v>9540</v>
      </c>
      <c r="H1012" s="1046"/>
      <c r="I1012" s="1045"/>
    </row>
    <row r="1013" spans="1:12">
      <c r="A1013" s="1066">
        <v>1003</v>
      </c>
      <c r="B1013" s="1203" t="s">
        <v>2764</v>
      </c>
      <c r="C1013" s="1068" t="s">
        <v>2407</v>
      </c>
      <c r="D1013" s="1069">
        <v>9540</v>
      </c>
      <c r="G1013" s="1167"/>
      <c r="H1013" s="1209"/>
    </row>
    <row r="1014" spans="1:12">
      <c r="A1014" s="1066">
        <v>1004</v>
      </c>
      <c r="B1014" s="1204" t="s">
        <v>2765</v>
      </c>
      <c r="C1014" s="1071" t="s">
        <v>2407</v>
      </c>
      <c r="D1014" s="1072">
        <v>11656.84</v>
      </c>
      <c r="F1014" s="1220"/>
      <c r="G1014" s="1167"/>
      <c r="H1014" s="1209"/>
    </row>
    <row r="1015" spans="1:12">
      <c r="A1015" s="1066">
        <v>1005</v>
      </c>
      <c r="B1015" s="1204" t="s">
        <v>2766</v>
      </c>
      <c r="C1015" s="1071" t="s">
        <v>2407</v>
      </c>
      <c r="D1015" s="1072">
        <v>11656.84</v>
      </c>
      <c r="F1015" s="1221"/>
      <c r="G1015" s="1167"/>
      <c r="H1015" s="1209"/>
    </row>
    <row r="1016" spans="1:12" s="1042" customFormat="1">
      <c r="A1016" s="1066">
        <v>1006</v>
      </c>
      <c r="B1016" s="1204" t="s">
        <v>2767</v>
      </c>
      <c r="C1016" s="1071" t="s">
        <v>2407</v>
      </c>
      <c r="D1016" s="1072">
        <v>11656.84</v>
      </c>
      <c r="F1016" s="1222"/>
      <c r="G1016" s="1167"/>
      <c r="H1016" s="1209"/>
      <c r="I1016" s="1046"/>
      <c r="J1016" s="1047"/>
      <c r="K1016" s="1047"/>
      <c r="L1016" s="1047"/>
    </row>
    <row r="1017" spans="1:12" s="1042" customFormat="1">
      <c r="A1017" s="1066">
        <v>1007</v>
      </c>
      <c r="B1017" s="1204" t="s">
        <v>2768</v>
      </c>
      <c r="C1017" s="1071" t="s">
        <v>2407</v>
      </c>
      <c r="D1017" s="1072">
        <v>11656.84</v>
      </c>
      <c r="F1017" s="1043"/>
      <c r="G1017" s="1167"/>
      <c r="H1017" s="1209"/>
      <c r="I1017" s="1046"/>
      <c r="J1017" s="1047"/>
      <c r="K1017" s="1047"/>
      <c r="L1017" s="1047"/>
    </row>
    <row r="1018" spans="1:12" s="1042" customFormat="1">
      <c r="A1018" s="1066">
        <v>1008</v>
      </c>
      <c r="B1018" s="1204" t="s">
        <v>2769</v>
      </c>
      <c r="C1018" s="1071" t="s">
        <v>2407</v>
      </c>
      <c r="D1018" s="1072">
        <v>11656.84</v>
      </c>
      <c r="F1018" s="1043"/>
      <c r="G1018" s="1167"/>
      <c r="H1018" s="1209"/>
      <c r="I1018" s="1046"/>
      <c r="J1018" s="1047"/>
      <c r="K1018" s="1047"/>
      <c r="L1018" s="1047"/>
    </row>
    <row r="1019" spans="1:12" s="1042" customFormat="1">
      <c r="A1019" s="1066">
        <v>1009</v>
      </c>
      <c r="B1019" s="1204" t="s">
        <v>2770</v>
      </c>
      <c r="C1019" s="1071" t="s">
        <v>2407</v>
      </c>
      <c r="D1019" s="1072">
        <v>9540</v>
      </c>
      <c r="F1019" s="1043"/>
      <c r="G1019" s="1167"/>
      <c r="H1019" s="1209"/>
      <c r="I1019" s="1046"/>
      <c r="J1019" s="1047"/>
      <c r="K1019" s="1047"/>
      <c r="L1019" s="1047"/>
    </row>
    <row r="1020" spans="1:12" s="1042" customFormat="1">
      <c r="A1020" s="1066">
        <v>1010</v>
      </c>
      <c r="B1020" s="1204" t="s">
        <v>2771</v>
      </c>
      <c r="C1020" s="1071" t="s">
        <v>2407</v>
      </c>
      <c r="D1020" s="1072">
        <v>9540</v>
      </c>
      <c r="F1020" s="1043"/>
      <c r="G1020" s="1167"/>
      <c r="H1020" s="1209"/>
      <c r="I1020" s="1046"/>
      <c r="J1020" s="1047"/>
      <c r="K1020" s="1047"/>
      <c r="L1020" s="1047"/>
    </row>
    <row r="1021" spans="1:12" s="1042" customFormat="1">
      <c r="A1021" s="1066">
        <v>1011</v>
      </c>
      <c r="B1021" s="1204" t="s">
        <v>2772</v>
      </c>
      <c r="C1021" s="1071" t="s">
        <v>2407</v>
      </c>
      <c r="D1021" s="1072">
        <v>9540</v>
      </c>
      <c r="F1021" s="1043"/>
      <c r="G1021" s="1167"/>
      <c r="H1021" s="1209"/>
      <c r="I1021" s="1046"/>
      <c r="J1021" s="1047"/>
      <c r="K1021" s="1047"/>
      <c r="L1021" s="1047"/>
    </row>
    <row r="1022" spans="1:12" s="1042" customFormat="1">
      <c r="A1022" s="1066">
        <v>1012</v>
      </c>
      <c r="B1022" s="1204" t="s">
        <v>2773</v>
      </c>
      <c r="C1022" s="1071" t="s">
        <v>2407</v>
      </c>
      <c r="D1022" s="1072">
        <v>9540</v>
      </c>
      <c r="F1022" s="1043"/>
      <c r="G1022" s="1167"/>
      <c r="H1022" s="1209"/>
      <c r="I1022" s="1046"/>
      <c r="J1022" s="1047"/>
      <c r="K1022" s="1047"/>
      <c r="L1022" s="1047"/>
    </row>
    <row r="1023" spans="1:12" s="1042" customFormat="1">
      <c r="A1023" s="1066">
        <v>1013</v>
      </c>
      <c r="B1023" s="1204" t="s">
        <v>2774</v>
      </c>
      <c r="C1023" s="1071" t="s">
        <v>2407</v>
      </c>
      <c r="D1023" s="1072">
        <v>9540</v>
      </c>
      <c r="F1023" s="1043"/>
      <c r="G1023" s="1167"/>
      <c r="H1023" s="1209"/>
      <c r="I1023" s="1046"/>
      <c r="J1023" s="1047"/>
      <c r="K1023" s="1047"/>
      <c r="L1023" s="1047"/>
    </row>
    <row r="1024" spans="1:12" s="1042" customFormat="1">
      <c r="A1024" s="1066">
        <v>1014</v>
      </c>
      <c r="B1024" s="1204" t="s">
        <v>2775</v>
      </c>
      <c r="C1024" s="1071" t="s">
        <v>2407</v>
      </c>
      <c r="D1024" s="1072">
        <v>9540</v>
      </c>
      <c r="F1024" s="1043"/>
      <c r="G1024" s="1167"/>
      <c r="H1024" s="1209"/>
      <c r="I1024" s="1046"/>
      <c r="J1024" s="1047"/>
      <c r="K1024" s="1047"/>
      <c r="L1024" s="1047"/>
    </row>
    <row r="1025" spans="1:12" s="1042" customFormat="1">
      <c r="A1025" s="1066">
        <v>1015</v>
      </c>
      <c r="B1025" s="1204" t="s">
        <v>2776</v>
      </c>
      <c r="C1025" s="1071" t="s">
        <v>2407</v>
      </c>
      <c r="D1025" s="1072">
        <v>9540</v>
      </c>
      <c r="F1025" s="1043"/>
      <c r="G1025" s="1167"/>
      <c r="H1025" s="1209"/>
      <c r="I1025" s="1046"/>
      <c r="J1025" s="1047"/>
      <c r="K1025" s="1047"/>
      <c r="L1025" s="1047"/>
    </row>
    <row r="1026" spans="1:12" s="1042" customFormat="1">
      <c r="A1026" s="1066">
        <v>1016</v>
      </c>
      <c r="B1026" s="1204" t="s">
        <v>2777</v>
      </c>
      <c r="C1026" s="1071" t="s">
        <v>2407</v>
      </c>
      <c r="D1026" s="1072">
        <v>9540</v>
      </c>
      <c r="F1026" s="1043"/>
      <c r="G1026" s="1167"/>
      <c r="H1026" s="1209"/>
      <c r="I1026" s="1046"/>
      <c r="J1026" s="1047"/>
      <c r="K1026" s="1047"/>
      <c r="L1026" s="1047"/>
    </row>
    <row r="1027" spans="1:12" s="1042" customFormat="1">
      <c r="A1027" s="1066">
        <v>1017</v>
      </c>
      <c r="B1027" s="1204" t="s">
        <v>2778</v>
      </c>
      <c r="C1027" s="1071" t="s">
        <v>2407</v>
      </c>
      <c r="D1027" s="1072">
        <v>9540</v>
      </c>
      <c r="F1027" s="1043"/>
      <c r="G1027" s="1167"/>
      <c r="H1027" s="1209"/>
      <c r="I1027" s="1046"/>
      <c r="J1027" s="1047"/>
      <c r="K1027" s="1047"/>
      <c r="L1027" s="1047"/>
    </row>
    <row r="1028" spans="1:12" s="1042" customFormat="1">
      <c r="A1028" s="1066">
        <v>1018</v>
      </c>
      <c r="B1028" s="1204" t="s">
        <v>2779</v>
      </c>
      <c r="C1028" s="1071" t="s">
        <v>2407</v>
      </c>
      <c r="D1028" s="1072">
        <v>9540</v>
      </c>
      <c r="F1028" s="1043"/>
      <c r="G1028" s="1167"/>
      <c r="H1028" s="1209"/>
      <c r="I1028" s="1046"/>
      <c r="J1028" s="1047"/>
      <c r="K1028" s="1047"/>
      <c r="L1028" s="1047"/>
    </row>
    <row r="1029" spans="1:12" s="1042" customFormat="1">
      <c r="A1029" s="1066">
        <v>1019</v>
      </c>
      <c r="B1029" s="1204" t="s">
        <v>2780</v>
      </c>
      <c r="C1029" s="1071" t="s">
        <v>2407</v>
      </c>
      <c r="D1029" s="1072">
        <v>9540</v>
      </c>
      <c r="F1029" s="1043"/>
      <c r="G1029" s="1167"/>
      <c r="H1029" s="1209"/>
      <c r="I1029" s="1046"/>
      <c r="J1029" s="1047"/>
      <c r="K1029" s="1047"/>
      <c r="L1029" s="1047"/>
    </row>
    <row r="1030" spans="1:12" s="1042" customFormat="1">
      <c r="A1030" s="1066">
        <v>1020</v>
      </c>
      <c r="B1030" s="1204" t="s">
        <v>2781</v>
      </c>
      <c r="C1030" s="1071" t="s">
        <v>2407</v>
      </c>
      <c r="D1030" s="1072">
        <v>9540</v>
      </c>
      <c r="F1030" s="1043"/>
      <c r="G1030" s="1167"/>
      <c r="H1030" s="1209"/>
      <c r="I1030" s="1046"/>
      <c r="J1030" s="1047"/>
      <c r="K1030" s="1047"/>
      <c r="L1030" s="1047"/>
    </row>
    <row r="1031" spans="1:12" s="1042" customFormat="1">
      <c r="A1031" s="1066">
        <v>1021</v>
      </c>
      <c r="B1031" s="1204" t="s">
        <v>2782</v>
      </c>
      <c r="C1031" s="1071" t="s">
        <v>2407</v>
      </c>
      <c r="D1031" s="1072">
        <v>9540</v>
      </c>
      <c r="F1031" s="1043"/>
      <c r="G1031" s="1167"/>
      <c r="H1031" s="1209"/>
      <c r="I1031" s="1046"/>
      <c r="J1031" s="1047"/>
      <c r="K1031" s="1047"/>
      <c r="L1031" s="1047"/>
    </row>
    <row r="1032" spans="1:12" s="1042" customFormat="1">
      <c r="A1032" s="1066">
        <v>1022</v>
      </c>
      <c r="B1032" s="1204" t="s">
        <v>2783</v>
      </c>
      <c r="C1032" s="1071" t="s">
        <v>2407</v>
      </c>
      <c r="D1032" s="1072">
        <v>9540</v>
      </c>
      <c r="F1032" s="1043"/>
      <c r="G1032" s="1167"/>
      <c r="H1032" s="1209"/>
      <c r="I1032" s="1046"/>
      <c r="J1032" s="1047"/>
      <c r="K1032" s="1047"/>
      <c r="L1032" s="1047"/>
    </row>
    <row r="1033" spans="1:12" s="1042" customFormat="1">
      <c r="A1033" s="1066">
        <v>1023</v>
      </c>
      <c r="B1033" s="1204" t="s">
        <v>2784</v>
      </c>
      <c r="C1033" s="1071" t="s">
        <v>2407</v>
      </c>
      <c r="D1033" s="1072">
        <v>9540</v>
      </c>
      <c r="F1033" s="1043"/>
      <c r="G1033" s="1167"/>
      <c r="H1033" s="1209"/>
      <c r="I1033" s="1046"/>
      <c r="J1033" s="1047"/>
      <c r="K1033" s="1047"/>
      <c r="L1033" s="1047"/>
    </row>
    <row r="1034" spans="1:12" s="1042" customFormat="1">
      <c r="A1034" s="1066">
        <v>1024</v>
      </c>
      <c r="B1034" s="1204" t="s">
        <v>2785</v>
      </c>
      <c r="C1034" s="1071" t="s">
        <v>2407</v>
      </c>
      <c r="D1034" s="1072">
        <v>9540</v>
      </c>
      <c r="F1034" s="1043"/>
      <c r="G1034" s="1167"/>
      <c r="H1034" s="1209"/>
      <c r="I1034" s="1046"/>
      <c r="J1034" s="1047"/>
      <c r="K1034" s="1047"/>
      <c r="L1034" s="1047"/>
    </row>
    <row r="1035" spans="1:12" s="1042" customFormat="1">
      <c r="A1035" s="1066">
        <v>1025</v>
      </c>
      <c r="B1035" s="1204" t="s">
        <v>2786</v>
      </c>
      <c r="C1035" s="1071" t="s">
        <v>2407</v>
      </c>
      <c r="D1035" s="1072">
        <v>9540</v>
      </c>
      <c r="F1035" s="1043"/>
      <c r="G1035" s="1167"/>
      <c r="H1035" s="1209"/>
      <c r="I1035" s="1046"/>
      <c r="J1035" s="1047"/>
      <c r="K1035" s="1047"/>
      <c r="L1035" s="1047"/>
    </row>
    <row r="1036" spans="1:12" s="1042" customFormat="1">
      <c r="A1036" s="1066">
        <v>1026</v>
      </c>
      <c r="B1036" s="1204" t="s">
        <v>2787</v>
      </c>
      <c r="C1036" s="1071" t="s">
        <v>2407</v>
      </c>
      <c r="D1036" s="1072">
        <v>9540</v>
      </c>
      <c r="F1036" s="1043"/>
      <c r="G1036" s="1223"/>
      <c r="H1036" s="1209"/>
      <c r="I1036" s="1046"/>
      <c r="J1036" s="1047"/>
      <c r="K1036" s="1047"/>
      <c r="L1036" s="1047"/>
    </row>
    <row r="1037" spans="1:12" s="1042" customFormat="1">
      <c r="A1037" s="1066">
        <v>1027</v>
      </c>
      <c r="B1037" s="1204" t="s">
        <v>2788</v>
      </c>
      <c r="C1037" s="1071" t="s">
        <v>2407</v>
      </c>
      <c r="D1037" s="1072">
        <v>9540</v>
      </c>
      <c r="F1037" s="1043"/>
      <c r="G1037" s="1223"/>
      <c r="H1037" s="1209"/>
      <c r="I1037" s="1046"/>
      <c r="J1037" s="1047"/>
      <c r="K1037" s="1047"/>
      <c r="L1037" s="1047"/>
    </row>
    <row r="1038" spans="1:12" s="1042" customFormat="1">
      <c r="A1038" s="1066">
        <v>1028</v>
      </c>
      <c r="B1038" s="1204" t="s">
        <v>2789</v>
      </c>
      <c r="C1038" s="1071" t="s">
        <v>2407</v>
      </c>
      <c r="D1038" s="1072">
        <v>9540</v>
      </c>
      <c r="F1038" s="1043"/>
      <c r="G1038" s="1223"/>
      <c r="H1038" s="1209"/>
      <c r="I1038" s="1046"/>
      <c r="J1038" s="1047"/>
      <c r="K1038" s="1047"/>
      <c r="L1038" s="1047"/>
    </row>
    <row r="1039" spans="1:12" s="1042" customFormat="1">
      <c r="A1039" s="1066">
        <v>1029</v>
      </c>
      <c r="B1039" s="1204" t="s">
        <v>2790</v>
      </c>
      <c r="C1039" s="1071" t="s">
        <v>2407</v>
      </c>
      <c r="D1039" s="1072">
        <v>9540</v>
      </c>
      <c r="F1039" s="1043"/>
      <c r="G1039" s="1223"/>
      <c r="H1039" s="1209"/>
      <c r="I1039" s="1046"/>
      <c r="J1039" s="1047"/>
      <c r="K1039" s="1047"/>
      <c r="L1039" s="1047"/>
    </row>
    <row r="1040" spans="1:12" s="1042" customFormat="1">
      <c r="A1040" s="1066">
        <v>1030</v>
      </c>
      <c r="B1040" s="1204" t="s">
        <v>2791</v>
      </c>
      <c r="C1040" s="1071" t="s">
        <v>2407</v>
      </c>
      <c r="D1040" s="1072">
        <v>9540</v>
      </c>
      <c r="F1040" s="1043"/>
      <c r="G1040" s="1223"/>
      <c r="H1040" s="1209"/>
      <c r="I1040" s="1046"/>
      <c r="J1040" s="1047"/>
      <c r="K1040" s="1047"/>
      <c r="L1040" s="1047"/>
    </row>
    <row r="1041" spans="1:12" s="1042" customFormat="1">
      <c r="A1041" s="1066">
        <v>1031</v>
      </c>
      <c r="B1041" s="1204" t="s">
        <v>2792</v>
      </c>
      <c r="C1041" s="1071" t="s">
        <v>2407</v>
      </c>
      <c r="D1041" s="1072">
        <v>9540</v>
      </c>
      <c r="F1041" s="1043"/>
      <c r="G1041" s="1223"/>
      <c r="H1041" s="1209"/>
      <c r="I1041" s="1046"/>
      <c r="J1041" s="1047"/>
      <c r="K1041" s="1047"/>
      <c r="L1041" s="1047"/>
    </row>
    <row r="1042" spans="1:12" s="1042" customFormat="1">
      <c r="A1042" s="1066">
        <v>1032</v>
      </c>
      <c r="B1042" s="1204" t="s">
        <v>2793</v>
      </c>
      <c r="C1042" s="1071" t="s">
        <v>2407</v>
      </c>
      <c r="D1042" s="1072">
        <v>11656.84</v>
      </c>
      <c r="F1042" s="1043"/>
      <c r="G1042" s="1223"/>
      <c r="H1042" s="1209"/>
      <c r="I1042" s="1046"/>
      <c r="J1042" s="1047"/>
      <c r="K1042" s="1047"/>
      <c r="L1042" s="1047"/>
    </row>
    <row r="1043" spans="1:12" s="1042" customFormat="1">
      <c r="A1043" s="1066">
        <v>1033</v>
      </c>
      <c r="B1043" s="1204" t="s">
        <v>2794</v>
      </c>
      <c r="C1043" s="1071" t="s">
        <v>2407</v>
      </c>
      <c r="D1043" s="1072">
        <v>11656.84</v>
      </c>
      <c r="F1043" s="1043"/>
      <c r="G1043" s="1223"/>
      <c r="H1043" s="1209"/>
      <c r="I1043" s="1046"/>
      <c r="J1043" s="1047"/>
      <c r="K1043" s="1047"/>
      <c r="L1043" s="1047"/>
    </row>
    <row r="1044" spans="1:12" s="1042" customFormat="1">
      <c r="A1044" s="1066">
        <v>1034</v>
      </c>
      <c r="B1044" s="1204" t="s">
        <v>2795</v>
      </c>
      <c r="C1044" s="1071" t="s">
        <v>2407</v>
      </c>
      <c r="D1044" s="1072">
        <v>11656.84</v>
      </c>
      <c r="F1044" s="1043"/>
      <c r="G1044" s="1223"/>
      <c r="H1044" s="1209"/>
      <c r="I1044" s="1046"/>
      <c r="J1044" s="1047"/>
      <c r="K1044" s="1047"/>
      <c r="L1044" s="1047"/>
    </row>
    <row r="1045" spans="1:12" s="1042" customFormat="1">
      <c r="A1045" s="1066">
        <v>1035</v>
      </c>
      <c r="B1045" s="1204" t="s">
        <v>2796</v>
      </c>
      <c r="C1045" s="1071" t="s">
        <v>2407</v>
      </c>
      <c r="D1045" s="1072">
        <v>11656.84</v>
      </c>
      <c r="F1045" s="1043"/>
      <c r="G1045" s="1223"/>
      <c r="H1045" s="1209"/>
      <c r="I1045" s="1046"/>
      <c r="J1045" s="1047"/>
      <c r="K1045" s="1047"/>
      <c r="L1045" s="1047"/>
    </row>
    <row r="1046" spans="1:12" s="1042" customFormat="1">
      <c r="A1046" s="1066">
        <v>1036</v>
      </c>
      <c r="B1046" s="1204" t="s">
        <v>2797</v>
      </c>
      <c r="C1046" s="1071" t="s">
        <v>2407</v>
      </c>
      <c r="D1046" s="1072">
        <v>11656.84</v>
      </c>
      <c r="F1046" s="1043"/>
      <c r="G1046" s="1223"/>
      <c r="H1046" s="1209"/>
      <c r="I1046" s="1046"/>
      <c r="J1046" s="1047"/>
      <c r="K1046" s="1047"/>
      <c r="L1046" s="1047"/>
    </row>
    <row r="1047" spans="1:12" s="1042" customFormat="1">
      <c r="A1047" s="1066">
        <v>1037</v>
      </c>
      <c r="B1047" s="1204" t="s">
        <v>2798</v>
      </c>
      <c r="C1047" s="1071" t="s">
        <v>2407</v>
      </c>
      <c r="D1047" s="1072">
        <v>12064</v>
      </c>
      <c r="F1047" s="1043"/>
      <c r="G1047" s="1223"/>
      <c r="H1047" s="1209"/>
      <c r="I1047" s="1046"/>
      <c r="J1047" s="1047"/>
      <c r="K1047" s="1047"/>
      <c r="L1047" s="1047"/>
    </row>
    <row r="1048" spans="1:12" s="1042" customFormat="1">
      <c r="A1048" s="1066">
        <v>1038</v>
      </c>
      <c r="B1048" s="1204" t="s">
        <v>2799</v>
      </c>
      <c r="C1048" s="1071" t="s">
        <v>2407</v>
      </c>
      <c r="D1048" s="1072">
        <v>10899.7</v>
      </c>
      <c r="F1048" s="1043"/>
      <c r="G1048" s="1223"/>
      <c r="H1048" s="1209"/>
      <c r="I1048" s="1046"/>
      <c r="J1048" s="1047"/>
      <c r="K1048" s="1047"/>
      <c r="L1048" s="1047"/>
    </row>
    <row r="1049" spans="1:12" s="1042" customFormat="1">
      <c r="A1049" s="1066">
        <v>1039</v>
      </c>
      <c r="B1049" s="1204" t="s">
        <v>2800</v>
      </c>
      <c r="C1049" s="1071" t="s">
        <v>2407</v>
      </c>
      <c r="D1049" s="1072">
        <v>10899.7</v>
      </c>
      <c r="F1049" s="1043"/>
      <c r="G1049" s="1223"/>
      <c r="H1049" s="1209"/>
      <c r="I1049" s="1046"/>
      <c r="J1049" s="1047"/>
      <c r="K1049" s="1047"/>
      <c r="L1049" s="1047"/>
    </row>
    <row r="1050" spans="1:12" s="1042" customFormat="1">
      <c r="A1050" s="1066">
        <v>1040</v>
      </c>
      <c r="B1050" s="1204" t="s">
        <v>2801</v>
      </c>
      <c r="C1050" s="1071" t="s">
        <v>2407</v>
      </c>
      <c r="D1050" s="1072">
        <v>10899.7</v>
      </c>
      <c r="F1050" s="1043"/>
      <c r="G1050" s="1223"/>
      <c r="H1050" s="1209"/>
      <c r="I1050" s="1046"/>
      <c r="J1050" s="1047"/>
      <c r="K1050" s="1047"/>
      <c r="L1050" s="1047"/>
    </row>
    <row r="1051" spans="1:12" s="1042" customFormat="1">
      <c r="A1051" s="1066">
        <v>1041</v>
      </c>
      <c r="B1051" s="1204" t="s">
        <v>2802</v>
      </c>
      <c r="C1051" s="1071" t="s">
        <v>2407</v>
      </c>
      <c r="D1051" s="1072">
        <v>10899.7</v>
      </c>
      <c r="F1051" s="1043"/>
      <c r="G1051" s="1223"/>
      <c r="H1051" s="1209"/>
      <c r="I1051" s="1046"/>
      <c r="J1051" s="1047"/>
      <c r="K1051" s="1047"/>
      <c r="L1051" s="1047"/>
    </row>
    <row r="1052" spans="1:12" s="1042" customFormat="1">
      <c r="A1052" s="1066">
        <v>1042</v>
      </c>
      <c r="B1052" s="1204" t="s">
        <v>2803</v>
      </c>
      <c r="C1052" s="1071" t="s">
        <v>2407</v>
      </c>
      <c r="D1052" s="1072">
        <v>10899.7</v>
      </c>
      <c r="F1052" s="1043"/>
      <c r="G1052" s="1223"/>
      <c r="H1052" s="1209"/>
      <c r="I1052" s="1046"/>
      <c r="J1052" s="1047"/>
      <c r="K1052" s="1047"/>
      <c r="L1052" s="1047"/>
    </row>
    <row r="1053" spans="1:12" s="1042" customFormat="1">
      <c r="A1053" s="1066">
        <v>1043</v>
      </c>
      <c r="B1053" s="1204" t="s">
        <v>2804</v>
      </c>
      <c r="C1053" s="1071" t="s">
        <v>2407</v>
      </c>
      <c r="D1053" s="1072">
        <v>10899.7</v>
      </c>
      <c r="F1053" s="1043"/>
      <c r="G1053" s="1224"/>
      <c r="H1053" s="1209"/>
      <c r="I1053" s="1046"/>
      <c r="J1053" s="1047"/>
      <c r="K1053" s="1047"/>
      <c r="L1053" s="1047"/>
    </row>
    <row r="1054" spans="1:12" s="1042" customFormat="1">
      <c r="A1054" s="1066">
        <v>1044</v>
      </c>
      <c r="B1054" s="1204" t="s">
        <v>2805</v>
      </c>
      <c r="C1054" s="1071" t="s">
        <v>2407</v>
      </c>
      <c r="D1054" s="1072">
        <v>9540</v>
      </c>
      <c r="F1054" s="1211"/>
      <c r="G1054" s="1159"/>
      <c r="H1054" s="1209"/>
      <c r="I1054" s="1046"/>
      <c r="J1054" s="1047"/>
      <c r="K1054" s="1047"/>
      <c r="L1054" s="1047"/>
    </row>
    <row r="1055" spans="1:12" s="1042" customFormat="1">
      <c r="A1055" s="1066">
        <v>1045</v>
      </c>
      <c r="B1055" s="1204" t="s">
        <v>2806</v>
      </c>
      <c r="C1055" s="1071" t="s">
        <v>2407</v>
      </c>
      <c r="D1055" s="1072">
        <v>9540</v>
      </c>
      <c r="F1055" s="1043"/>
      <c r="G1055" s="1223"/>
      <c r="H1055" s="1209"/>
      <c r="I1055" s="1046"/>
      <c r="J1055" s="1047"/>
      <c r="K1055" s="1047"/>
      <c r="L1055" s="1047"/>
    </row>
    <row r="1056" spans="1:12" s="1042" customFormat="1">
      <c r="A1056" s="1066">
        <v>1046</v>
      </c>
      <c r="B1056" s="1204" t="s">
        <v>2807</v>
      </c>
      <c r="C1056" s="1071" t="s">
        <v>2407</v>
      </c>
      <c r="D1056" s="1072">
        <v>9540</v>
      </c>
      <c r="F1056" s="1043"/>
      <c r="G1056" s="1223"/>
      <c r="H1056" s="1209"/>
      <c r="I1056" s="1046"/>
      <c r="J1056" s="1047"/>
      <c r="K1056" s="1047"/>
      <c r="L1056" s="1047"/>
    </row>
    <row r="1057" spans="1:12" s="1042" customFormat="1">
      <c r="A1057" s="1066">
        <v>1047</v>
      </c>
      <c r="B1057" s="1204" t="s">
        <v>2808</v>
      </c>
      <c r="C1057" s="1071" t="s">
        <v>2407</v>
      </c>
      <c r="D1057" s="1072">
        <v>9540</v>
      </c>
      <c r="F1057" s="1211"/>
      <c r="G1057" s="1159"/>
      <c r="H1057" s="1209"/>
      <c r="I1057" s="1046"/>
      <c r="J1057" s="1047"/>
      <c r="K1057" s="1047"/>
      <c r="L1057" s="1047"/>
    </row>
    <row r="1058" spans="1:12" s="1042" customFormat="1">
      <c r="A1058" s="1066">
        <v>1048</v>
      </c>
      <c r="B1058" s="1204" t="s">
        <v>2809</v>
      </c>
      <c r="C1058" s="1071" t="s">
        <v>2407</v>
      </c>
      <c r="D1058" s="1072">
        <v>9540</v>
      </c>
      <c r="F1058" s="1211"/>
      <c r="G1058" s="1159"/>
      <c r="H1058" s="1209"/>
      <c r="I1058" s="1046"/>
      <c r="J1058" s="1047"/>
      <c r="K1058" s="1047"/>
      <c r="L1058" s="1047"/>
    </row>
    <row r="1059" spans="1:12" s="1042" customFormat="1">
      <c r="A1059" s="1066">
        <v>1049</v>
      </c>
      <c r="B1059" s="1204" t="s">
        <v>2810</v>
      </c>
      <c r="C1059" s="1071" t="s">
        <v>2407</v>
      </c>
      <c r="D1059" s="1072">
        <v>9540</v>
      </c>
      <c r="F1059" s="1211"/>
      <c r="G1059" s="1159"/>
      <c r="H1059" s="1209"/>
      <c r="I1059" s="1046"/>
      <c r="J1059" s="1047"/>
      <c r="K1059" s="1047"/>
      <c r="L1059" s="1047"/>
    </row>
    <row r="1060" spans="1:12" s="1042" customFormat="1">
      <c r="A1060" s="1066">
        <v>1050</v>
      </c>
      <c r="B1060" s="1204" t="s">
        <v>2811</v>
      </c>
      <c r="C1060" s="1071" t="s">
        <v>2407</v>
      </c>
      <c r="D1060" s="1072">
        <v>9540</v>
      </c>
      <c r="F1060" s="1211"/>
      <c r="G1060" s="1159"/>
      <c r="H1060" s="1209"/>
      <c r="I1060" s="1046"/>
      <c r="J1060" s="1047"/>
      <c r="K1060" s="1047"/>
      <c r="L1060" s="1047"/>
    </row>
    <row r="1061" spans="1:12" s="1042" customFormat="1">
      <c r="A1061" s="1066">
        <v>1051</v>
      </c>
      <c r="B1061" s="1204" t="s">
        <v>2812</v>
      </c>
      <c r="C1061" s="1071" t="s">
        <v>2407</v>
      </c>
      <c r="D1061" s="1072">
        <v>9540</v>
      </c>
      <c r="F1061" s="1043"/>
      <c r="G1061" s="1167"/>
      <c r="H1061" s="1209"/>
      <c r="I1061" s="1046"/>
      <c r="J1061" s="1047"/>
      <c r="K1061" s="1047"/>
      <c r="L1061" s="1047"/>
    </row>
    <row r="1062" spans="1:12" s="1042" customFormat="1">
      <c r="A1062" s="1066">
        <v>1052</v>
      </c>
      <c r="B1062" s="1204" t="s">
        <v>2813</v>
      </c>
      <c r="C1062" s="1071" t="s">
        <v>2407</v>
      </c>
      <c r="D1062" s="1072">
        <v>9540</v>
      </c>
      <c r="F1062" s="1211"/>
      <c r="G1062" s="1159"/>
      <c r="H1062" s="1209"/>
      <c r="I1062" s="1046"/>
      <c r="J1062" s="1047"/>
      <c r="K1062" s="1047"/>
      <c r="L1062" s="1047"/>
    </row>
    <row r="1063" spans="1:12" s="1042" customFormat="1">
      <c r="A1063" s="1066">
        <v>1053</v>
      </c>
      <c r="B1063" s="1204" t="s">
        <v>2814</v>
      </c>
      <c r="C1063" s="1071" t="s">
        <v>2407</v>
      </c>
      <c r="D1063" s="1072">
        <v>9540</v>
      </c>
      <c r="F1063" s="1211"/>
      <c r="G1063" s="1159"/>
      <c r="H1063" s="1209"/>
      <c r="I1063" s="1046"/>
      <c r="J1063" s="1047"/>
      <c r="K1063" s="1047"/>
      <c r="L1063" s="1047"/>
    </row>
    <row r="1064" spans="1:12" s="1042" customFormat="1">
      <c r="A1064" s="1066">
        <v>1054</v>
      </c>
      <c r="B1064" s="1204" t="s">
        <v>2815</v>
      </c>
      <c r="C1064" s="1071" t="s">
        <v>2407</v>
      </c>
      <c r="D1064" s="1072">
        <v>9540</v>
      </c>
      <c r="F1064" s="1211"/>
      <c r="G1064" s="1159"/>
      <c r="H1064" s="1209"/>
      <c r="I1064" s="1046"/>
      <c r="J1064" s="1047"/>
      <c r="K1064" s="1047"/>
      <c r="L1064" s="1047"/>
    </row>
    <row r="1065" spans="1:12" s="1042" customFormat="1">
      <c r="A1065" s="1066">
        <v>1055</v>
      </c>
      <c r="B1065" s="1204" t="s">
        <v>2816</v>
      </c>
      <c r="C1065" s="1071" t="s">
        <v>2407</v>
      </c>
      <c r="D1065" s="1072">
        <v>9540</v>
      </c>
      <c r="F1065" s="1211"/>
      <c r="G1065" s="1159"/>
      <c r="H1065" s="1209"/>
      <c r="I1065" s="1046"/>
      <c r="J1065" s="1047"/>
      <c r="K1065" s="1047"/>
      <c r="L1065" s="1047"/>
    </row>
    <row r="1066" spans="1:12" s="1042" customFormat="1">
      <c r="A1066" s="1066">
        <v>1056</v>
      </c>
      <c r="B1066" s="1204" t="s">
        <v>2817</v>
      </c>
      <c r="C1066" s="1071" t="s">
        <v>2407</v>
      </c>
      <c r="D1066" s="1072">
        <v>9540</v>
      </c>
      <c r="F1066" s="1211"/>
      <c r="G1066" s="1159"/>
      <c r="H1066" s="1209"/>
      <c r="I1066" s="1046"/>
      <c r="J1066" s="1047"/>
      <c r="K1066" s="1047"/>
      <c r="L1066" s="1047"/>
    </row>
    <row r="1067" spans="1:12" s="1042" customFormat="1">
      <c r="A1067" s="1066">
        <v>1057</v>
      </c>
      <c r="B1067" s="1204" t="s">
        <v>2818</v>
      </c>
      <c r="C1067" s="1071" t="s">
        <v>2407</v>
      </c>
      <c r="D1067" s="1072">
        <v>9540</v>
      </c>
      <c r="F1067" s="1043"/>
      <c r="G1067" s="1224"/>
      <c r="H1067" s="1209"/>
      <c r="I1067" s="1046"/>
      <c r="J1067" s="1047"/>
      <c r="K1067" s="1047"/>
      <c r="L1067" s="1047"/>
    </row>
    <row r="1068" spans="1:12" s="1042" customFormat="1">
      <c r="A1068" s="1066">
        <v>1058</v>
      </c>
      <c r="B1068" s="1204" t="s">
        <v>2819</v>
      </c>
      <c r="C1068" s="1071" t="s">
        <v>2407</v>
      </c>
      <c r="D1068" s="1072">
        <v>9540</v>
      </c>
      <c r="F1068" s="1211"/>
      <c r="G1068" s="1159"/>
      <c r="H1068" s="1209"/>
      <c r="I1068" s="1046"/>
      <c r="J1068" s="1047"/>
      <c r="K1068" s="1047"/>
      <c r="L1068" s="1047"/>
    </row>
    <row r="1069" spans="1:12" s="1042" customFormat="1">
      <c r="A1069" s="1066">
        <v>1059</v>
      </c>
      <c r="B1069" s="1204" t="s">
        <v>2820</v>
      </c>
      <c r="C1069" s="1071" t="s">
        <v>2407</v>
      </c>
      <c r="D1069" s="1072">
        <v>9540</v>
      </c>
      <c r="F1069" s="1043"/>
      <c r="G1069" s="1224"/>
      <c r="H1069" s="1209"/>
      <c r="I1069" s="1046"/>
      <c r="J1069" s="1047"/>
      <c r="K1069" s="1047"/>
      <c r="L1069" s="1047"/>
    </row>
    <row r="1070" spans="1:12" s="1042" customFormat="1">
      <c r="A1070" s="1066">
        <v>1060</v>
      </c>
      <c r="B1070" s="1204" t="s">
        <v>2821</v>
      </c>
      <c r="C1070" s="1071" t="s">
        <v>2407</v>
      </c>
      <c r="D1070" s="1072">
        <v>9540</v>
      </c>
      <c r="F1070" s="1043"/>
      <c r="G1070" s="1223"/>
      <c r="H1070" s="1209"/>
      <c r="I1070" s="1046"/>
      <c r="J1070" s="1047"/>
      <c r="K1070" s="1047"/>
      <c r="L1070" s="1047"/>
    </row>
    <row r="1071" spans="1:12" s="1042" customFormat="1">
      <c r="A1071" s="1066">
        <v>1061</v>
      </c>
      <c r="B1071" s="1204" t="s">
        <v>2822</v>
      </c>
      <c r="C1071" s="1071" t="s">
        <v>2407</v>
      </c>
      <c r="D1071" s="1072">
        <v>9540</v>
      </c>
      <c r="F1071" s="1211"/>
      <c r="G1071" s="1159"/>
      <c r="H1071" s="1209"/>
      <c r="I1071" s="1046"/>
      <c r="J1071" s="1047"/>
      <c r="K1071" s="1047"/>
      <c r="L1071" s="1047"/>
    </row>
    <row r="1072" spans="1:12" s="1042" customFormat="1">
      <c r="A1072" s="1066">
        <v>1062</v>
      </c>
      <c r="B1072" s="1204" t="s">
        <v>2823</v>
      </c>
      <c r="C1072" s="1071" t="s">
        <v>2407</v>
      </c>
      <c r="D1072" s="1072">
        <v>9540</v>
      </c>
      <c r="F1072" s="1043"/>
      <c r="G1072" s="1223"/>
      <c r="H1072" s="1209"/>
      <c r="I1072" s="1046"/>
      <c r="J1072" s="1047"/>
      <c r="K1072" s="1047"/>
      <c r="L1072" s="1047"/>
    </row>
    <row r="1073" spans="1:12" s="1042" customFormat="1">
      <c r="A1073" s="1066">
        <v>1063</v>
      </c>
      <c r="B1073" s="1204" t="s">
        <v>2824</v>
      </c>
      <c r="C1073" s="1071" t="s">
        <v>2407</v>
      </c>
      <c r="D1073" s="1072">
        <v>9540</v>
      </c>
      <c r="F1073" s="1043"/>
      <c r="G1073" s="1224"/>
      <c r="H1073" s="1209"/>
      <c r="I1073" s="1046"/>
      <c r="J1073" s="1047"/>
      <c r="K1073" s="1047"/>
      <c r="L1073" s="1047"/>
    </row>
    <row r="1074" spans="1:12" s="1042" customFormat="1">
      <c r="A1074" s="1066">
        <v>1064</v>
      </c>
      <c r="B1074" s="1204" t="s">
        <v>2825</v>
      </c>
      <c r="C1074" s="1071" t="s">
        <v>2407</v>
      </c>
      <c r="D1074" s="1072">
        <v>9540</v>
      </c>
      <c r="F1074" s="1154"/>
      <c r="G1074" s="1213"/>
      <c r="H1074" s="1209"/>
      <c r="I1074" s="1046"/>
      <c r="J1074" s="1047"/>
      <c r="K1074" s="1047"/>
      <c r="L1074" s="1047"/>
    </row>
    <row r="1075" spans="1:12" s="1042" customFormat="1">
      <c r="A1075" s="1066">
        <v>1065</v>
      </c>
      <c r="B1075" s="1204" t="s">
        <v>2826</v>
      </c>
      <c r="C1075" s="1071" t="s">
        <v>2407</v>
      </c>
      <c r="D1075" s="1072">
        <v>9540</v>
      </c>
      <c r="F1075" s="1154"/>
      <c r="G1075" s="1213"/>
      <c r="H1075" s="1209"/>
      <c r="I1075" s="1046"/>
      <c r="J1075" s="1047"/>
      <c r="K1075" s="1047"/>
      <c r="L1075" s="1047"/>
    </row>
    <row r="1076" spans="1:12" s="1042" customFormat="1">
      <c r="A1076" s="1066">
        <v>1066</v>
      </c>
      <c r="B1076" s="1204" t="s">
        <v>2827</v>
      </c>
      <c r="C1076" s="1071" t="s">
        <v>2407</v>
      </c>
      <c r="D1076" s="1072">
        <v>9540</v>
      </c>
      <c r="F1076" s="1154"/>
      <c r="G1076" s="1213"/>
      <c r="H1076" s="1209"/>
      <c r="I1076" s="1046"/>
      <c r="J1076" s="1047"/>
      <c r="K1076" s="1047"/>
      <c r="L1076" s="1047"/>
    </row>
    <row r="1077" spans="1:12" s="1042" customFormat="1">
      <c r="A1077" s="1066">
        <v>1067</v>
      </c>
      <c r="B1077" s="1204" t="s">
        <v>2828</v>
      </c>
      <c r="C1077" s="1071" t="s">
        <v>2407</v>
      </c>
      <c r="D1077" s="1072">
        <v>9540</v>
      </c>
      <c r="F1077" s="1154"/>
      <c r="G1077" s="1213"/>
      <c r="H1077" s="1209"/>
      <c r="I1077" s="1046"/>
      <c r="J1077" s="1047"/>
      <c r="K1077" s="1047"/>
      <c r="L1077" s="1047"/>
    </row>
    <row r="1078" spans="1:12">
      <c r="A1078" s="1066">
        <v>1068</v>
      </c>
      <c r="B1078" s="1204" t="s">
        <v>2829</v>
      </c>
      <c r="C1078" s="1071" t="s">
        <v>2407</v>
      </c>
      <c r="D1078" s="1072">
        <v>11656.84</v>
      </c>
      <c r="F1078" s="1154"/>
      <c r="G1078" s="1213"/>
      <c r="H1078" s="1209"/>
    </row>
    <row r="1079" spans="1:12">
      <c r="A1079" s="1066">
        <v>1069</v>
      </c>
      <c r="B1079" s="1204" t="s">
        <v>2830</v>
      </c>
      <c r="C1079" s="1071" t="s">
        <v>2407</v>
      </c>
      <c r="D1079" s="1072">
        <v>11656.84</v>
      </c>
      <c r="F1079" s="1154"/>
      <c r="G1079" s="1213"/>
      <c r="H1079" s="1209"/>
    </row>
    <row r="1080" spans="1:12">
      <c r="A1080" s="1066">
        <v>1070</v>
      </c>
      <c r="B1080" s="1204" t="s">
        <v>2831</v>
      </c>
      <c r="C1080" s="1071" t="s">
        <v>2407</v>
      </c>
      <c r="D1080" s="1072">
        <v>11656.84</v>
      </c>
      <c r="F1080" s="1154"/>
      <c r="G1080" s="1213"/>
      <c r="H1080" s="1209"/>
    </row>
    <row r="1081" spans="1:12" ht="15" thickBot="1">
      <c r="A1081" s="1066">
        <v>1071</v>
      </c>
      <c r="B1081" s="1214" t="s">
        <v>2832</v>
      </c>
      <c r="C1081" s="1100" t="s">
        <v>2407</v>
      </c>
      <c r="D1081" s="1101">
        <v>11656.84</v>
      </c>
      <c r="F1081" s="1154"/>
      <c r="G1081" s="1213"/>
      <c r="H1081" s="1046"/>
      <c r="I1081" s="1209"/>
    </row>
    <row r="1082" spans="1:12">
      <c r="A1082" s="1066">
        <v>1072</v>
      </c>
      <c r="B1082" s="1067" t="s">
        <v>2833</v>
      </c>
      <c r="C1082" s="1068" t="s">
        <v>2407</v>
      </c>
      <c r="D1082" s="1069">
        <v>11656.84</v>
      </c>
      <c r="E1082" s="1113"/>
    </row>
    <row r="1083" spans="1:12">
      <c r="A1083" s="1066">
        <v>1073</v>
      </c>
      <c r="B1083" s="1070" t="s">
        <v>2834</v>
      </c>
      <c r="C1083" s="1071" t="s">
        <v>2407</v>
      </c>
      <c r="D1083" s="1072">
        <v>10899.7</v>
      </c>
      <c r="E1083" s="1113"/>
    </row>
    <row r="1084" spans="1:12">
      <c r="A1084" s="1066">
        <v>1074</v>
      </c>
      <c r="B1084" s="1070" t="s">
        <v>2835</v>
      </c>
      <c r="C1084" s="1071" t="s">
        <v>2407</v>
      </c>
      <c r="D1084" s="1072">
        <v>10899.7</v>
      </c>
      <c r="E1084" s="1113"/>
    </row>
    <row r="1085" spans="1:12">
      <c r="A1085" s="1066">
        <v>1075</v>
      </c>
      <c r="B1085" s="1070" t="s">
        <v>2836</v>
      </c>
      <c r="C1085" s="1071" t="s">
        <v>2407</v>
      </c>
      <c r="D1085" s="1072">
        <v>9540</v>
      </c>
      <c r="E1085" s="1113"/>
    </row>
    <row r="1086" spans="1:12">
      <c r="A1086" s="1066">
        <v>1076</v>
      </c>
      <c r="B1086" s="1070" t="s">
        <v>2837</v>
      </c>
      <c r="C1086" s="1071" t="s">
        <v>2407</v>
      </c>
      <c r="D1086" s="1072">
        <v>9540</v>
      </c>
      <c r="E1086" s="1113"/>
    </row>
    <row r="1087" spans="1:12">
      <c r="A1087" s="1066">
        <v>1077</v>
      </c>
      <c r="B1087" s="1070" t="s">
        <v>2838</v>
      </c>
      <c r="C1087" s="1071" t="s">
        <v>2407</v>
      </c>
      <c r="D1087" s="1072">
        <v>9540</v>
      </c>
      <c r="E1087" s="1113"/>
    </row>
    <row r="1088" spans="1:12">
      <c r="A1088" s="1066">
        <v>1078</v>
      </c>
      <c r="B1088" s="1070" t="s">
        <v>2839</v>
      </c>
      <c r="C1088" s="1071" t="s">
        <v>2407</v>
      </c>
      <c r="D1088" s="1072">
        <v>9540</v>
      </c>
      <c r="E1088" s="1113"/>
    </row>
    <row r="1089" spans="1:7">
      <c r="A1089" s="1066">
        <v>1079</v>
      </c>
      <c r="B1089" s="1070" t="s">
        <v>2840</v>
      </c>
      <c r="C1089" s="1071" t="s">
        <v>2407</v>
      </c>
      <c r="D1089" s="1072">
        <v>9540</v>
      </c>
      <c r="E1089" s="1113"/>
    </row>
    <row r="1090" spans="1:7">
      <c r="A1090" s="1066">
        <v>1080</v>
      </c>
      <c r="B1090" s="1070" t="s">
        <v>2841</v>
      </c>
      <c r="C1090" s="1071" t="s">
        <v>2407</v>
      </c>
      <c r="D1090" s="1072">
        <v>9540</v>
      </c>
      <c r="E1090" s="1113"/>
    </row>
    <row r="1091" spans="1:7">
      <c r="A1091" s="1066">
        <v>1081</v>
      </c>
      <c r="B1091" s="1070" t="s">
        <v>2842</v>
      </c>
      <c r="C1091" s="1071" t="s">
        <v>2407</v>
      </c>
      <c r="D1091" s="1072">
        <v>9540</v>
      </c>
      <c r="E1091" s="1113"/>
    </row>
    <row r="1092" spans="1:7">
      <c r="A1092" s="1066">
        <v>1082</v>
      </c>
      <c r="B1092" s="1070" t="s">
        <v>2843</v>
      </c>
      <c r="C1092" s="1071" t="s">
        <v>2407</v>
      </c>
      <c r="D1092" s="1072">
        <v>9540</v>
      </c>
      <c r="E1092" s="1113"/>
    </row>
    <row r="1093" spans="1:7">
      <c r="A1093" s="1066">
        <v>1083</v>
      </c>
      <c r="B1093" s="1070" t="s">
        <v>2844</v>
      </c>
      <c r="C1093" s="1071" t="s">
        <v>2407</v>
      </c>
      <c r="D1093" s="1072">
        <v>9540</v>
      </c>
      <c r="E1093" s="1113"/>
    </row>
    <row r="1094" spans="1:7">
      <c r="A1094" s="1066">
        <v>1084</v>
      </c>
      <c r="B1094" s="1070" t="s">
        <v>2845</v>
      </c>
      <c r="C1094" s="1071" t="s">
        <v>2407</v>
      </c>
      <c r="D1094" s="1072">
        <v>9540</v>
      </c>
      <c r="E1094" s="1113"/>
    </row>
    <row r="1095" spans="1:7">
      <c r="A1095" s="1066">
        <v>1085</v>
      </c>
      <c r="B1095" s="1070" t="s">
        <v>2846</v>
      </c>
      <c r="C1095" s="1071" t="s">
        <v>2407</v>
      </c>
      <c r="D1095" s="1072">
        <v>9540</v>
      </c>
      <c r="E1095" s="1113"/>
    </row>
    <row r="1096" spans="1:7">
      <c r="A1096" s="1066">
        <v>1086</v>
      </c>
      <c r="B1096" s="1070" t="s">
        <v>2847</v>
      </c>
      <c r="C1096" s="1071" t="s">
        <v>2407</v>
      </c>
      <c r="D1096" s="1072">
        <v>9540</v>
      </c>
      <c r="E1096" s="1113"/>
    </row>
    <row r="1097" spans="1:7">
      <c r="A1097" s="1066">
        <v>1087</v>
      </c>
      <c r="B1097" s="1070" t="s">
        <v>2848</v>
      </c>
      <c r="C1097" s="1071" t="s">
        <v>2407</v>
      </c>
      <c r="D1097" s="1072">
        <v>9540</v>
      </c>
      <c r="E1097" s="1113"/>
    </row>
    <row r="1098" spans="1:7">
      <c r="A1098" s="1066">
        <v>1088</v>
      </c>
      <c r="B1098" s="1070" t="s">
        <v>2849</v>
      </c>
      <c r="C1098" s="1071" t="s">
        <v>2407</v>
      </c>
      <c r="D1098" s="1072">
        <v>9540</v>
      </c>
      <c r="E1098" s="1113"/>
    </row>
    <row r="1099" spans="1:7">
      <c r="A1099" s="1066">
        <v>1089</v>
      </c>
      <c r="B1099" s="1070" t="s">
        <v>2850</v>
      </c>
      <c r="C1099" s="1071" t="s">
        <v>2407</v>
      </c>
      <c r="D1099" s="1072">
        <v>9540</v>
      </c>
      <c r="E1099" s="1113"/>
    </row>
    <row r="1100" spans="1:7">
      <c r="A1100" s="1066">
        <v>1090</v>
      </c>
      <c r="B1100" s="1070" t="s">
        <v>2851</v>
      </c>
      <c r="C1100" s="1071" t="s">
        <v>2407</v>
      </c>
      <c r="D1100" s="1072">
        <v>9540</v>
      </c>
      <c r="E1100" s="1113"/>
      <c r="G1100" s="1085"/>
    </row>
    <row r="1101" spans="1:7">
      <c r="A1101" s="1066">
        <v>1091</v>
      </c>
      <c r="B1101" s="1070" t="s">
        <v>2852</v>
      </c>
      <c r="C1101" s="1071" t="s">
        <v>2407</v>
      </c>
      <c r="D1101" s="1072">
        <v>9540</v>
      </c>
      <c r="E1101" s="1113"/>
      <c r="G1101" s="1085"/>
    </row>
    <row r="1102" spans="1:7">
      <c r="A1102" s="1066">
        <v>1092</v>
      </c>
      <c r="B1102" s="1070" t="s">
        <v>2853</v>
      </c>
      <c r="C1102" s="1071" t="s">
        <v>2407</v>
      </c>
      <c r="D1102" s="1072">
        <v>9540</v>
      </c>
      <c r="E1102" s="1113"/>
      <c r="G1102" s="1085"/>
    </row>
    <row r="1103" spans="1:7">
      <c r="A1103" s="1066">
        <v>1093</v>
      </c>
      <c r="B1103" s="1070" t="s">
        <v>2854</v>
      </c>
      <c r="C1103" s="1071" t="s">
        <v>2407</v>
      </c>
      <c r="D1103" s="1072">
        <v>9540</v>
      </c>
      <c r="E1103" s="1113"/>
      <c r="G1103" s="1085"/>
    </row>
    <row r="1104" spans="1:7">
      <c r="A1104" s="1066">
        <v>1094</v>
      </c>
      <c r="B1104" s="1070" t="s">
        <v>2855</v>
      </c>
      <c r="C1104" s="1071" t="s">
        <v>2407</v>
      </c>
      <c r="D1104" s="1072">
        <v>9540</v>
      </c>
      <c r="E1104" s="1113"/>
      <c r="G1104" s="1085"/>
    </row>
    <row r="1105" spans="1:12">
      <c r="A1105" s="1066">
        <v>1095</v>
      </c>
      <c r="B1105" s="1070" t="s">
        <v>2856</v>
      </c>
      <c r="C1105" s="1071" t="s">
        <v>2407</v>
      </c>
      <c r="D1105" s="1072">
        <v>9540</v>
      </c>
      <c r="E1105" s="1113"/>
      <c r="G1105" s="1085"/>
    </row>
    <row r="1106" spans="1:12">
      <c r="A1106" s="1066">
        <v>1096</v>
      </c>
      <c r="B1106" s="1070" t="s">
        <v>2857</v>
      </c>
      <c r="C1106" s="1071" t="s">
        <v>2407</v>
      </c>
      <c r="D1106" s="1072">
        <v>9540</v>
      </c>
      <c r="E1106" s="1113"/>
      <c r="G1106" s="1085"/>
    </row>
    <row r="1107" spans="1:12">
      <c r="A1107" s="1066">
        <v>1097</v>
      </c>
      <c r="B1107" s="1070" t="s">
        <v>2858</v>
      </c>
      <c r="C1107" s="1071" t="s">
        <v>2407</v>
      </c>
      <c r="D1107" s="1072">
        <v>9540</v>
      </c>
      <c r="E1107" s="1113"/>
      <c r="G1107" s="1085"/>
    </row>
    <row r="1108" spans="1:12">
      <c r="A1108" s="1066">
        <v>1098</v>
      </c>
      <c r="B1108" s="1070" t="s">
        <v>2859</v>
      </c>
      <c r="C1108" s="1071" t="s">
        <v>2407</v>
      </c>
      <c r="D1108" s="1072">
        <v>9540</v>
      </c>
      <c r="E1108" s="1113"/>
      <c r="G1108" s="1085"/>
    </row>
    <row r="1109" spans="1:12">
      <c r="A1109" s="1066">
        <v>1099</v>
      </c>
      <c r="B1109" s="1070" t="s">
        <v>2860</v>
      </c>
      <c r="C1109" s="1071" t="s">
        <v>2407</v>
      </c>
      <c r="D1109" s="1072">
        <v>9540</v>
      </c>
      <c r="E1109" s="1113"/>
      <c r="G1109" s="1085"/>
    </row>
    <row r="1110" spans="1:12">
      <c r="A1110" s="1066">
        <v>1100</v>
      </c>
      <c r="B1110" s="1070" t="s">
        <v>2861</v>
      </c>
      <c r="C1110" s="1071" t="s">
        <v>2407</v>
      </c>
      <c r="D1110" s="1072">
        <v>9540</v>
      </c>
      <c r="E1110" s="1113"/>
      <c r="G1110" s="1085"/>
    </row>
    <row r="1111" spans="1:12">
      <c r="A1111" s="1066">
        <v>1101</v>
      </c>
      <c r="B1111" s="1070" t="s">
        <v>2862</v>
      </c>
      <c r="C1111" s="1071" t="s">
        <v>2407</v>
      </c>
      <c r="D1111" s="1072">
        <v>9540</v>
      </c>
      <c r="E1111" s="1113"/>
      <c r="G1111" s="1085"/>
    </row>
    <row r="1112" spans="1:12">
      <c r="A1112" s="1066">
        <v>1102</v>
      </c>
      <c r="B1112" s="1070" t="s">
        <v>2863</v>
      </c>
      <c r="C1112" s="1071" t="s">
        <v>2407</v>
      </c>
      <c r="D1112" s="1072">
        <v>9540</v>
      </c>
      <c r="E1112" s="1113"/>
      <c r="G1112" s="1085"/>
    </row>
    <row r="1113" spans="1:12">
      <c r="A1113" s="1066">
        <v>1103</v>
      </c>
      <c r="B1113" s="1070" t="s">
        <v>2864</v>
      </c>
      <c r="C1113" s="1071" t="s">
        <v>2407</v>
      </c>
      <c r="D1113" s="1072">
        <v>9540</v>
      </c>
      <c r="E1113" s="1113"/>
      <c r="G1113" s="1085"/>
    </row>
    <row r="1114" spans="1:12">
      <c r="A1114" s="1066">
        <v>1104</v>
      </c>
      <c r="B1114" s="1070" t="s">
        <v>2865</v>
      </c>
      <c r="C1114" s="1071" t="s">
        <v>2407</v>
      </c>
      <c r="D1114" s="1072">
        <v>9540</v>
      </c>
      <c r="E1114" s="1113"/>
      <c r="G1114" s="1085"/>
    </row>
    <row r="1115" spans="1:12">
      <c r="A1115" s="1066">
        <v>1105</v>
      </c>
      <c r="B1115" s="1070" t="s">
        <v>2866</v>
      </c>
      <c r="C1115" s="1071" t="s">
        <v>2407</v>
      </c>
      <c r="D1115" s="1072">
        <v>9540</v>
      </c>
      <c r="E1115" s="1113"/>
      <c r="G1115" s="1085"/>
    </row>
    <row r="1116" spans="1:12">
      <c r="A1116" s="1066">
        <v>1106</v>
      </c>
      <c r="B1116" s="1070" t="s">
        <v>2867</v>
      </c>
      <c r="C1116" s="1071" t="s">
        <v>2407</v>
      </c>
      <c r="D1116" s="1072">
        <v>9540</v>
      </c>
      <c r="E1116" s="1113"/>
      <c r="G1116" s="1085"/>
    </row>
    <row r="1117" spans="1:12">
      <c r="A1117" s="1066">
        <v>1107</v>
      </c>
      <c r="B1117" s="1070" t="s">
        <v>2868</v>
      </c>
      <c r="C1117" s="1071" t="s">
        <v>2407</v>
      </c>
      <c r="D1117" s="1072">
        <v>9540</v>
      </c>
      <c r="E1117" s="1113"/>
      <c r="G1117" s="1085"/>
    </row>
    <row r="1118" spans="1:12">
      <c r="A1118" s="1066">
        <v>1108</v>
      </c>
      <c r="B1118" s="1070" t="s">
        <v>2869</v>
      </c>
      <c r="C1118" s="1071" t="s">
        <v>2407</v>
      </c>
      <c r="D1118" s="1072">
        <v>9540</v>
      </c>
      <c r="E1118" s="1113"/>
      <c r="G1118" s="1085"/>
    </row>
    <row r="1119" spans="1:12">
      <c r="A1119" s="1066">
        <v>1109</v>
      </c>
      <c r="B1119" s="1070" t="s">
        <v>2870</v>
      </c>
      <c r="C1119" s="1071" t="s">
        <v>2407</v>
      </c>
      <c r="D1119" s="1072">
        <v>9540</v>
      </c>
      <c r="E1119" s="1113"/>
      <c r="G1119" s="1085"/>
    </row>
    <row r="1120" spans="1:12" ht="15">
      <c r="A1120" s="1066">
        <v>1110</v>
      </c>
      <c r="B1120" s="1070" t="s">
        <v>2871</v>
      </c>
      <c r="C1120" s="1071" t="s">
        <v>2407</v>
      </c>
      <c r="D1120" s="1072">
        <v>9540</v>
      </c>
      <c r="E1120" s="1113"/>
      <c r="G1120" s="1085"/>
      <c r="I1120" s="585"/>
      <c r="J1120"/>
      <c r="K1120"/>
      <c r="L1120"/>
    </row>
    <row r="1121" spans="1:12" ht="15">
      <c r="A1121" s="1066">
        <v>1111</v>
      </c>
      <c r="B1121" s="1070" t="s">
        <v>2872</v>
      </c>
      <c r="C1121" s="1071" t="s">
        <v>2407</v>
      </c>
      <c r="D1121" s="1072">
        <v>9540</v>
      </c>
      <c r="E1121" s="1113"/>
      <c r="G1121" s="1085"/>
      <c r="H1121" s="1086"/>
      <c r="I1121" s="1156"/>
      <c r="J1121"/>
      <c r="K1121"/>
    </row>
    <row r="1122" spans="1:12">
      <c r="A1122" s="1066">
        <v>1112</v>
      </c>
      <c r="B1122" s="1070" t="s">
        <v>2873</v>
      </c>
      <c r="C1122" s="1071" t="s">
        <v>2407</v>
      </c>
      <c r="D1122" s="1072">
        <v>9540</v>
      </c>
      <c r="E1122" s="1113"/>
      <c r="G1122" s="1085"/>
      <c r="H1122" s="1132"/>
    </row>
    <row r="1123" spans="1:12">
      <c r="A1123" s="1066">
        <v>1113</v>
      </c>
      <c r="B1123" s="1070" t="s">
        <v>2874</v>
      </c>
      <c r="C1123" s="1071" t="s">
        <v>2407</v>
      </c>
      <c r="D1123" s="1072">
        <v>9540</v>
      </c>
      <c r="E1123" s="1113"/>
      <c r="G1123" s="1085"/>
    </row>
    <row r="1124" spans="1:12" ht="15" thickBot="1">
      <c r="A1124" s="1066">
        <v>1114</v>
      </c>
      <c r="B1124" s="1225" t="s">
        <v>2875</v>
      </c>
      <c r="C1124" s="1226" t="s">
        <v>2407</v>
      </c>
      <c r="D1124" s="1227">
        <v>9540</v>
      </c>
      <c r="E1124" s="1113"/>
      <c r="G1124" s="1085"/>
      <c r="H1124" s="1046"/>
      <c r="I1124" s="1045"/>
    </row>
    <row r="1125" spans="1:12" ht="15">
      <c r="A1125" s="1066">
        <v>1115</v>
      </c>
      <c r="B1125" s="1123" t="s">
        <v>2876</v>
      </c>
      <c r="C1125" s="1124" t="s">
        <v>2407</v>
      </c>
      <c r="D1125" s="1125">
        <v>9540</v>
      </c>
      <c r="E1125" s="1113"/>
      <c r="G1125" s="1085"/>
      <c r="H1125" s="1132"/>
      <c r="I1125" s="1156"/>
      <c r="J1125"/>
      <c r="K1125"/>
    </row>
    <row r="1126" spans="1:12" ht="15">
      <c r="A1126" s="1066">
        <v>1116</v>
      </c>
      <c r="B1126" s="1070" t="s">
        <v>2877</v>
      </c>
      <c r="C1126" s="1071" t="s">
        <v>2407</v>
      </c>
      <c r="D1126" s="1072">
        <v>9540</v>
      </c>
      <c r="E1126" s="1113"/>
      <c r="G1126" s="1085"/>
      <c r="H1126" s="1132"/>
      <c r="I1126" s="1156"/>
      <c r="J1126"/>
      <c r="K1126"/>
    </row>
    <row r="1127" spans="1:12" ht="15.75" thickBot="1">
      <c r="A1127" s="1066">
        <v>1117</v>
      </c>
      <c r="B1127" s="1099" t="s">
        <v>2878</v>
      </c>
      <c r="C1127" s="1100" t="s">
        <v>2407</v>
      </c>
      <c r="D1127" s="1101">
        <v>9540</v>
      </c>
      <c r="E1127" s="1113"/>
      <c r="G1127" s="1085"/>
      <c r="H1127" s="1046"/>
      <c r="I1127" s="1132"/>
      <c r="J1127"/>
      <c r="K1127"/>
    </row>
    <row r="1128" spans="1:12" ht="15">
      <c r="A1128" s="1066">
        <v>1118</v>
      </c>
      <c r="B1128" s="1123" t="s">
        <v>2879</v>
      </c>
      <c r="C1128" s="1124" t="s">
        <v>2407</v>
      </c>
      <c r="D1128" s="1125">
        <v>9540</v>
      </c>
      <c r="E1128" s="1113"/>
      <c r="G1128" s="1085"/>
      <c r="H1128" s="1132"/>
    </row>
    <row r="1129" spans="1:12" ht="15">
      <c r="A1129" s="1066">
        <v>1119</v>
      </c>
      <c r="B1129" s="1093" t="s">
        <v>2880</v>
      </c>
      <c r="C1129" s="1126" t="s">
        <v>2407</v>
      </c>
      <c r="D1129" s="1095">
        <v>11656.84</v>
      </c>
      <c r="E1129" s="1113"/>
      <c r="I1129" s="1156"/>
      <c r="J1129"/>
      <c r="K1129"/>
    </row>
    <row r="1130" spans="1:12" ht="15">
      <c r="A1130" s="1066">
        <v>1120</v>
      </c>
      <c r="B1130" s="1093" t="s">
        <v>2881</v>
      </c>
      <c r="C1130" s="1126" t="s">
        <v>2407</v>
      </c>
      <c r="D1130" s="1095">
        <v>11656.84</v>
      </c>
      <c r="E1130" s="1113"/>
      <c r="G1130" s="1085"/>
      <c r="H1130" s="1132"/>
      <c r="I1130" s="1156"/>
      <c r="J1130"/>
      <c r="K1130"/>
    </row>
    <row r="1131" spans="1:12" ht="15.75" thickBot="1">
      <c r="A1131" s="1066">
        <v>1121</v>
      </c>
      <c r="B1131" s="1075" t="s">
        <v>2882</v>
      </c>
      <c r="C1131" s="1127" t="s">
        <v>2407</v>
      </c>
      <c r="D1131" s="1077">
        <v>11656.84</v>
      </c>
      <c r="E1131" s="1113"/>
      <c r="G1131" s="1085"/>
      <c r="H1131" s="1046"/>
      <c r="I1131" s="1132"/>
      <c r="J1131"/>
      <c r="K1131"/>
    </row>
    <row r="1132" spans="1:12" ht="15">
      <c r="A1132" s="1066">
        <v>1122</v>
      </c>
      <c r="B1132" s="1067" t="s">
        <v>2883</v>
      </c>
      <c r="C1132" s="1068" t="s">
        <v>2407</v>
      </c>
      <c r="D1132" s="1069">
        <v>11656.84</v>
      </c>
      <c r="E1132" s="1113"/>
      <c r="G1132" s="1085"/>
      <c r="H1132" s="1132"/>
      <c r="I1132" s="1156"/>
      <c r="J1132"/>
      <c r="K1132"/>
    </row>
    <row r="1133" spans="1:12" ht="15">
      <c r="A1133" s="1066">
        <v>1123</v>
      </c>
      <c r="B1133" s="1093" t="s">
        <v>2884</v>
      </c>
      <c r="C1133" s="1126" t="s">
        <v>2407</v>
      </c>
      <c r="D1133" s="1095">
        <v>11656.84</v>
      </c>
      <c r="E1133" s="1073"/>
      <c r="G1133" s="1085"/>
      <c r="H1133" s="1132"/>
      <c r="I1133" s="1156"/>
      <c r="J1133"/>
      <c r="K1133"/>
    </row>
    <row r="1134" spans="1:12" ht="15">
      <c r="A1134" s="1066">
        <v>1124</v>
      </c>
      <c r="B1134" s="1093" t="s">
        <v>2885</v>
      </c>
      <c r="C1134" s="1126" t="s">
        <v>2407</v>
      </c>
      <c r="D1134" s="1095">
        <v>10899.7</v>
      </c>
      <c r="E1134" s="1073"/>
      <c r="G1134" s="1085"/>
      <c r="H1134" s="1132"/>
      <c r="I1134" s="1156"/>
      <c r="J1134"/>
      <c r="K1134"/>
    </row>
    <row r="1135" spans="1:12" ht="15.75">
      <c r="A1135" s="1066">
        <v>1125</v>
      </c>
      <c r="B1135" s="1093" t="s">
        <v>2886</v>
      </c>
      <c r="C1135" s="1126" t="s">
        <v>2407</v>
      </c>
      <c r="D1135" s="1095">
        <v>9540</v>
      </c>
      <c r="E1135" s="1228"/>
      <c r="G1135" s="1085"/>
      <c r="H1135" s="1132"/>
      <c r="I1135" s="585"/>
      <c r="J1135"/>
      <c r="K1135"/>
      <c r="L1135"/>
    </row>
    <row r="1136" spans="1:12" ht="15">
      <c r="A1136" s="1066">
        <v>1126</v>
      </c>
      <c r="B1136" s="1093" t="s">
        <v>2887</v>
      </c>
      <c r="C1136" s="1126" t="s">
        <v>2407</v>
      </c>
      <c r="D1136" s="1095">
        <v>9540</v>
      </c>
      <c r="G1136" s="1085"/>
      <c r="H1136" s="1086"/>
      <c r="I1136" s="1156"/>
      <c r="J1136"/>
      <c r="K1136"/>
    </row>
    <row r="1137" spans="1:12" customFormat="1" ht="15">
      <c r="A1137" s="1066">
        <v>1127</v>
      </c>
      <c r="B1137" s="1178" t="s">
        <v>2888</v>
      </c>
      <c r="C1137" s="1080" t="s">
        <v>2407</v>
      </c>
      <c r="D1137" s="1095">
        <v>9540</v>
      </c>
      <c r="E1137" s="1042"/>
      <c r="F1137" s="1154"/>
      <c r="G1137" s="1085"/>
      <c r="H1137" s="1132"/>
      <c r="I1137" s="585"/>
    </row>
    <row r="1138" spans="1:12" ht="15">
      <c r="A1138" s="1066">
        <v>1128</v>
      </c>
      <c r="B1138" s="1093" t="s">
        <v>2889</v>
      </c>
      <c r="C1138" s="1126" t="s">
        <v>2407</v>
      </c>
      <c r="D1138" s="1095">
        <v>9540</v>
      </c>
      <c r="F1138" s="1154"/>
      <c r="G1138" s="1085"/>
      <c r="H1138" s="1086"/>
    </row>
    <row r="1139" spans="1:12" ht="15.75" thickBot="1">
      <c r="A1139" s="1066">
        <v>1129</v>
      </c>
      <c r="B1139" s="1075" t="s">
        <v>2890</v>
      </c>
      <c r="C1139" s="1076" t="s">
        <v>2407</v>
      </c>
      <c r="D1139" s="1077">
        <v>9540</v>
      </c>
      <c r="F1139" s="1154"/>
      <c r="G1139" s="1085"/>
      <c r="H1139" s="1046"/>
      <c r="I1139" s="1086"/>
    </row>
    <row r="1140" spans="1:12" ht="15">
      <c r="A1140" s="1066">
        <v>1130</v>
      </c>
      <c r="B1140" s="1123" t="s">
        <v>2891</v>
      </c>
      <c r="C1140" s="1124" t="s">
        <v>2407</v>
      </c>
      <c r="D1140" s="1125">
        <v>9540</v>
      </c>
      <c r="G1140" s="1085"/>
      <c r="H1140" s="1132"/>
    </row>
    <row r="1141" spans="1:12" ht="15" thickBot="1">
      <c r="A1141" s="1066">
        <v>1131</v>
      </c>
      <c r="B1141" s="1087" t="s">
        <v>2892</v>
      </c>
      <c r="C1141" s="1088" t="s">
        <v>2407</v>
      </c>
      <c r="D1141" s="1183">
        <v>9540</v>
      </c>
      <c r="G1141" s="1085"/>
      <c r="H1141" s="1046"/>
      <c r="I1141" s="1132"/>
    </row>
    <row r="1142" spans="1:12" ht="15">
      <c r="A1142" s="1066">
        <v>1132</v>
      </c>
      <c r="B1142" s="1067" t="s">
        <v>2893</v>
      </c>
      <c r="C1142" s="1068" t="s">
        <v>2407</v>
      </c>
      <c r="D1142" s="1069">
        <v>9540</v>
      </c>
      <c r="G1142" s="1085"/>
      <c r="H1142" s="1086"/>
    </row>
    <row r="1143" spans="1:12" ht="15">
      <c r="A1143" s="1066">
        <v>1133</v>
      </c>
      <c r="B1143" s="1093" t="s">
        <v>2894</v>
      </c>
      <c r="C1143" s="1126" t="s">
        <v>2407</v>
      </c>
      <c r="D1143" s="1095">
        <v>9540</v>
      </c>
      <c r="E1143" s="1199"/>
    </row>
    <row r="1144" spans="1:12" ht="15">
      <c r="A1144" s="1066">
        <v>1134</v>
      </c>
      <c r="B1144" s="1093" t="s">
        <v>2895</v>
      </c>
      <c r="C1144" s="1126" t="s">
        <v>2407</v>
      </c>
      <c r="D1144" s="1095">
        <v>9540</v>
      </c>
    </row>
    <row r="1145" spans="1:12" ht="15" thickBot="1">
      <c r="A1145" s="1066">
        <v>1135</v>
      </c>
      <c r="B1145" s="1087" t="s">
        <v>2896</v>
      </c>
      <c r="C1145" s="1088" t="s">
        <v>2407</v>
      </c>
      <c r="D1145" s="1089">
        <v>9540</v>
      </c>
      <c r="H1145" s="1046"/>
      <c r="I1145" s="1045"/>
    </row>
    <row r="1146" spans="1:12">
      <c r="A1146" s="1066">
        <v>1136</v>
      </c>
      <c r="B1146" s="1067" t="s">
        <v>2897</v>
      </c>
      <c r="C1146" s="1068" t="s">
        <v>2407</v>
      </c>
      <c r="D1146" s="1069">
        <v>9540</v>
      </c>
    </row>
    <row r="1147" spans="1:12">
      <c r="A1147" s="1066">
        <v>1137</v>
      </c>
      <c r="B1147" s="1070" t="s">
        <v>2898</v>
      </c>
      <c r="C1147" s="1071" t="s">
        <v>2407</v>
      </c>
      <c r="D1147" s="1072">
        <v>9540</v>
      </c>
    </row>
    <row r="1148" spans="1:12">
      <c r="A1148" s="1066">
        <v>1138</v>
      </c>
      <c r="B1148" s="1070" t="s">
        <v>2899</v>
      </c>
      <c r="C1148" s="1071" t="s">
        <v>2407</v>
      </c>
      <c r="D1148" s="1072">
        <v>9540</v>
      </c>
    </row>
    <row r="1149" spans="1:12">
      <c r="A1149" s="1066">
        <v>1139</v>
      </c>
      <c r="B1149" s="1070" t="s">
        <v>2900</v>
      </c>
      <c r="C1149" s="1071" t="s">
        <v>2407</v>
      </c>
      <c r="D1149" s="1072">
        <v>9540</v>
      </c>
    </row>
    <row r="1150" spans="1:12">
      <c r="A1150" s="1066">
        <v>1140</v>
      </c>
      <c r="B1150" s="1070" t="s">
        <v>2901</v>
      </c>
      <c r="C1150" s="1071" t="s">
        <v>2407</v>
      </c>
      <c r="D1150" s="1072">
        <v>9540</v>
      </c>
    </row>
    <row r="1151" spans="1:12" s="1042" customFormat="1">
      <c r="A1151" s="1066">
        <v>1141</v>
      </c>
      <c r="B1151" s="1070" t="s">
        <v>2902</v>
      </c>
      <c r="C1151" s="1071" t="s">
        <v>2407</v>
      </c>
      <c r="D1151" s="1072">
        <v>9540</v>
      </c>
      <c r="F1151" s="1043"/>
      <c r="G1151" s="1044"/>
      <c r="H1151" s="1045"/>
      <c r="I1151" s="1046"/>
      <c r="J1151" s="1047"/>
      <c r="K1151" s="1047"/>
      <c r="L1151" s="1047"/>
    </row>
    <row r="1152" spans="1:12" s="1042" customFormat="1">
      <c r="A1152" s="1066">
        <v>1142</v>
      </c>
      <c r="B1152" s="1070" t="s">
        <v>2903</v>
      </c>
      <c r="C1152" s="1071" t="s">
        <v>2407</v>
      </c>
      <c r="D1152" s="1072">
        <v>9540</v>
      </c>
      <c r="F1152" s="1043"/>
      <c r="G1152" s="1044"/>
      <c r="H1152" s="1045"/>
      <c r="I1152" s="1046"/>
      <c r="J1152" s="1047"/>
      <c r="K1152" s="1047"/>
      <c r="L1152" s="1047"/>
    </row>
    <row r="1153" spans="1:12" s="1042" customFormat="1">
      <c r="A1153" s="1066">
        <v>1143</v>
      </c>
      <c r="B1153" s="1070" t="s">
        <v>2904</v>
      </c>
      <c r="C1153" s="1071" t="s">
        <v>2407</v>
      </c>
      <c r="D1153" s="1072">
        <v>9540</v>
      </c>
      <c r="F1153" s="1043"/>
      <c r="G1153" s="1044"/>
      <c r="H1153" s="1045"/>
      <c r="I1153" s="1046"/>
      <c r="J1153" s="1047"/>
      <c r="K1153" s="1047"/>
      <c r="L1153" s="1047"/>
    </row>
    <row r="1154" spans="1:12" s="1042" customFormat="1">
      <c r="A1154" s="1066">
        <v>1144</v>
      </c>
      <c r="B1154" s="1070" t="s">
        <v>2905</v>
      </c>
      <c r="C1154" s="1071" t="s">
        <v>2407</v>
      </c>
      <c r="D1154" s="1072">
        <v>9540</v>
      </c>
      <c r="F1154" s="1043"/>
      <c r="G1154" s="1044"/>
      <c r="H1154" s="1045"/>
      <c r="I1154" s="1046"/>
      <c r="J1154" s="1047"/>
      <c r="K1154" s="1047"/>
      <c r="L1154" s="1047"/>
    </row>
    <row r="1155" spans="1:12" s="1042" customFormat="1">
      <c r="A1155" s="1066">
        <v>1145</v>
      </c>
      <c r="B1155" s="1070" t="s">
        <v>2906</v>
      </c>
      <c r="C1155" s="1071" t="s">
        <v>2407</v>
      </c>
      <c r="D1155" s="1072">
        <v>9540</v>
      </c>
      <c r="F1155" s="1043"/>
      <c r="G1155" s="1044"/>
      <c r="H1155" s="1045"/>
      <c r="I1155" s="1046"/>
      <c r="J1155" s="1047"/>
      <c r="K1155" s="1047"/>
      <c r="L1155" s="1047"/>
    </row>
    <row r="1156" spans="1:12" s="1042" customFormat="1">
      <c r="A1156" s="1066">
        <v>1146</v>
      </c>
      <c r="B1156" s="1070" t="s">
        <v>2907</v>
      </c>
      <c r="C1156" s="1071" t="s">
        <v>2407</v>
      </c>
      <c r="D1156" s="1072">
        <v>9540</v>
      </c>
      <c r="F1156" s="1043"/>
      <c r="G1156" s="1044"/>
      <c r="H1156" s="1045"/>
      <c r="I1156" s="1046"/>
      <c r="J1156" s="1047"/>
      <c r="K1156" s="1047"/>
      <c r="L1156" s="1047"/>
    </row>
    <row r="1157" spans="1:12" s="1042" customFormat="1">
      <c r="A1157" s="1066">
        <v>1147</v>
      </c>
      <c r="B1157" s="1070" t="s">
        <v>2908</v>
      </c>
      <c r="C1157" s="1071" t="s">
        <v>2407</v>
      </c>
      <c r="D1157" s="1072">
        <v>9540</v>
      </c>
      <c r="F1157" s="1043"/>
      <c r="G1157" s="1044"/>
      <c r="H1157" s="1045"/>
      <c r="I1157" s="1046"/>
      <c r="J1157" s="1047"/>
      <c r="K1157" s="1047"/>
      <c r="L1157" s="1047"/>
    </row>
    <row r="1158" spans="1:12" s="1042" customFormat="1">
      <c r="A1158" s="1066">
        <v>1148</v>
      </c>
      <c r="B1158" s="1070" t="s">
        <v>2909</v>
      </c>
      <c r="C1158" s="1071" t="s">
        <v>2407</v>
      </c>
      <c r="D1158" s="1072">
        <v>9540</v>
      </c>
      <c r="F1158" s="1043"/>
      <c r="G1158" s="1044"/>
      <c r="H1158" s="1045"/>
      <c r="I1158" s="1046"/>
      <c r="J1158" s="1047"/>
      <c r="K1158" s="1047"/>
      <c r="L1158" s="1047"/>
    </row>
    <row r="1159" spans="1:12" s="1042" customFormat="1">
      <c r="A1159" s="1066">
        <v>1149</v>
      </c>
      <c r="B1159" s="1070" t="s">
        <v>2910</v>
      </c>
      <c r="C1159" s="1071" t="s">
        <v>2407</v>
      </c>
      <c r="D1159" s="1072">
        <v>9540</v>
      </c>
      <c r="F1159" s="1043"/>
      <c r="G1159" s="1044"/>
      <c r="H1159" s="1045"/>
      <c r="I1159" s="1046"/>
      <c r="J1159" s="1047"/>
      <c r="K1159" s="1047"/>
      <c r="L1159" s="1047"/>
    </row>
    <row r="1160" spans="1:12" s="1042" customFormat="1">
      <c r="A1160" s="1066">
        <v>1150</v>
      </c>
      <c r="B1160" s="1070" t="s">
        <v>2911</v>
      </c>
      <c r="C1160" s="1071" t="s">
        <v>2407</v>
      </c>
      <c r="D1160" s="1072">
        <v>11656.84</v>
      </c>
      <c r="F1160" s="1043"/>
      <c r="G1160" s="1044"/>
      <c r="H1160" s="1045"/>
      <c r="I1160" s="1046"/>
      <c r="J1160" s="1047"/>
      <c r="K1160" s="1047"/>
      <c r="L1160" s="1047"/>
    </row>
    <row r="1161" spans="1:12" s="1042" customFormat="1">
      <c r="A1161" s="1066">
        <v>1151</v>
      </c>
      <c r="B1161" s="1070" t="s">
        <v>2912</v>
      </c>
      <c r="C1161" s="1071" t="s">
        <v>2407</v>
      </c>
      <c r="D1161" s="1072">
        <v>11656.84</v>
      </c>
      <c r="F1161" s="1043"/>
      <c r="G1161" s="1044"/>
      <c r="H1161" s="1045"/>
      <c r="I1161" s="1046"/>
      <c r="J1161" s="1047"/>
      <c r="K1161" s="1047"/>
      <c r="L1161" s="1047"/>
    </row>
    <row r="1162" spans="1:12" s="1042" customFormat="1">
      <c r="A1162" s="1066">
        <v>1152</v>
      </c>
      <c r="B1162" s="1070" t="s">
        <v>2913</v>
      </c>
      <c r="C1162" s="1071" t="s">
        <v>2407</v>
      </c>
      <c r="D1162" s="1072">
        <v>11656.84</v>
      </c>
      <c r="F1162" s="1043"/>
      <c r="G1162" s="1044"/>
      <c r="H1162" s="1045"/>
      <c r="I1162" s="1046"/>
      <c r="J1162" s="1047"/>
      <c r="K1162" s="1047"/>
      <c r="L1162" s="1047"/>
    </row>
    <row r="1163" spans="1:12" s="1042" customFormat="1">
      <c r="A1163" s="1066">
        <v>1153</v>
      </c>
      <c r="B1163" s="1070" t="s">
        <v>2914</v>
      </c>
      <c r="C1163" s="1071" t="s">
        <v>2407</v>
      </c>
      <c r="D1163" s="1072">
        <v>11656.84</v>
      </c>
      <c r="F1163" s="1043"/>
      <c r="G1163" s="1044"/>
      <c r="H1163" s="1045"/>
      <c r="I1163" s="1046"/>
      <c r="J1163" s="1047"/>
      <c r="K1163" s="1047"/>
      <c r="L1163" s="1047"/>
    </row>
    <row r="1164" spans="1:12" s="1042" customFormat="1">
      <c r="A1164" s="1066">
        <v>1154</v>
      </c>
      <c r="B1164" s="1070" t="s">
        <v>2915</v>
      </c>
      <c r="C1164" s="1071" t="s">
        <v>2407</v>
      </c>
      <c r="D1164" s="1072">
        <v>11656.84</v>
      </c>
      <c r="F1164" s="1043"/>
      <c r="G1164" s="1044"/>
      <c r="H1164" s="1045"/>
      <c r="I1164" s="1046"/>
      <c r="J1164" s="1047"/>
      <c r="K1164" s="1047"/>
      <c r="L1164" s="1047"/>
    </row>
    <row r="1165" spans="1:12" s="1042" customFormat="1">
      <c r="A1165" s="1066">
        <v>1155</v>
      </c>
      <c r="B1165" s="1070" t="s">
        <v>2916</v>
      </c>
      <c r="C1165" s="1071" t="s">
        <v>2407</v>
      </c>
      <c r="D1165" s="1072">
        <v>10899.7</v>
      </c>
      <c r="F1165" s="1043"/>
      <c r="G1165" s="1044"/>
      <c r="H1165" s="1045"/>
      <c r="I1165" s="1046"/>
      <c r="J1165" s="1047"/>
      <c r="K1165" s="1047"/>
      <c r="L1165" s="1047"/>
    </row>
    <row r="1166" spans="1:12" s="1042" customFormat="1">
      <c r="A1166" s="1066">
        <v>1156</v>
      </c>
      <c r="B1166" s="1070" t="s">
        <v>2917</v>
      </c>
      <c r="C1166" s="1071" t="s">
        <v>2407</v>
      </c>
      <c r="D1166" s="1072">
        <v>10899.7</v>
      </c>
      <c r="F1166" s="1043"/>
      <c r="G1166" s="1044"/>
      <c r="H1166" s="1045"/>
      <c r="I1166" s="1046"/>
      <c r="J1166" s="1047"/>
      <c r="K1166" s="1047"/>
      <c r="L1166" s="1047"/>
    </row>
    <row r="1167" spans="1:12" s="1042" customFormat="1">
      <c r="A1167" s="1066">
        <v>1157</v>
      </c>
      <c r="B1167" s="1070" t="s">
        <v>2918</v>
      </c>
      <c r="C1167" s="1071" t="s">
        <v>2407</v>
      </c>
      <c r="D1167" s="1072">
        <v>10899.7</v>
      </c>
      <c r="F1167" s="1043"/>
      <c r="G1167" s="1044"/>
      <c r="H1167" s="1045"/>
      <c r="I1167" s="1046"/>
      <c r="J1167" s="1047"/>
      <c r="K1167" s="1047"/>
      <c r="L1167" s="1047"/>
    </row>
    <row r="1168" spans="1:12" s="1042" customFormat="1">
      <c r="A1168" s="1066">
        <v>1158</v>
      </c>
      <c r="B1168" s="1070" t="s">
        <v>2919</v>
      </c>
      <c r="C1168" s="1071" t="s">
        <v>2407</v>
      </c>
      <c r="D1168" s="1072">
        <v>10899.7</v>
      </c>
      <c r="F1168" s="1043"/>
      <c r="G1168" s="1044"/>
      <c r="H1168" s="1045"/>
      <c r="I1168" s="1046"/>
      <c r="J1168" s="1047"/>
      <c r="K1168" s="1047"/>
      <c r="L1168" s="1047"/>
    </row>
    <row r="1169" spans="1:12" s="1042" customFormat="1">
      <c r="A1169" s="1066">
        <v>1159</v>
      </c>
      <c r="B1169" s="1070" t="s">
        <v>2920</v>
      </c>
      <c r="C1169" s="1071" t="s">
        <v>2407</v>
      </c>
      <c r="D1169" s="1072">
        <v>10899.7</v>
      </c>
      <c r="F1169" s="1043"/>
      <c r="G1169" s="1044"/>
      <c r="H1169" s="1045"/>
      <c r="I1169" s="1046"/>
      <c r="J1169" s="1047"/>
      <c r="K1169" s="1047"/>
      <c r="L1169" s="1047"/>
    </row>
    <row r="1170" spans="1:12" s="1042" customFormat="1">
      <c r="A1170" s="1066">
        <v>1160</v>
      </c>
      <c r="B1170" s="1070" t="s">
        <v>2921</v>
      </c>
      <c r="C1170" s="1071" t="s">
        <v>2407</v>
      </c>
      <c r="D1170" s="1072">
        <v>6842.5</v>
      </c>
      <c r="F1170" s="1043"/>
      <c r="G1170" s="1044"/>
      <c r="H1170" s="1045"/>
      <c r="I1170" s="1046"/>
      <c r="J1170" s="1047"/>
      <c r="K1170" s="1047"/>
      <c r="L1170" s="1047"/>
    </row>
    <row r="1171" spans="1:12" s="1042" customFormat="1">
      <c r="A1171" s="1066">
        <v>1161</v>
      </c>
      <c r="B1171" s="1070" t="s">
        <v>2922</v>
      </c>
      <c r="C1171" s="1071" t="s">
        <v>2407</v>
      </c>
      <c r="D1171" s="1072">
        <v>9540</v>
      </c>
      <c r="F1171" s="1043"/>
      <c r="G1171" s="1044"/>
      <c r="H1171" s="1045"/>
      <c r="I1171" s="1046"/>
      <c r="J1171" s="1047"/>
      <c r="K1171" s="1047"/>
      <c r="L1171" s="1047"/>
    </row>
    <row r="1172" spans="1:12" s="1042" customFormat="1">
      <c r="A1172" s="1066">
        <v>1162</v>
      </c>
      <c r="B1172" s="1070" t="s">
        <v>2923</v>
      </c>
      <c r="C1172" s="1071" t="s">
        <v>2407</v>
      </c>
      <c r="D1172" s="1072">
        <v>9540</v>
      </c>
      <c r="F1172" s="1043"/>
      <c r="G1172" s="1044"/>
      <c r="H1172" s="1045"/>
      <c r="I1172" s="1046"/>
      <c r="J1172" s="1047"/>
      <c r="K1172" s="1047"/>
      <c r="L1172" s="1047"/>
    </row>
    <row r="1173" spans="1:12" s="1042" customFormat="1">
      <c r="A1173" s="1066">
        <v>1163</v>
      </c>
      <c r="B1173" s="1070" t="s">
        <v>2924</v>
      </c>
      <c r="C1173" s="1071" t="s">
        <v>2407</v>
      </c>
      <c r="D1173" s="1072">
        <v>9540</v>
      </c>
      <c r="F1173" s="1043"/>
      <c r="G1173" s="1044"/>
      <c r="H1173" s="1045"/>
      <c r="I1173" s="1046"/>
      <c r="J1173" s="1047"/>
      <c r="K1173" s="1047"/>
      <c r="L1173" s="1047"/>
    </row>
    <row r="1174" spans="1:12" s="1042" customFormat="1">
      <c r="A1174" s="1066">
        <v>1164</v>
      </c>
      <c r="B1174" s="1070" t="s">
        <v>2925</v>
      </c>
      <c r="C1174" s="1071" t="s">
        <v>2407</v>
      </c>
      <c r="D1174" s="1072">
        <v>9540</v>
      </c>
      <c r="F1174" s="1043"/>
      <c r="G1174" s="1044"/>
      <c r="H1174" s="1045"/>
      <c r="I1174" s="1046"/>
      <c r="J1174" s="1047"/>
      <c r="K1174" s="1047"/>
      <c r="L1174" s="1047"/>
    </row>
    <row r="1175" spans="1:12" s="1042" customFormat="1">
      <c r="A1175" s="1066">
        <v>1165</v>
      </c>
      <c r="B1175" s="1070" t="s">
        <v>2926</v>
      </c>
      <c r="C1175" s="1071" t="s">
        <v>2407</v>
      </c>
      <c r="D1175" s="1072">
        <v>9540</v>
      </c>
      <c r="F1175" s="1043"/>
      <c r="G1175" s="1044"/>
      <c r="H1175" s="1045"/>
      <c r="I1175" s="1046"/>
      <c r="J1175" s="1047"/>
      <c r="K1175" s="1047"/>
      <c r="L1175" s="1047"/>
    </row>
    <row r="1176" spans="1:12" s="1042" customFormat="1">
      <c r="A1176" s="1066">
        <v>1166</v>
      </c>
      <c r="B1176" s="1070" t="s">
        <v>2927</v>
      </c>
      <c r="C1176" s="1071" t="s">
        <v>2407</v>
      </c>
      <c r="D1176" s="1072">
        <v>9540</v>
      </c>
      <c r="F1176" s="1043"/>
      <c r="G1176" s="1044"/>
      <c r="H1176" s="1045"/>
      <c r="I1176" s="1046"/>
      <c r="J1176" s="1047"/>
      <c r="K1176" s="1047"/>
      <c r="L1176" s="1047"/>
    </row>
    <row r="1177" spans="1:12" s="1042" customFormat="1">
      <c r="A1177" s="1066">
        <v>1167</v>
      </c>
      <c r="B1177" s="1070" t="s">
        <v>2928</v>
      </c>
      <c r="C1177" s="1071" t="s">
        <v>2407</v>
      </c>
      <c r="D1177" s="1072">
        <v>9540</v>
      </c>
      <c r="F1177" s="1043"/>
      <c r="G1177" s="1044"/>
      <c r="H1177" s="1045"/>
      <c r="I1177" s="1046"/>
      <c r="J1177" s="1047"/>
      <c r="K1177" s="1047"/>
      <c r="L1177" s="1047"/>
    </row>
    <row r="1178" spans="1:12" s="1042" customFormat="1">
      <c r="A1178" s="1066">
        <v>1168</v>
      </c>
      <c r="B1178" s="1070" t="s">
        <v>2929</v>
      </c>
      <c r="C1178" s="1071" t="s">
        <v>2407</v>
      </c>
      <c r="D1178" s="1072">
        <v>9540</v>
      </c>
      <c r="F1178" s="1043"/>
      <c r="G1178" s="1044"/>
      <c r="H1178" s="1045"/>
      <c r="I1178" s="1046"/>
      <c r="J1178" s="1047"/>
      <c r="K1178" s="1047"/>
      <c r="L1178" s="1047"/>
    </row>
    <row r="1179" spans="1:12" s="1042" customFormat="1">
      <c r="A1179" s="1066">
        <v>1169</v>
      </c>
      <c r="B1179" s="1070" t="s">
        <v>2930</v>
      </c>
      <c r="C1179" s="1071" t="s">
        <v>2407</v>
      </c>
      <c r="D1179" s="1072">
        <v>9540</v>
      </c>
      <c r="F1179" s="1043"/>
      <c r="G1179" s="1044"/>
      <c r="H1179" s="1045"/>
      <c r="I1179" s="1046"/>
      <c r="J1179" s="1047"/>
      <c r="K1179" s="1047"/>
      <c r="L1179" s="1047"/>
    </row>
    <row r="1180" spans="1:12" s="1042" customFormat="1">
      <c r="A1180" s="1066">
        <v>1170</v>
      </c>
      <c r="B1180" s="1070" t="s">
        <v>2931</v>
      </c>
      <c r="C1180" s="1071" t="s">
        <v>2407</v>
      </c>
      <c r="D1180" s="1072">
        <v>9540</v>
      </c>
      <c r="F1180" s="1043"/>
      <c r="G1180" s="1044"/>
      <c r="H1180" s="1045"/>
      <c r="I1180" s="1046"/>
      <c r="J1180" s="1047"/>
      <c r="K1180" s="1047"/>
      <c r="L1180" s="1047"/>
    </row>
    <row r="1181" spans="1:12" s="1042" customFormat="1">
      <c r="A1181" s="1066">
        <v>1171</v>
      </c>
      <c r="B1181" s="1070" t="s">
        <v>2932</v>
      </c>
      <c r="C1181" s="1071" t="s">
        <v>2407</v>
      </c>
      <c r="D1181" s="1072">
        <v>9540</v>
      </c>
      <c r="F1181" s="1043"/>
      <c r="G1181" s="1044"/>
      <c r="H1181" s="1045"/>
      <c r="I1181" s="1046"/>
      <c r="J1181" s="1047"/>
      <c r="K1181" s="1047"/>
      <c r="L1181" s="1047"/>
    </row>
    <row r="1182" spans="1:12" s="1042" customFormat="1">
      <c r="A1182" s="1066">
        <v>1172</v>
      </c>
      <c r="B1182" s="1070" t="s">
        <v>2933</v>
      </c>
      <c r="C1182" s="1071" t="s">
        <v>2407</v>
      </c>
      <c r="D1182" s="1072">
        <v>9540</v>
      </c>
      <c r="F1182" s="1043"/>
      <c r="G1182" s="1044"/>
      <c r="H1182" s="1045"/>
      <c r="I1182" s="1046"/>
      <c r="J1182" s="1047"/>
      <c r="K1182" s="1047"/>
      <c r="L1182" s="1047"/>
    </row>
    <row r="1183" spans="1:12" s="1042" customFormat="1">
      <c r="A1183" s="1066">
        <v>1173</v>
      </c>
      <c r="B1183" s="1070" t="s">
        <v>2934</v>
      </c>
      <c r="C1183" s="1071" t="s">
        <v>2407</v>
      </c>
      <c r="D1183" s="1072">
        <v>9540</v>
      </c>
      <c r="F1183" s="1043"/>
      <c r="G1183" s="1044"/>
      <c r="H1183" s="1045"/>
      <c r="I1183" s="1046"/>
      <c r="J1183" s="1047"/>
      <c r="K1183" s="1047"/>
      <c r="L1183" s="1047"/>
    </row>
    <row r="1184" spans="1:12" s="1042" customFormat="1">
      <c r="A1184" s="1066">
        <v>1174</v>
      </c>
      <c r="B1184" s="1070" t="s">
        <v>2935</v>
      </c>
      <c r="C1184" s="1071" t="s">
        <v>2407</v>
      </c>
      <c r="D1184" s="1072">
        <v>9540</v>
      </c>
      <c r="F1184" s="1043"/>
      <c r="G1184" s="1044"/>
      <c r="H1184" s="1045"/>
      <c r="I1184" s="1046"/>
      <c r="J1184" s="1047"/>
      <c r="K1184" s="1047"/>
      <c r="L1184" s="1047"/>
    </row>
    <row r="1185" spans="1:12" s="1042" customFormat="1">
      <c r="A1185" s="1066">
        <v>1175</v>
      </c>
      <c r="B1185" s="1070" t="s">
        <v>2936</v>
      </c>
      <c r="C1185" s="1071" t="s">
        <v>2407</v>
      </c>
      <c r="D1185" s="1072">
        <v>9540</v>
      </c>
      <c r="F1185" s="1043"/>
      <c r="G1185" s="1044"/>
      <c r="H1185" s="1045"/>
      <c r="I1185" s="1046"/>
      <c r="J1185" s="1047"/>
      <c r="K1185" s="1047"/>
      <c r="L1185" s="1047"/>
    </row>
    <row r="1186" spans="1:12" s="1042" customFormat="1">
      <c r="A1186" s="1066">
        <v>1176</v>
      </c>
      <c r="B1186" s="1070" t="s">
        <v>2937</v>
      </c>
      <c r="C1186" s="1071" t="s">
        <v>2407</v>
      </c>
      <c r="D1186" s="1072">
        <v>9540</v>
      </c>
      <c r="F1186" s="1043"/>
      <c r="G1186" s="1044"/>
      <c r="H1186" s="1045"/>
      <c r="I1186" s="1046"/>
      <c r="J1186" s="1047"/>
      <c r="K1186" s="1047"/>
      <c r="L1186" s="1047"/>
    </row>
    <row r="1187" spans="1:12" s="1042" customFormat="1">
      <c r="A1187" s="1066">
        <v>1177</v>
      </c>
      <c r="B1187" s="1070" t="s">
        <v>2938</v>
      </c>
      <c r="C1187" s="1071" t="s">
        <v>2407</v>
      </c>
      <c r="D1187" s="1072">
        <v>9540</v>
      </c>
      <c r="F1187" s="1043"/>
      <c r="G1187" s="1044"/>
      <c r="H1187" s="1045"/>
      <c r="I1187" s="1046"/>
      <c r="J1187" s="1047"/>
      <c r="K1187" s="1047"/>
      <c r="L1187" s="1047"/>
    </row>
    <row r="1188" spans="1:12" s="1042" customFormat="1">
      <c r="A1188" s="1066">
        <v>1178</v>
      </c>
      <c r="B1188" s="1070" t="s">
        <v>2939</v>
      </c>
      <c r="C1188" s="1071" t="s">
        <v>2407</v>
      </c>
      <c r="D1188" s="1072">
        <v>9540</v>
      </c>
      <c r="F1188" s="1043"/>
      <c r="G1188" s="1044"/>
      <c r="H1188" s="1045"/>
      <c r="I1188" s="1046"/>
      <c r="J1188" s="1047"/>
      <c r="K1188" s="1047"/>
      <c r="L1188" s="1047"/>
    </row>
    <row r="1189" spans="1:12" s="1042" customFormat="1">
      <c r="A1189" s="1066">
        <v>1179</v>
      </c>
      <c r="B1189" s="1070" t="s">
        <v>2940</v>
      </c>
      <c r="C1189" s="1071" t="s">
        <v>2407</v>
      </c>
      <c r="D1189" s="1072">
        <v>9540</v>
      </c>
      <c r="F1189" s="1043"/>
      <c r="G1189" s="1044"/>
      <c r="H1189" s="1045"/>
      <c r="I1189" s="1046"/>
      <c r="J1189" s="1047"/>
      <c r="K1189" s="1047"/>
      <c r="L1189" s="1047"/>
    </row>
    <row r="1190" spans="1:12" s="1042" customFormat="1">
      <c r="A1190" s="1066">
        <v>1180</v>
      </c>
      <c r="B1190" s="1070" t="s">
        <v>2941</v>
      </c>
      <c r="C1190" s="1071" t="s">
        <v>2407</v>
      </c>
      <c r="D1190" s="1072">
        <v>9540</v>
      </c>
      <c r="F1190" s="1043"/>
      <c r="G1190" s="1044"/>
      <c r="H1190" s="1045"/>
      <c r="I1190" s="1046"/>
      <c r="J1190" s="1047"/>
      <c r="K1190" s="1047"/>
      <c r="L1190" s="1047"/>
    </row>
    <row r="1191" spans="1:12" s="1042" customFormat="1">
      <c r="A1191" s="1066">
        <v>1181</v>
      </c>
      <c r="B1191" s="1070" t="s">
        <v>2942</v>
      </c>
      <c r="C1191" s="1071" t="s">
        <v>2407</v>
      </c>
      <c r="D1191" s="1072">
        <v>9540</v>
      </c>
      <c r="F1191" s="1043"/>
      <c r="G1191" s="1044"/>
      <c r="H1191" s="1045"/>
      <c r="I1191" s="1046"/>
      <c r="J1191" s="1047"/>
      <c r="K1191" s="1047"/>
      <c r="L1191" s="1047"/>
    </row>
    <row r="1192" spans="1:12" s="1042" customFormat="1">
      <c r="A1192" s="1066">
        <v>1182</v>
      </c>
      <c r="B1192" s="1070" t="s">
        <v>2943</v>
      </c>
      <c r="C1192" s="1071" t="s">
        <v>2407</v>
      </c>
      <c r="D1192" s="1072">
        <v>10899.7</v>
      </c>
      <c r="F1192" s="1043"/>
      <c r="G1192" s="1044"/>
      <c r="H1192" s="1045"/>
      <c r="I1192" s="1046"/>
      <c r="J1192" s="1047"/>
      <c r="K1192" s="1047"/>
      <c r="L1192" s="1047"/>
    </row>
    <row r="1193" spans="1:12" s="1042" customFormat="1">
      <c r="A1193" s="1066">
        <v>1183</v>
      </c>
      <c r="B1193" s="1070" t="s">
        <v>2944</v>
      </c>
      <c r="C1193" s="1071" t="s">
        <v>2407</v>
      </c>
      <c r="D1193" s="1072">
        <v>11656.84</v>
      </c>
      <c r="F1193" s="1043"/>
      <c r="G1193" s="1044"/>
      <c r="H1193" s="1045"/>
      <c r="I1193" s="1046"/>
      <c r="J1193" s="1047"/>
      <c r="K1193" s="1047"/>
      <c r="L1193" s="1047"/>
    </row>
    <row r="1194" spans="1:12" s="1042" customFormat="1">
      <c r="A1194" s="1066">
        <v>1184</v>
      </c>
      <c r="B1194" s="1070" t="s">
        <v>2945</v>
      </c>
      <c r="C1194" s="1071" t="s">
        <v>2407</v>
      </c>
      <c r="D1194" s="1072">
        <v>11656.84</v>
      </c>
      <c r="F1194" s="1043"/>
      <c r="G1194" s="1044"/>
      <c r="H1194" s="1045"/>
      <c r="I1194" s="1046"/>
      <c r="J1194" s="1047"/>
      <c r="K1194" s="1047"/>
      <c r="L1194" s="1047"/>
    </row>
    <row r="1195" spans="1:12" s="1042" customFormat="1">
      <c r="A1195" s="1066">
        <v>1185</v>
      </c>
      <c r="B1195" s="1070" t="s">
        <v>2946</v>
      </c>
      <c r="C1195" s="1071" t="s">
        <v>2407</v>
      </c>
      <c r="D1195" s="1072">
        <v>11656.84</v>
      </c>
      <c r="F1195" s="1043"/>
      <c r="G1195" s="1044"/>
      <c r="H1195" s="1045"/>
      <c r="I1195" s="1046"/>
      <c r="J1195" s="1047"/>
      <c r="K1195" s="1047"/>
      <c r="L1195" s="1047"/>
    </row>
    <row r="1196" spans="1:12" s="1042" customFormat="1">
      <c r="A1196" s="1066">
        <v>1186</v>
      </c>
      <c r="B1196" s="1070" t="s">
        <v>2947</v>
      </c>
      <c r="C1196" s="1071" t="s">
        <v>2407</v>
      </c>
      <c r="D1196" s="1072">
        <v>11656.84</v>
      </c>
      <c r="F1196" s="1043"/>
      <c r="G1196" s="1044"/>
      <c r="H1196" s="1045"/>
      <c r="I1196" s="1046"/>
      <c r="J1196" s="1047"/>
      <c r="K1196" s="1047"/>
      <c r="L1196" s="1047"/>
    </row>
    <row r="1197" spans="1:12" s="1042" customFormat="1">
      <c r="A1197" s="1066">
        <v>1187</v>
      </c>
      <c r="B1197" s="1070" t="s">
        <v>2948</v>
      </c>
      <c r="C1197" s="1071" t="s">
        <v>2407</v>
      </c>
      <c r="D1197" s="1072">
        <v>11656.84</v>
      </c>
      <c r="F1197" s="1043"/>
      <c r="G1197" s="1044"/>
      <c r="H1197" s="1045"/>
      <c r="I1197" s="1046"/>
      <c r="J1197" s="1047"/>
      <c r="K1197" s="1047"/>
      <c r="L1197" s="1047"/>
    </row>
    <row r="1198" spans="1:12" s="1042" customFormat="1">
      <c r="A1198" s="1066">
        <v>1188</v>
      </c>
      <c r="B1198" s="1070" t="s">
        <v>2949</v>
      </c>
      <c r="C1198" s="1071" t="s">
        <v>2407</v>
      </c>
      <c r="D1198" s="1072">
        <v>9998.01</v>
      </c>
      <c r="F1198" s="1043"/>
      <c r="G1198" s="1044"/>
      <c r="H1198" s="1045"/>
      <c r="I1198" s="1046"/>
      <c r="J1198" s="1047"/>
      <c r="K1198" s="1047"/>
      <c r="L1198" s="1047"/>
    </row>
    <row r="1199" spans="1:12" s="1042" customFormat="1">
      <c r="A1199" s="1066">
        <v>1189</v>
      </c>
      <c r="B1199" s="1070" t="s">
        <v>2950</v>
      </c>
      <c r="C1199" s="1071" t="s">
        <v>2407</v>
      </c>
      <c r="D1199" s="1072">
        <v>10997.99</v>
      </c>
      <c r="F1199" s="1043"/>
      <c r="G1199" s="1044"/>
      <c r="H1199" s="1045"/>
      <c r="I1199" s="1046"/>
      <c r="J1199" s="1047"/>
      <c r="K1199" s="1047"/>
      <c r="L1199" s="1047"/>
    </row>
    <row r="1200" spans="1:12" s="1042" customFormat="1">
      <c r="A1200" s="1066">
        <v>1190</v>
      </c>
      <c r="B1200" s="1070" t="s">
        <v>2951</v>
      </c>
      <c r="C1200" s="1071" t="s">
        <v>2407</v>
      </c>
      <c r="D1200" s="1072">
        <v>17383.759999999998</v>
      </c>
      <c r="F1200" s="1043"/>
      <c r="G1200" s="1044"/>
      <c r="H1200" s="1045"/>
      <c r="I1200" s="1046"/>
      <c r="J1200" s="1047"/>
      <c r="K1200" s="1047"/>
      <c r="L1200" s="1047"/>
    </row>
    <row r="1201" spans="1:12" s="1042" customFormat="1">
      <c r="A1201" s="1066">
        <v>1191</v>
      </c>
      <c r="B1201" s="1070" t="s">
        <v>2952</v>
      </c>
      <c r="C1201" s="1071" t="s">
        <v>2407</v>
      </c>
      <c r="D1201" s="1072">
        <v>293712</v>
      </c>
      <c r="F1201" s="1043"/>
      <c r="G1201" s="1044"/>
      <c r="H1201" s="1045"/>
      <c r="I1201" s="1046"/>
      <c r="J1201" s="1047"/>
      <c r="K1201" s="1047"/>
      <c r="L1201" s="1047"/>
    </row>
    <row r="1202" spans="1:12" s="1042" customFormat="1">
      <c r="A1202" s="1066">
        <v>1192</v>
      </c>
      <c r="B1202" s="1070" t="s">
        <v>2953</v>
      </c>
      <c r="C1202" s="1071" t="s">
        <v>2407</v>
      </c>
      <c r="D1202" s="1072">
        <v>104302.56</v>
      </c>
      <c r="F1202" s="1043"/>
      <c r="G1202" s="1044"/>
      <c r="H1202" s="1045"/>
      <c r="I1202" s="1046"/>
      <c r="J1202" s="1047"/>
      <c r="K1202" s="1047"/>
      <c r="L1202" s="1047"/>
    </row>
    <row r="1203" spans="1:12" s="1042" customFormat="1">
      <c r="A1203" s="1066">
        <v>1193</v>
      </c>
      <c r="B1203" s="1070" t="s">
        <v>2954</v>
      </c>
      <c r="C1203" s="1071" t="s">
        <v>2407</v>
      </c>
      <c r="D1203" s="1072">
        <v>278052.52</v>
      </c>
      <c r="F1203" s="1043"/>
      <c r="G1203" s="1044"/>
      <c r="H1203" s="1045"/>
      <c r="I1203" s="1046"/>
      <c r="J1203" s="1047"/>
      <c r="K1203" s="1047"/>
      <c r="L1203" s="1047"/>
    </row>
    <row r="1204" spans="1:12" s="1042" customFormat="1">
      <c r="A1204" s="1066">
        <v>1194</v>
      </c>
      <c r="B1204" s="1070" t="s">
        <v>2955</v>
      </c>
      <c r="C1204" s="1071" t="s">
        <v>2407</v>
      </c>
      <c r="D1204" s="1072">
        <v>17383.759999999998</v>
      </c>
      <c r="F1204" s="1043"/>
      <c r="G1204" s="1044"/>
      <c r="H1204" s="1045"/>
      <c r="I1204" s="1046"/>
      <c r="J1204" s="1047"/>
      <c r="K1204" s="1047"/>
      <c r="L1204" s="1047"/>
    </row>
    <row r="1205" spans="1:12" s="1042" customFormat="1">
      <c r="A1205" s="1066">
        <v>1195</v>
      </c>
      <c r="B1205" s="1070" t="s">
        <v>2956</v>
      </c>
      <c r="C1205" s="1071" t="s">
        <v>2407</v>
      </c>
      <c r="D1205" s="1072">
        <v>17383.759999999998</v>
      </c>
      <c r="F1205" s="1043"/>
      <c r="G1205" s="1044"/>
      <c r="H1205" s="1045"/>
      <c r="I1205" s="1046"/>
      <c r="J1205" s="1047"/>
      <c r="K1205" s="1047"/>
      <c r="L1205" s="1047"/>
    </row>
    <row r="1206" spans="1:12" s="1042" customFormat="1">
      <c r="A1206" s="1066">
        <v>1196</v>
      </c>
      <c r="B1206" s="1070" t="s">
        <v>2957</v>
      </c>
      <c r="C1206" s="1071" t="s">
        <v>2407</v>
      </c>
      <c r="D1206" s="1072">
        <v>17383.759999999998</v>
      </c>
      <c r="F1206" s="1043"/>
      <c r="G1206" s="1044"/>
      <c r="H1206" s="1045"/>
      <c r="I1206" s="1046"/>
      <c r="J1206" s="1047"/>
      <c r="K1206" s="1047"/>
      <c r="L1206" s="1047"/>
    </row>
    <row r="1207" spans="1:12" s="1042" customFormat="1">
      <c r="A1207" s="1066">
        <v>1197</v>
      </c>
      <c r="B1207" s="1070" t="s">
        <v>2958</v>
      </c>
      <c r="C1207" s="1071" t="s">
        <v>2407</v>
      </c>
      <c r="D1207" s="1072">
        <v>17383.759999999998</v>
      </c>
      <c r="F1207" s="1043"/>
      <c r="G1207" s="1044"/>
      <c r="H1207" s="1045"/>
      <c r="I1207" s="1046"/>
      <c r="J1207" s="1047"/>
      <c r="K1207" s="1047"/>
      <c r="L1207" s="1047"/>
    </row>
    <row r="1208" spans="1:12" s="1042" customFormat="1">
      <c r="A1208" s="1066">
        <v>1198</v>
      </c>
      <c r="B1208" s="1070" t="s">
        <v>2959</v>
      </c>
      <c r="C1208" s="1071" t="s">
        <v>2407</v>
      </c>
      <c r="D1208" s="1072">
        <v>17383.759999999998</v>
      </c>
      <c r="F1208" s="1043"/>
      <c r="G1208" s="1044"/>
      <c r="H1208" s="1045"/>
      <c r="I1208" s="1046"/>
      <c r="J1208" s="1047"/>
      <c r="K1208" s="1047"/>
      <c r="L1208" s="1047"/>
    </row>
    <row r="1209" spans="1:12" s="1042" customFormat="1">
      <c r="A1209" s="1066">
        <v>1199</v>
      </c>
      <c r="B1209" s="1070" t="s">
        <v>2960</v>
      </c>
      <c r="C1209" s="1071" t="s">
        <v>2407</v>
      </c>
      <c r="D1209" s="1072">
        <v>17383.759999999998</v>
      </c>
      <c r="F1209" s="1043"/>
      <c r="G1209" s="1044"/>
      <c r="H1209" s="1045"/>
      <c r="I1209" s="1046"/>
      <c r="J1209" s="1047"/>
      <c r="K1209" s="1047"/>
      <c r="L1209" s="1047"/>
    </row>
    <row r="1210" spans="1:12" s="1042" customFormat="1">
      <c r="A1210" s="1066">
        <v>1200</v>
      </c>
      <c r="B1210" s="1070" t="s">
        <v>2961</v>
      </c>
      <c r="C1210" s="1071" t="s">
        <v>2407</v>
      </c>
      <c r="D1210" s="1072">
        <v>17383.759999999998</v>
      </c>
      <c r="F1210" s="1043"/>
      <c r="G1210" s="1044"/>
      <c r="H1210" s="1045"/>
      <c r="I1210" s="1046"/>
      <c r="J1210" s="1047"/>
      <c r="K1210" s="1047"/>
      <c r="L1210" s="1047"/>
    </row>
    <row r="1211" spans="1:12" s="1042" customFormat="1">
      <c r="A1211" s="1066">
        <v>1201</v>
      </c>
      <c r="B1211" s="1070" t="s">
        <v>2962</v>
      </c>
      <c r="C1211" s="1071" t="s">
        <v>2407</v>
      </c>
      <c r="D1211" s="1072">
        <v>17383.759999999998</v>
      </c>
      <c r="F1211" s="1043"/>
      <c r="G1211" s="1044"/>
      <c r="H1211" s="1045"/>
      <c r="I1211" s="1046"/>
      <c r="J1211" s="1047"/>
      <c r="K1211" s="1047"/>
      <c r="L1211" s="1047"/>
    </row>
    <row r="1212" spans="1:12" s="1042" customFormat="1">
      <c r="A1212" s="1066">
        <v>1202</v>
      </c>
      <c r="B1212" s="1070" t="s">
        <v>2963</v>
      </c>
      <c r="C1212" s="1071" t="s">
        <v>2407</v>
      </c>
      <c r="D1212" s="1072">
        <v>17383.759999999998</v>
      </c>
      <c r="F1212" s="1043"/>
      <c r="G1212" s="1044"/>
      <c r="H1212" s="1045"/>
      <c r="I1212" s="1046"/>
      <c r="J1212" s="1047"/>
      <c r="K1212" s="1047"/>
      <c r="L1212" s="1047"/>
    </row>
    <row r="1213" spans="1:12" s="1042" customFormat="1">
      <c r="A1213" s="1066">
        <v>1203</v>
      </c>
      <c r="B1213" s="1070" t="s">
        <v>2964</v>
      </c>
      <c r="C1213" s="1071" t="s">
        <v>2407</v>
      </c>
      <c r="D1213" s="1072">
        <v>17383.759999999998</v>
      </c>
      <c r="F1213" s="1043"/>
      <c r="G1213" s="1044"/>
      <c r="H1213" s="1045"/>
      <c r="I1213" s="1046"/>
      <c r="J1213" s="1047"/>
      <c r="K1213" s="1047"/>
      <c r="L1213" s="1047"/>
    </row>
    <row r="1214" spans="1:12" s="1042" customFormat="1">
      <c r="A1214" s="1066">
        <v>1204</v>
      </c>
      <c r="B1214" s="1070" t="s">
        <v>2965</v>
      </c>
      <c r="C1214" s="1071" t="s">
        <v>2407</v>
      </c>
      <c r="D1214" s="1072">
        <v>17383.759999999998</v>
      </c>
      <c r="F1214" s="1043"/>
      <c r="G1214" s="1044"/>
      <c r="H1214" s="1045"/>
      <c r="I1214" s="1046"/>
      <c r="J1214" s="1047"/>
      <c r="K1214" s="1047"/>
      <c r="L1214" s="1047"/>
    </row>
    <row r="1215" spans="1:12" ht="15">
      <c r="A1215" s="1066">
        <v>1205</v>
      </c>
      <c r="B1215" s="1070" t="s">
        <v>2966</v>
      </c>
      <c r="C1215" s="1071" t="s">
        <v>2407</v>
      </c>
      <c r="D1215" s="1072">
        <v>17383.759999999998</v>
      </c>
      <c r="F1215" s="1090"/>
    </row>
    <row r="1216" spans="1:12" customFormat="1" ht="15">
      <c r="A1216" s="1066">
        <v>1206</v>
      </c>
      <c r="B1216" s="1070" t="s">
        <v>2967</v>
      </c>
      <c r="C1216" s="1071" t="s">
        <v>2407</v>
      </c>
      <c r="D1216" s="1072">
        <v>17383.759999999998</v>
      </c>
      <c r="E1216" s="1042"/>
      <c r="F1216" s="1043"/>
      <c r="G1216" s="1085"/>
      <c r="H1216" s="1086"/>
      <c r="I1216" s="1155"/>
      <c r="J1216" s="1156"/>
      <c r="K1216" s="585"/>
      <c r="L1216" s="585"/>
    </row>
    <row r="1217" spans="1:12" customFormat="1" ht="15">
      <c r="A1217" s="1066">
        <v>1207</v>
      </c>
      <c r="B1217" s="1070" t="s">
        <v>2968</v>
      </c>
      <c r="C1217" s="1071" t="s">
        <v>2407</v>
      </c>
      <c r="D1217" s="1072">
        <v>17383.759999999998</v>
      </c>
      <c r="E1217" s="1042"/>
      <c r="F1217" s="1043"/>
      <c r="G1217" s="1085"/>
      <c r="H1217" s="1086"/>
      <c r="I1217" s="1155"/>
      <c r="J1217" s="1156"/>
      <c r="K1217" s="585"/>
      <c r="L1217" s="585"/>
    </row>
    <row r="1218" spans="1:12" customFormat="1" ht="15">
      <c r="A1218" s="1066">
        <v>1208</v>
      </c>
      <c r="B1218" s="1070" t="s">
        <v>2969</v>
      </c>
      <c r="C1218" s="1071" t="s">
        <v>2407</v>
      </c>
      <c r="D1218" s="1072">
        <v>17383.759999999998</v>
      </c>
      <c r="E1218" s="1042"/>
      <c r="F1218" s="1043"/>
      <c r="G1218" s="1085"/>
      <c r="H1218" s="1086"/>
      <c r="I1218" s="1155"/>
      <c r="J1218" s="1156"/>
      <c r="K1218" s="585"/>
      <c r="L1218" s="585"/>
    </row>
    <row r="1219" spans="1:12" customFormat="1" ht="15.75" thickBot="1">
      <c r="A1219" s="1066">
        <v>1209</v>
      </c>
      <c r="B1219" s="1099" t="s">
        <v>2970</v>
      </c>
      <c r="C1219" s="1100" t="s">
        <v>2407</v>
      </c>
      <c r="D1219" s="1101">
        <v>17383.759999999998</v>
      </c>
      <c r="E1219" s="1042"/>
      <c r="F1219" s="1043"/>
      <c r="G1219" s="1085"/>
      <c r="H1219" s="1045"/>
      <c r="I1219" s="1086"/>
      <c r="J1219" s="1156"/>
      <c r="K1219" s="585"/>
      <c r="L1219" s="585"/>
    </row>
    <row r="1220" spans="1:12" ht="15">
      <c r="A1220" s="1066">
        <v>1210</v>
      </c>
      <c r="B1220" s="1067" t="s">
        <v>2971</v>
      </c>
      <c r="C1220" s="1068" t="s">
        <v>2407</v>
      </c>
      <c r="D1220" s="1069">
        <v>17383.759999999998</v>
      </c>
      <c r="G1220" s="1213"/>
      <c r="H1220" s="1159"/>
      <c r="I1220" s="1229"/>
      <c r="J1220" s="1175"/>
      <c r="K1220" s="585"/>
      <c r="L1220" s="585"/>
    </row>
    <row r="1221" spans="1:12">
      <c r="A1221" s="1066">
        <v>1211</v>
      </c>
      <c r="B1221" s="1070" t="s">
        <v>2972</v>
      </c>
      <c r="C1221" s="1071" t="s">
        <v>2407</v>
      </c>
      <c r="D1221" s="1072">
        <v>17383.759999999998</v>
      </c>
      <c r="G1221" s="1213"/>
      <c r="H1221" s="1230"/>
    </row>
    <row r="1222" spans="1:12">
      <c r="A1222" s="1066">
        <v>1212</v>
      </c>
      <c r="B1222" s="1070" t="s">
        <v>2973</v>
      </c>
      <c r="C1222" s="1071" t="s">
        <v>2407</v>
      </c>
      <c r="D1222" s="1072">
        <v>73428</v>
      </c>
      <c r="G1222" s="1213"/>
      <c r="H1222" s="1209"/>
    </row>
    <row r="1223" spans="1:12">
      <c r="A1223" s="1066">
        <v>1213</v>
      </c>
      <c r="B1223" s="1070" t="s">
        <v>2974</v>
      </c>
      <c r="C1223" s="1071" t="s">
        <v>2407</v>
      </c>
      <c r="D1223" s="1072">
        <v>17383.759999999998</v>
      </c>
      <c r="G1223" s="1213"/>
      <c r="H1223" s="1209"/>
    </row>
    <row r="1224" spans="1:12">
      <c r="A1224" s="1066">
        <v>1214</v>
      </c>
      <c r="B1224" s="1070" t="s">
        <v>2975</v>
      </c>
      <c r="C1224" s="1071" t="s">
        <v>2407</v>
      </c>
      <c r="D1224" s="1072">
        <v>18357</v>
      </c>
      <c r="G1224" s="1213"/>
      <c r="H1224" s="1209"/>
    </row>
    <row r="1225" spans="1:12">
      <c r="A1225" s="1066">
        <v>1215</v>
      </c>
      <c r="B1225" s="1070" t="s">
        <v>2976</v>
      </c>
      <c r="C1225" s="1071" t="s">
        <v>2407</v>
      </c>
      <c r="D1225" s="1072">
        <v>18357</v>
      </c>
      <c r="G1225" s="1213"/>
      <c r="H1225" s="1209"/>
    </row>
    <row r="1226" spans="1:12">
      <c r="A1226" s="1066">
        <v>1216</v>
      </c>
      <c r="B1226" s="1070" t="s">
        <v>2977</v>
      </c>
      <c r="C1226" s="1071" t="s">
        <v>2407</v>
      </c>
      <c r="D1226" s="1072">
        <v>18357</v>
      </c>
      <c r="G1226" s="1213"/>
      <c r="H1226" s="1209"/>
    </row>
    <row r="1227" spans="1:12">
      <c r="A1227" s="1066">
        <v>1217</v>
      </c>
      <c r="B1227" s="1070" t="s">
        <v>2978</v>
      </c>
      <c r="C1227" s="1071" t="s">
        <v>2407</v>
      </c>
      <c r="D1227" s="1072">
        <v>18357</v>
      </c>
      <c r="G1227" s="1213"/>
      <c r="H1227" s="1209"/>
    </row>
    <row r="1228" spans="1:12">
      <c r="A1228" s="1066">
        <v>1218</v>
      </c>
      <c r="B1228" s="1070" t="s">
        <v>2979</v>
      </c>
      <c r="C1228" s="1071" t="s">
        <v>2407</v>
      </c>
      <c r="D1228" s="1072">
        <v>18357</v>
      </c>
      <c r="G1228" s="1213"/>
      <c r="H1228" s="1209"/>
    </row>
    <row r="1229" spans="1:12">
      <c r="A1229" s="1066">
        <v>1219</v>
      </c>
      <c r="B1229" s="1070" t="s">
        <v>2980</v>
      </c>
      <c r="C1229" s="1071" t="s">
        <v>2407</v>
      </c>
      <c r="D1229" s="1072">
        <v>18357</v>
      </c>
      <c r="G1229" s="1213"/>
      <c r="H1229" s="1209"/>
    </row>
    <row r="1230" spans="1:12">
      <c r="A1230" s="1066">
        <v>1220</v>
      </c>
      <c r="B1230" s="1070" t="s">
        <v>2981</v>
      </c>
      <c r="C1230" s="1071" t="s">
        <v>2407</v>
      </c>
      <c r="D1230" s="1072">
        <v>18357</v>
      </c>
      <c r="G1230" s="1213"/>
      <c r="H1230" s="1209"/>
    </row>
    <row r="1231" spans="1:12">
      <c r="A1231" s="1066">
        <v>1221</v>
      </c>
      <c r="B1231" s="1070" t="s">
        <v>2982</v>
      </c>
      <c r="C1231" s="1071" t="s">
        <v>2407</v>
      </c>
      <c r="D1231" s="1072">
        <v>18357</v>
      </c>
      <c r="G1231" s="1213"/>
      <c r="H1231" s="1209"/>
    </row>
    <row r="1232" spans="1:12">
      <c r="A1232" s="1066">
        <v>1222</v>
      </c>
      <c r="B1232" s="1070" t="s">
        <v>2983</v>
      </c>
      <c r="C1232" s="1071" t="s">
        <v>2407</v>
      </c>
      <c r="D1232" s="1072">
        <v>18357</v>
      </c>
      <c r="F1232" s="1221"/>
      <c r="G1232" s="1213"/>
      <c r="H1232" s="1209"/>
    </row>
    <row r="1233" spans="1:12" ht="15">
      <c r="A1233" s="1066">
        <v>1223</v>
      </c>
      <c r="B1233" s="1070" t="s">
        <v>2984</v>
      </c>
      <c r="C1233" s="1071" t="s">
        <v>2407</v>
      </c>
      <c r="D1233" s="1072">
        <v>18357</v>
      </c>
      <c r="F1233" s="1231"/>
      <c r="G1233" s="1213"/>
      <c r="H1233" s="1209"/>
    </row>
    <row r="1234" spans="1:12">
      <c r="A1234" s="1066">
        <v>1224</v>
      </c>
      <c r="B1234" s="1070" t="s">
        <v>2985</v>
      </c>
      <c r="C1234" s="1071" t="s">
        <v>2407</v>
      </c>
      <c r="D1234" s="1072">
        <v>18357</v>
      </c>
      <c r="G1234" s="1213"/>
      <c r="H1234" s="1209"/>
    </row>
    <row r="1235" spans="1:12">
      <c r="A1235" s="1066">
        <v>1225</v>
      </c>
      <c r="B1235" s="1070" t="s">
        <v>2986</v>
      </c>
      <c r="C1235" s="1071" t="s">
        <v>2407</v>
      </c>
      <c r="D1235" s="1072">
        <v>18357</v>
      </c>
      <c r="G1235" s="1213"/>
      <c r="H1235" s="1209"/>
    </row>
    <row r="1236" spans="1:12">
      <c r="A1236" s="1066">
        <v>1226</v>
      </c>
      <c r="B1236" s="1070" t="s">
        <v>2987</v>
      </c>
      <c r="C1236" s="1071" t="s">
        <v>2407</v>
      </c>
      <c r="D1236" s="1072">
        <v>18357</v>
      </c>
      <c r="G1236" s="1213"/>
      <c r="H1236" s="1209"/>
    </row>
    <row r="1237" spans="1:12">
      <c r="A1237" s="1066">
        <v>1227</v>
      </c>
      <c r="B1237" s="1070" t="s">
        <v>2988</v>
      </c>
      <c r="C1237" s="1071" t="s">
        <v>2407</v>
      </c>
      <c r="D1237" s="1072">
        <v>18357</v>
      </c>
      <c r="G1237" s="1213"/>
      <c r="H1237" s="1209"/>
    </row>
    <row r="1238" spans="1:12">
      <c r="A1238" s="1066">
        <v>1228</v>
      </c>
      <c r="B1238" s="1070" t="s">
        <v>2989</v>
      </c>
      <c r="C1238" s="1071" t="s">
        <v>2407</v>
      </c>
      <c r="D1238" s="1072">
        <v>18357</v>
      </c>
      <c r="G1238" s="1213"/>
      <c r="H1238" s="1209"/>
    </row>
    <row r="1239" spans="1:12">
      <c r="A1239" s="1066">
        <v>1229</v>
      </c>
      <c r="B1239" s="1070" t="s">
        <v>2990</v>
      </c>
      <c r="C1239" s="1071" t="s">
        <v>2407</v>
      </c>
      <c r="D1239" s="1072">
        <v>18357</v>
      </c>
      <c r="G1239" s="1213"/>
      <c r="H1239" s="1209"/>
    </row>
    <row r="1240" spans="1:12">
      <c r="A1240" s="1066">
        <v>1230</v>
      </c>
      <c r="B1240" s="1070" t="s">
        <v>2991</v>
      </c>
      <c r="C1240" s="1071" t="s">
        <v>2407</v>
      </c>
      <c r="D1240" s="1072">
        <v>17383.759999999998</v>
      </c>
      <c r="G1240" s="1213"/>
      <c r="H1240" s="1209"/>
    </row>
    <row r="1241" spans="1:12">
      <c r="A1241" s="1066">
        <v>1231</v>
      </c>
      <c r="B1241" s="1070" t="s">
        <v>2992</v>
      </c>
      <c r="C1241" s="1071" t="s">
        <v>2407</v>
      </c>
      <c r="D1241" s="1072">
        <v>17383.759999999998</v>
      </c>
      <c r="G1241" s="1213"/>
      <c r="H1241" s="1209"/>
    </row>
    <row r="1242" spans="1:12">
      <c r="A1242" s="1066">
        <v>1232</v>
      </c>
      <c r="B1242" s="1070" t="s">
        <v>2993</v>
      </c>
      <c r="C1242" s="1071" t="s">
        <v>2407</v>
      </c>
      <c r="D1242" s="1072">
        <v>17383.759999999998</v>
      </c>
      <c r="G1242" s="1213"/>
      <c r="H1242" s="1209"/>
    </row>
    <row r="1243" spans="1:12">
      <c r="A1243" s="1066">
        <v>1233</v>
      </c>
      <c r="B1243" s="1070" t="s">
        <v>2994</v>
      </c>
      <c r="C1243" s="1071" t="s">
        <v>2407</v>
      </c>
      <c r="D1243" s="1072">
        <v>17383.759999999998</v>
      </c>
      <c r="G1243" s="1213"/>
      <c r="H1243" s="1209"/>
    </row>
    <row r="1244" spans="1:12">
      <c r="A1244" s="1066">
        <v>1234</v>
      </c>
      <c r="B1244" s="1070" t="s">
        <v>2995</v>
      </c>
      <c r="C1244" s="1071" t="s">
        <v>2407</v>
      </c>
      <c r="D1244" s="1072">
        <v>17383.759999999998</v>
      </c>
      <c r="G1244" s="1213"/>
      <c r="H1244" s="1209"/>
    </row>
    <row r="1245" spans="1:12" s="1042" customFormat="1">
      <c r="A1245" s="1066">
        <v>1235</v>
      </c>
      <c r="B1245" s="1070" t="s">
        <v>2996</v>
      </c>
      <c r="C1245" s="1071" t="s">
        <v>2407</v>
      </c>
      <c r="D1245" s="1072">
        <v>17383.759999999998</v>
      </c>
      <c r="F1245" s="1043"/>
      <c r="G1245" s="1213"/>
      <c r="H1245" s="1209"/>
      <c r="I1245" s="1046"/>
      <c r="J1245" s="1047"/>
      <c r="K1245" s="1047"/>
      <c r="L1245" s="1047"/>
    </row>
    <row r="1246" spans="1:12" s="1042" customFormat="1">
      <c r="A1246" s="1066">
        <v>1236</v>
      </c>
      <c r="B1246" s="1070" t="s">
        <v>2997</v>
      </c>
      <c r="C1246" s="1071" t="s">
        <v>2407</v>
      </c>
      <c r="D1246" s="1072">
        <v>17383.759999999998</v>
      </c>
      <c r="F1246" s="1043"/>
      <c r="G1246" s="1213"/>
      <c r="H1246" s="1209"/>
      <c r="I1246" s="1046"/>
      <c r="J1246" s="1047"/>
      <c r="K1246" s="1047"/>
      <c r="L1246" s="1047"/>
    </row>
    <row r="1247" spans="1:12" s="1042" customFormat="1">
      <c r="A1247" s="1066">
        <v>1237</v>
      </c>
      <c r="B1247" s="1070" t="s">
        <v>2998</v>
      </c>
      <c r="C1247" s="1071" t="s">
        <v>2407</v>
      </c>
      <c r="D1247" s="1072">
        <v>17383.759999999998</v>
      </c>
      <c r="F1247" s="1043"/>
      <c r="G1247" s="1213"/>
      <c r="H1247" s="1209"/>
      <c r="I1247" s="1046"/>
      <c r="J1247" s="1047"/>
      <c r="K1247" s="1047"/>
      <c r="L1247" s="1047"/>
    </row>
    <row r="1248" spans="1:12" s="1042" customFormat="1">
      <c r="A1248" s="1066">
        <v>1238</v>
      </c>
      <c r="B1248" s="1070" t="s">
        <v>2999</v>
      </c>
      <c r="C1248" s="1071" t="s">
        <v>2407</v>
      </c>
      <c r="D1248" s="1072">
        <v>17383.759999999998</v>
      </c>
      <c r="F1248" s="1043"/>
      <c r="G1248" s="1213"/>
      <c r="H1248" s="1209"/>
      <c r="I1248" s="1046"/>
      <c r="J1248" s="1047"/>
      <c r="K1248" s="1047"/>
      <c r="L1248" s="1047"/>
    </row>
    <row r="1249" spans="1:12" s="1042" customFormat="1">
      <c r="A1249" s="1066">
        <v>1239</v>
      </c>
      <c r="B1249" s="1070" t="s">
        <v>3000</v>
      </c>
      <c r="C1249" s="1071" t="s">
        <v>2407</v>
      </c>
      <c r="D1249" s="1072">
        <v>17383.759999999998</v>
      </c>
      <c r="F1249" s="1043"/>
      <c r="G1249" s="1213"/>
      <c r="H1249" s="1209"/>
      <c r="I1249" s="1046"/>
      <c r="J1249" s="1047"/>
      <c r="K1249" s="1047"/>
      <c r="L1249" s="1047"/>
    </row>
    <row r="1250" spans="1:12" s="1042" customFormat="1">
      <c r="A1250" s="1066">
        <v>1240</v>
      </c>
      <c r="B1250" s="1070" t="s">
        <v>3001</v>
      </c>
      <c r="C1250" s="1071" t="s">
        <v>3002</v>
      </c>
      <c r="D1250" s="1072">
        <v>4817</v>
      </c>
      <c r="F1250" s="1043"/>
      <c r="G1250" s="1213"/>
      <c r="H1250" s="1209"/>
      <c r="I1250" s="1046"/>
      <c r="J1250" s="1047"/>
      <c r="K1250" s="1047"/>
      <c r="L1250" s="1047"/>
    </row>
    <row r="1251" spans="1:12" s="1042" customFormat="1">
      <c r="A1251" s="1066">
        <v>1241</v>
      </c>
      <c r="B1251" s="1070" t="s">
        <v>3003</v>
      </c>
      <c r="C1251" s="1071" t="s">
        <v>3002</v>
      </c>
      <c r="D1251" s="1072">
        <v>2969.6</v>
      </c>
      <c r="F1251" s="1043"/>
      <c r="G1251" s="1213"/>
      <c r="H1251" s="1209"/>
      <c r="I1251" s="1046"/>
      <c r="J1251" s="1047"/>
      <c r="K1251" s="1047"/>
      <c r="L1251" s="1047"/>
    </row>
    <row r="1252" spans="1:12" s="1042" customFormat="1">
      <c r="A1252" s="1066">
        <v>1242</v>
      </c>
      <c r="B1252" s="1070" t="s">
        <v>3004</v>
      </c>
      <c r="C1252" s="1071" t="s">
        <v>3002</v>
      </c>
      <c r="D1252" s="1072">
        <v>2999</v>
      </c>
      <c r="F1252" s="1043"/>
      <c r="G1252" s="1213"/>
      <c r="H1252" s="1209"/>
      <c r="I1252" s="1046"/>
      <c r="J1252" s="1047"/>
      <c r="K1252" s="1047"/>
      <c r="L1252" s="1047"/>
    </row>
    <row r="1253" spans="1:12" s="1042" customFormat="1">
      <c r="A1253" s="1066">
        <v>1243</v>
      </c>
      <c r="B1253" s="1070" t="s">
        <v>3005</v>
      </c>
      <c r="C1253" s="1071" t="s">
        <v>3002</v>
      </c>
      <c r="D1253" s="1072">
        <v>2030</v>
      </c>
      <c r="F1253" s="1043"/>
      <c r="G1253" s="1213"/>
      <c r="H1253" s="1209"/>
      <c r="I1253" s="1046"/>
      <c r="J1253" s="1047"/>
      <c r="K1253" s="1047"/>
      <c r="L1253" s="1047"/>
    </row>
    <row r="1254" spans="1:12" s="1042" customFormat="1">
      <c r="A1254" s="1066">
        <v>1244</v>
      </c>
      <c r="B1254" s="1070" t="s">
        <v>3006</v>
      </c>
      <c r="C1254" s="1071" t="s">
        <v>3002</v>
      </c>
      <c r="D1254" s="1072">
        <v>5065.72</v>
      </c>
      <c r="F1254" s="1043"/>
      <c r="G1254" s="1213"/>
      <c r="H1254" s="1209"/>
      <c r="I1254" s="1046"/>
      <c r="J1254" s="1047"/>
      <c r="K1254" s="1047"/>
      <c r="L1254" s="1047"/>
    </row>
    <row r="1255" spans="1:12" s="1042" customFormat="1">
      <c r="A1255" s="1066">
        <v>1245</v>
      </c>
      <c r="B1255" s="1070" t="s">
        <v>3007</v>
      </c>
      <c r="C1255" s="1071" t="s">
        <v>3002</v>
      </c>
      <c r="D1255" s="1072">
        <v>2923.2</v>
      </c>
      <c r="F1255" s="1043"/>
      <c r="G1255" s="1213"/>
      <c r="H1255" s="1209"/>
      <c r="I1255" s="1046"/>
      <c r="J1255" s="1047"/>
      <c r="K1255" s="1047"/>
      <c r="L1255" s="1047"/>
    </row>
    <row r="1256" spans="1:12" s="1042" customFormat="1">
      <c r="A1256" s="1066">
        <v>1246</v>
      </c>
      <c r="B1256" s="1070" t="s">
        <v>3008</v>
      </c>
      <c r="C1256" s="1071" t="s">
        <v>3002</v>
      </c>
      <c r="D1256" s="1072">
        <v>2539.5700000000002</v>
      </c>
      <c r="F1256" s="1043"/>
      <c r="G1256" s="1213"/>
      <c r="H1256" s="1209"/>
      <c r="I1256" s="1046"/>
      <c r="J1256" s="1047"/>
      <c r="K1256" s="1047"/>
      <c r="L1256" s="1047"/>
    </row>
    <row r="1257" spans="1:12" s="1042" customFormat="1">
      <c r="A1257" s="1066">
        <v>1247</v>
      </c>
      <c r="B1257" s="1070" t="s">
        <v>3009</v>
      </c>
      <c r="C1257" s="1071" t="s">
        <v>3002</v>
      </c>
      <c r="D1257" s="1072">
        <v>2088</v>
      </c>
      <c r="F1257" s="1043"/>
      <c r="G1257" s="1213"/>
      <c r="H1257" s="1209"/>
      <c r="I1257" s="1046"/>
      <c r="J1257" s="1047"/>
      <c r="K1257" s="1047"/>
      <c r="L1257" s="1047"/>
    </row>
    <row r="1258" spans="1:12" s="1042" customFormat="1">
      <c r="A1258" s="1066">
        <v>1248</v>
      </c>
      <c r="B1258" s="1070" t="s">
        <v>3010</v>
      </c>
      <c r="C1258" s="1071" t="s">
        <v>3002</v>
      </c>
      <c r="D1258" s="1072">
        <v>2950</v>
      </c>
      <c r="F1258" s="1043"/>
      <c r="G1258" s="1213"/>
      <c r="H1258" s="1209"/>
      <c r="I1258" s="1046"/>
      <c r="J1258" s="1047"/>
      <c r="K1258" s="1047"/>
      <c r="L1258" s="1047"/>
    </row>
    <row r="1259" spans="1:12" s="1042" customFormat="1">
      <c r="A1259" s="1066">
        <v>1249</v>
      </c>
      <c r="B1259" s="1070" t="s">
        <v>3011</v>
      </c>
      <c r="C1259" s="1071" t="s">
        <v>3002</v>
      </c>
      <c r="D1259" s="1072">
        <v>798.99</v>
      </c>
      <c r="F1259" s="1043"/>
      <c r="G1259" s="1213"/>
      <c r="H1259" s="1209"/>
      <c r="I1259" s="1046"/>
      <c r="J1259" s="1047"/>
      <c r="K1259" s="1047"/>
      <c r="L1259" s="1047"/>
    </row>
    <row r="1260" spans="1:12" s="1042" customFormat="1">
      <c r="A1260" s="1066">
        <v>1250</v>
      </c>
      <c r="B1260" s="1070" t="s">
        <v>3012</v>
      </c>
      <c r="C1260" s="1071" t="s">
        <v>3002</v>
      </c>
      <c r="D1260" s="1072">
        <v>2999</v>
      </c>
      <c r="F1260" s="1043"/>
      <c r="G1260" s="1213"/>
      <c r="H1260" s="1209"/>
      <c r="I1260" s="1046"/>
      <c r="J1260" s="1047"/>
      <c r="K1260" s="1047"/>
      <c r="L1260" s="1047"/>
    </row>
    <row r="1261" spans="1:12" s="1042" customFormat="1">
      <c r="A1261" s="1066">
        <v>1251</v>
      </c>
      <c r="B1261" s="1070" t="s">
        <v>3013</v>
      </c>
      <c r="C1261" s="1071" t="s">
        <v>3014</v>
      </c>
      <c r="D1261" s="1072">
        <v>1679</v>
      </c>
      <c r="F1261" s="1043"/>
      <c r="G1261" s="1213"/>
      <c r="H1261" s="1209"/>
      <c r="I1261" s="1046"/>
      <c r="J1261" s="1047"/>
      <c r="K1261" s="1047"/>
      <c r="L1261" s="1047"/>
    </row>
    <row r="1262" spans="1:12" s="1042" customFormat="1">
      <c r="A1262" s="1066">
        <v>1252</v>
      </c>
      <c r="B1262" s="1070" t="s">
        <v>3015</v>
      </c>
      <c r="C1262" s="1071" t="s">
        <v>3016</v>
      </c>
      <c r="D1262" s="1072">
        <v>3930.66</v>
      </c>
      <c r="F1262" s="1043"/>
      <c r="G1262" s="1213"/>
      <c r="H1262" s="1209"/>
      <c r="I1262" s="1046"/>
      <c r="J1262" s="1047"/>
      <c r="K1262" s="1047"/>
      <c r="L1262" s="1047"/>
    </row>
    <row r="1263" spans="1:12" s="1042" customFormat="1">
      <c r="A1263" s="1066">
        <v>1253</v>
      </c>
      <c r="B1263" s="1070" t="s">
        <v>3017</v>
      </c>
      <c r="C1263" s="1071" t="s">
        <v>2042</v>
      </c>
      <c r="D1263" s="1072">
        <v>4000</v>
      </c>
      <c r="F1263" s="1043"/>
      <c r="G1263" s="1213"/>
      <c r="H1263" s="1209"/>
      <c r="I1263" s="1046"/>
      <c r="J1263" s="1047"/>
      <c r="K1263" s="1047"/>
      <c r="L1263" s="1047"/>
    </row>
    <row r="1264" spans="1:12" s="1042" customFormat="1">
      <c r="A1264" s="1066">
        <v>1254</v>
      </c>
      <c r="B1264" s="1070" t="s">
        <v>3018</v>
      </c>
      <c r="C1264" s="1071" t="s">
        <v>2042</v>
      </c>
      <c r="D1264" s="1072">
        <v>8796.1200000000008</v>
      </c>
      <c r="F1264" s="1043"/>
      <c r="G1264" s="1213"/>
      <c r="H1264" s="1209"/>
      <c r="I1264" s="1046"/>
      <c r="J1264" s="1047"/>
      <c r="K1264" s="1047"/>
      <c r="L1264" s="1047"/>
    </row>
    <row r="1265" spans="1:12" s="1042" customFormat="1">
      <c r="A1265" s="1066">
        <v>1255</v>
      </c>
      <c r="B1265" s="1070" t="s">
        <v>3019</v>
      </c>
      <c r="C1265" s="1071" t="s">
        <v>2042</v>
      </c>
      <c r="D1265" s="1072">
        <v>2899</v>
      </c>
      <c r="F1265" s="1043"/>
      <c r="G1265" s="1213"/>
      <c r="H1265" s="1209"/>
      <c r="I1265" s="1046"/>
      <c r="J1265" s="1047"/>
      <c r="K1265" s="1047"/>
      <c r="L1265" s="1047"/>
    </row>
    <row r="1266" spans="1:12" s="1042" customFormat="1">
      <c r="A1266" s="1066">
        <v>1256</v>
      </c>
      <c r="B1266" s="1070" t="s">
        <v>3020</v>
      </c>
      <c r="C1266" s="1071" t="s">
        <v>2042</v>
      </c>
      <c r="D1266" s="1072">
        <v>8624.99</v>
      </c>
      <c r="F1266" s="1043"/>
      <c r="G1266" s="1213"/>
      <c r="H1266" s="1209"/>
      <c r="I1266" s="1046"/>
      <c r="J1266" s="1047"/>
      <c r="K1266" s="1047"/>
      <c r="L1266" s="1047"/>
    </row>
    <row r="1267" spans="1:12" s="1042" customFormat="1">
      <c r="A1267" s="1066">
        <v>1257</v>
      </c>
      <c r="B1267" s="1070" t="s">
        <v>3021</v>
      </c>
      <c r="C1267" s="1071" t="s">
        <v>2042</v>
      </c>
      <c r="D1267" s="1072">
        <v>4343.04</v>
      </c>
      <c r="F1267" s="1043"/>
      <c r="G1267" s="1213"/>
      <c r="H1267" s="1209"/>
      <c r="I1267" s="1046"/>
      <c r="J1267" s="1047"/>
      <c r="K1267" s="1047"/>
      <c r="L1267" s="1047"/>
    </row>
    <row r="1268" spans="1:12" s="1042" customFormat="1">
      <c r="A1268" s="1066">
        <v>1258</v>
      </c>
      <c r="B1268" s="1070" t="s">
        <v>3022</v>
      </c>
      <c r="C1268" s="1071" t="s">
        <v>2042</v>
      </c>
      <c r="D1268" s="1072">
        <v>8686.08</v>
      </c>
      <c r="F1268" s="1043"/>
      <c r="G1268" s="1213"/>
      <c r="H1268" s="1209"/>
      <c r="I1268" s="1046"/>
      <c r="J1268" s="1047"/>
      <c r="K1268" s="1047"/>
      <c r="L1268" s="1047"/>
    </row>
    <row r="1269" spans="1:12" s="1042" customFormat="1">
      <c r="A1269" s="1066">
        <v>1259</v>
      </c>
      <c r="B1269" s="1070" t="s">
        <v>3023</v>
      </c>
      <c r="C1269" s="1071" t="s">
        <v>2042</v>
      </c>
      <c r="D1269" s="1072">
        <v>2121.52</v>
      </c>
      <c r="F1269" s="1043"/>
      <c r="G1269" s="1213"/>
      <c r="H1269" s="1209"/>
      <c r="I1269" s="1046"/>
      <c r="J1269" s="1047"/>
      <c r="K1269" s="1047"/>
      <c r="L1269" s="1047"/>
    </row>
    <row r="1270" spans="1:12" s="1042" customFormat="1">
      <c r="A1270" s="1066">
        <v>1260</v>
      </c>
      <c r="B1270" s="1070" t="s">
        <v>3024</v>
      </c>
      <c r="C1270" s="1071" t="s">
        <v>2042</v>
      </c>
      <c r="D1270" s="1072">
        <v>10857.6</v>
      </c>
      <c r="F1270" s="1043"/>
      <c r="G1270" s="1213"/>
      <c r="H1270" s="1209"/>
      <c r="I1270" s="1046"/>
      <c r="J1270" s="1047"/>
      <c r="K1270" s="1047"/>
      <c r="L1270" s="1047"/>
    </row>
    <row r="1271" spans="1:12" s="1042" customFormat="1">
      <c r="A1271" s="1066">
        <v>1261</v>
      </c>
      <c r="B1271" s="1070" t="s">
        <v>3025</v>
      </c>
      <c r="C1271" s="1071" t="s">
        <v>2042</v>
      </c>
      <c r="D1271" s="1072">
        <v>4343.04</v>
      </c>
      <c r="F1271" s="1043"/>
      <c r="G1271" s="1213"/>
      <c r="H1271" s="1209"/>
      <c r="I1271" s="1046"/>
      <c r="J1271" s="1047"/>
      <c r="K1271" s="1047"/>
      <c r="L1271" s="1047"/>
    </row>
    <row r="1272" spans="1:12" s="1042" customFormat="1">
      <c r="A1272" s="1066">
        <v>1262</v>
      </c>
      <c r="B1272" s="1070" t="s">
        <v>3026</v>
      </c>
      <c r="C1272" s="1071" t="s">
        <v>2042</v>
      </c>
      <c r="D1272" s="1072">
        <v>4343.04</v>
      </c>
      <c r="F1272" s="1221"/>
      <c r="G1272" s="1213"/>
      <c r="H1272" s="1209"/>
      <c r="I1272" s="1046"/>
      <c r="J1272" s="1047"/>
      <c r="K1272" s="1047"/>
      <c r="L1272" s="1047"/>
    </row>
    <row r="1273" spans="1:12" s="1042" customFormat="1">
      <c r="A1273" s="1066">
        <v>1263</v>
      </c>
      <c r="B1273" s="1070" t="s">
        <v>3027</v>
      </c>
      <c r="C1273" s="1071" t="s">
        <v>3028</v>
      </c>
      <c r="D1273" s="1072">
        <v>5775</v>
      </c>
      <c r="F1273" s="1043"/>
      <c r="G1273" s="1213"/>
      <c r="H1273" s="1209"/>
      <c r="I1273" s="1046"/>
      <c r="J1273" s="1047"/>
      <c r="K1273" s="1047"/>
      <c r="L1273" s="1047"/>
    </row>
    <row r="1274" spans="1:12" s="1042" customFormat="1">
      <c r="A1274" s="1066">
        <v>1264</v>
      </c>
      <c r="B1274" s="1070" t="s">
        <v>3029</v>
      </c>
      <c r="C1274" s="1071" t="s">
        <v>3028</v>
      </c>
      <c r="D1274" s="1072">
        <v>2563.6</v>
      </c>
      <c r="F1274" s="1211"/>
      <c r="G1274" s="1212"/>
      <c r="H1274" s="1209"/>
      <c r="I1274" s="1046"/>
      <c r="J1274" s="1047"/>
      <c r="K1274" s="1047"/>
      <c r="L1274" s="1047"/>
    </row>
    <row r="1275" spans="1:12" s="1042" customFormat="1">
      <c r="A1275" s="1066">
        <v>1265</v>
      </c>
      <c r="B1275" s="1070" t="s">
        <v>3030</v>
      </c>
      <c r="C1275" s="1071" t="s">
        <v>3028</v>
      </c>
      <c r="D1275" s="1072">
        <v>1508</v>
      </c>
      <c r="F1275" s="1211"/>
      <c r="G1275" s="1212"/>
      <c r="H1275" s="1209"/>
      <c r="I1275" s="1046"/>
      <c r="J1275" s="1047"/>
      <c r="K1275" s="1047"/>
      <c r="L1275" s="1047"/>
    </row>
    <row r="1276" spans="1:12" s="1042" customFormat="1">
      <c r="A1276" s="1066">
        <v>1266</v>
      </c>
      <c r="B1276" s="1070" t="s">
        <v>3031</v>
      </c>
      <c r="C1276" s="1071" t="s">
        <v>3028</v>
      </c>
      <c r="D1276" s="1072">
        <v>3445</v>
      </c>
      <c r="F1276" s="1211"/>
      <c r="G1276" s="1212"/>
      <c r="H1276" s="1209"/>
      <c r="I1276" s="1046"/>
      <c r="J1276" s="1047"/>
      <c r="K1276" s="1047"/>
      <c r="L1276" s="1047"/>
    </row>
    <row r="1277" spans="1:12" s="1042" customFormat="1">
      <c r="A1277" s="1066">
        <v>1267</v>
      </c>
      <c r="B1277" s="1070" t="s">
        <v>3032</v>
      </c>
      <c r="C1277" s="1071" t="s">
        <v>3028</v>
      </c>
      <c r="D1277" s="1072">
        <v>5232.5</v>
      </c>
      <c r="F1277" s="1211"/>
      <c r="G1277" s="1212"/>
      <c r="H1277" s="1209"/>
      <c r="I1277" s="1046"/>
      <c r="J1277" s="1047"/>
      <c r="K1277" s="1047"/>
      <c r="L1277" s="1047"/>
    </row>
    <row r="1278" spans="1:12" s="1042" customFormat="1">
      <c r="A1278" s="1066">
        <v>1268</v>
      </c>
      <c r="B1278" s="1070" t="s">
        <v>3033</v>
      </c>
      <c r="C1278" s="1071" t="s">
        <v>3028</v>
      </c>
      <c r="D1278" s="1072">
        <v>5232.5</v>
      </c>
      <c r="F1278" s="1211"/>
      <c r="G1278" s="1212"/>
      <c r="H1278" s="1209"/>
      <c r="I1278" s="1046"/>
      <c r="J1278" s="1047"/>
      <c r="K1278" s="1047"/>
      <c r="L1278" s="1047"/>
    </row>
    <row r="1279" spans="1:12" s="1042" customFormat="1">
      <c r="A1279" s="1066">
        <v>1269</v>
      </c>
      <c r="B1279" s="1070" t="s">
        <v>3034</v>
      </c>
      <c r="C1279" s="1071" t="s">
        <v>3028</v>
      </c>
      <c r="D1279" s="1072">
        <v>7050</v>
      </c>
      <c r="F1279" s="1211"/>
      <c r="G1279" s="1212"/>
      <c r="H1279" s="1209"/>
      <c r="I1279" s="1046"/>
      <c r="J1279" s="1047"/>
      <c r="K1279" s="1047"/>
      <c r="L1279" s="1047"/>
    </row>
    <row r="1280" spans="1:12" s="1042" customFormat="1">
      <c r="A1280" s="1066">
        <v>1270</v>
      </c>
      <c r="B1280" s="1070" t="s">
        <v>3035</v>
      </c>
      <c r="C1280" s="1071" t="s">
        <v>3028</v>
      </c>
      <c r="D1280" s="1072">
        <v>4112.2</v>
      </c>
      <c r="F1280" s="1211"/>
      <c r="G1280" s="1212"/>
      <c r="H1280" s="1209"/>
      <c r="I1280" s="1046"/>
      <c r="J1280" s="1047"/>
      <c r="K1280" s="1047"/>
      <c r="L1280" s="1047"/>
    </row>
    <row r="1281" spans="1:12" s="1042" customFormat="1">
      <c r="A1281" s="1066">
        <v>1271</v>
      </c>
      <c r="B1281" s="1070" t="s">
        <v>3036</v>
      </c>
      <c r="C1281" s="1071" t="s">
        <v>3028</v>
      </c>
      <c r="D1281" s="1072">
        <v>3886</v>
      </c>
      <c r="F1281" s="1211"/>
      <c r="G1281" s="1212"/>
      <c r="H1281" s="1209"/>
      <c r="I1281" s="1046"/>
      <c r="J1281" s="1047"/>
      <c r="K1281" s="1047"/>
      <c r="L1281" s="1047"/>
    </row>
    <row r="1282" spans="1:12" s="1042" customFormat="1">
      <c r="A1282" s="1066">
        <v>1272</v>
      </c>
      <c r="B1282" s="1070" t="s">
        <v>3037</v>
      </c>
      <c r="C1282" s="1071" t="s">
        <v>3028</v>
      </c>
      <c r="D1282" s="1072">
        <v>3751.98</v>
      </c>
      <c r="F1282" s="1232"/>
      <c r="G1282" s="1233"/>
      <c r="H1282" s="1209"/>
      <c r="I1282" s="1046"/>
      <c r="J1282" s="1047"/>
      <c r="K1282" s="1047"/>
      <c r="L1282" s="1047"/>
    </row>
    <row r="1283" spans="1:12" s="1042" customFormat="1">
      <c r="A1283" s="1066">
        <v>1273</v>
      </c>
      <c r="B1283" s="1070" t="s">
        <v>3038</v>
      </c>
      <c r="C1283" s="1071" t="s">
        <v>3028</v>
      </c>
      <c r="D1283" s="1072">
        <v>3886</v>
      </c>
      <c r="F1283" s="1211"/>
      <c r="G1283" s="1212"/>
      <c r="H1283" s="1209"/>
      <c r="I1283" s="1046"/>
      <c r="J1283" s="1047"/>
      <c r="K1283" s="1047"/>
      <c r="L1283" s="1047"/>
    </row>
    <row r="1284" spans="1:12" s="1042" customFormat="1">
      <c r="A1284" s="1066">
        <v>1274</v>
      </c>
      <c r="B1284" s="1070" t="s">
        <v>3039</v>
      </c>
      <c r="C1284" s="1071" t="s">
        <v>3040</v>
      </c>
      <c r="D1284" s="1072">
        <v>2679.6</v>
      </c>
      <c r="F1284" s="1211"/>
      <c r="G1284" s="1212"/>
      <c r="H1284" s="1209"/>
      <c r="I1284" s="1046"/>
      <c r="J1284" s="1047"/>
      <c r="K1284" s="1047"/>
      <c r="L1284" s="1047"/>
    </row>
    <row r="1285" spans="1:12" s="1042" customFormat="1">
      <c r="A1285" s="1066">
        <v>1275</v>
      </c>
      <c r="B1285" s="1070" t="s">
        <v>3041</v>
      </c>
      <c r="C1285" s="1071" t="s">
        <v>3042</v>
      </c>
      <c r="D1285" s="1072">
        <v>6857.92</v>
      </c>
      <c r="F1285" s="1211"/>
      <c r="G1285" s="1212"/>
      <c r="H1285" s="1209"/>
      <c r="I1285" s="1046"/>
      <c r="J1285" s="1047"/>
      <c r="K1285" s="1047"/>
      <c r="L1285" s="1047"/>
    </row>
    <row r="1286" spans="1:12" s="1042" customFormat="1">
      <c r="A1286" s="1066">
        <v>1276</v>
      </c>
      <c r="B1286" s="1070" t="s">
        <v>3043</v>
      </c>
      <c r="C1286" s="1071" t="s">
        <v>3044</v>
      </c>
      <c r="D1286" s="1072">
        <v>4999</v>
      </c>
      <c r="F1286" s="1232"/>
      <c r="G1286" s="1234"/>
      <c r="H1286" s="1209"/>
      <c r="I1286" s="1046"/>
      <c r="J1286" s="1047"/>
      <c r="K1286" s="1047"/>
      <c r="L1286" s="1047"/>
    </row>
    <row r="1287" spans="1:12" s="1042" customFormat="1">
      <c r="A1287" s="1066">
        <v>1277</v>
      </c>
      <c r="B1287" s="1070" t="s">
        <v>3045</v>
      </c>
      <c r="C1287" s="1071" t="s">
        <v>3044</v>
      </c>
      <c r="D1287" s="1072">
        <v>6663.04</v>
      </c>
      <c r="F1287" s="1043"/>
      <c r="G1287" s="1235"/>
      <c r="H1287" s="1209"/>
      <c r="I1287" s="1046"/>
      <c r="J1287" s="1047"/>
      <c r="K1287" s="1047"/>
      <c r="L1287" s="1047"/>
    </row>
    <row r="1288" spans="1:12" s="1042" customFormat="1">
      <c r="A1288" s="1066">
        <v>1278</v>
      </c>
      <c r="B1288" s="1070" t="s">
        <v>3046</v>
      </c>
      <c r="C1288" s="1071" t="s">
        <v>3044</v>
      </c>
      <c r="D1288" s="1072">
        <v>13688</v>
      </c>
      <c r="F1288" s="1043"/>
      <c r="G1288" s="1235"/>
      <c r="H1288" s="1209"/>
      <c r="I1288" s="1046"/>
      <c r="J1288" s="1047"/>
      <c r="K1288" s="1047"/>
      <c r="L1288" s="1047"/>
    </row>
    <row r="1289" spans="1:12" s="1042" customFormat="1">
      <c r="A1289" s="1066">
        <v>1279</v>
      </c>
      <c r="B1289" s="1070" t="s">
        <v>3047</v>
      </c>
      <c r="C1289" s="1071" t="s">
        <v>3044</v>
      </c>
      <c r="D1289" s="1072">
        <v>5637.6</v>
      </c>
      <c r="F1289" s="1043"/>
      <c r="G1289" s="1235"/>
      <c r="H1289" s="1209"/>
      <c r="I1289" s="1046"/>
      <c r="J1289" s="1047"/>
      <c r="K1289" s="1047"/>
      <c r="L1289" s="1047"/>
    </row>
    <row r="1290" spans="1:12" s="1042" customFormat="1">
      <c r="A1290" s="1066">
        <v>1280</v>
      </c>
      <c r="B1290" s="1070" t="s">
        <v>3048</v>
      </c>
      <c r="C1290" s="1071" t="s">
        <v>3044</v>
      </c>
      <c r="D1290" s="1072">
        <v>14152</v>
      </c>
      <c r="F1290" s="1043"/>
      <c r="G1290" s="1236"/>
      <c r="H1290" s="1209"/>
      <c r="I1290" s="1046"/>
      <c r="J1290" s="1047"/>
      <c r="K1290" s="1047"/>
      <c r="L1290" s="1047"/>
    </row>
    <row r="1291" spans="1:12" s="1042" customFormat="1">
      <c r="A1291" s="1066">
        <v>1281</v>
      </c>
      <c r="B1291" s="1070" t="s">
        <v>3049</v>
      </c>
      <c r="C1291" s="1071" t="s">
        <v>3044</v>
      </c>
      <c r="D1291" s="1072">
        <v>8700</v>
      </c>
      <c r="F1291" s="1043"/>
      <c r="G1291" s="1236"/>
      <c r="H1291" s="1209"/>
      <c r="I1291" s="1046"/>
      <c r="J1291" s="1047"/>
      <c r="K1291" s="1047"/>
      <c r="L1291" s="1047"/>
    </row>
    <row r="1292" spans="1:12" s="1042" customFormat="1">
      <c r="A1292" s="1066">
        <v>1282</v>
      </c>
      <c r="B1292" s="1070" t="s">
        <v>3050</v>
      </c>
      <c r="C1292" s="1071" t="s">
        <v>3044</v>
      </c>
      <c r="D1292" s="1072">
        <v>13998.3</v>
      </c>
      <c r="F1292" s="1043"/>
      <c r="G1292" s="1236"/>
      <c r="H1292" s="1209"/>
      <c r="I1292" s="1046"/>
      <c r="J1292" s="1047"/>
      <c r="K1292" s="1047"/>
      <c r="L1292" s="1047"/>
    </row>
    <row r="1293" spans="1:12" s="1042" customFormat="1">
      <c r="A1293" s="1066">
        <v>1283</v>
      </c>
      <c r="B1293" s="1070" t="s">
        <v>3051</v>
      </c>
      <c r="C1293" s="1071" t="s">
        <v>3044</v>
      </c>
      <c r="D1293" s="1072">
        <v>6359</v>
      </c>
      <c r="F1293" s="1043"/>
      <c r="G1293" s="1235"/>
      <c r="H1293" s="1209"/>
      <c r="I1293" s="1046"/>
      <c r="J1293" s="1047"/>
      <c r="K1293" s="1047"/>
      <c r="L1293" s="1047"/>
    </row>
    <row r="1294" spans="1:12" s="1042" customFormat="1">
      <c r="A1294" s="1066">
        <v>1284</v>
      </c>
      <c r="B1294" s="1070" t="s">
        <v>3052</v>
      </c>
      <c r="C1294" s="1071" t="s">
        <v>3044</v>
      </c>
      <c r="D1294" s="1072">
        <v>12470</v>
      </c>
      <c r="F1294" s="1043"/>
      <c r="G1294" s="1235"/>
      <c r="H1294" s="1209"/>
      <c r="I1294" s="1046"/>
      <c r="J1294" s="1047"/>
      <c r="K1294" s="1047"/>
      <c r="L1294" s="1047"/>
    </row>
    <row r="1295" spans="1:12" s="1042" customFormat="1">
      <c r="A1295" s="1066">
        <v>1285</v>
      </c>
      <c r="B1295" s="1070" t="s">
        <v>3053</v>
      </c>
      <c r="C1295" s="1071" t="s">
        <v>3044</v>
      </c>
      <c r="D1295" s="1072">
        <v>12470</v>
      </c>
      <c r="F1295" s="1043"/>
      <c r="G1295" s="1213"/>
      <c r="H1295" s="1209"/>
      <c r="I1295" s="1046"/>
      <c r="J1295" s="1047"/>
      <c r="K1295" s="1047"/>
      <c r="L1295" s="1047"/>
    </row>
    <row r="1296" spans="1:12" s="1042" customFormat="1">
      <c r="A1296" s="1066">
        <v>1286</v>
      </c>
      <c r="B1296" s="1070" t="s">
        <v>3054</v>
      </c>
      <c r="C1296" s="1071" t="s">
        <v>3044</v>
      </c>
      <c r="D1296" s="1072">
        <v>15428</v>
      </c>
      <c r="F1296" s="1043"/>
      <c r="G1296" s="1213"/>
      <c r="H1296" s="1209"/>
      <c r="I1296" s="1046"/>
      <c r="J1296" s="1047"/>
      <c r="K1296" s="1047"/>
      <c r="L1296" s="1047"/>
    </row>
    <row r="1297" spans="1:12" s="1042" customFormat="1">
      <c r="A1297" s="1066">
        <v>1287</v>
      </c>
      <c r="B1297" s="1070" t="s">
        <v>3055</v>
      </c>
      <c r="C1297" s="1071" t="s">
        <v>3044</v>
      </c>
      <c r="D1297" s="1072">
        <v>12805.25</v>
      </c>
      <c r="F1297" s="1043"/>
      <c r="G1297" s="1213"/>
      <c r="H1297" s="1209"/>
      <c r="I1297" s="1046"/>
      <c r="J1297" s="1047"/>
      <c r="K1297" s="1047"/>
      <c r="L1297" s="1047"/>
    </row>
    <row r="1298" spans="1:12" s="1042" customFormat="1">
      <c r="A1298" s="1066">
        <v>1288</v>
      </c>
      <c r="B1298" s="1070" t="s">
        <v>3056</v>
      </c>
      <c r="C1298" s="1071" t="s">
        <v>3044</v>
      </c>
      <c r="D1298" s="1072">
        <v>12805.25</v>
      </c>
      <c r="F1298" s="1043"/>
      <c r="G1298" s="1213"/>
      <c r="H1298" s="1209"/>
      <c r="I1298" s="1046"/>
      <c r="J1298" s="1047"/>
      <c r="K1298" s="1047"/>
      <c r="L1298" s="1047"/>
    </row>
    <row r="1299" spans="1:12" s="1042" customFormat="1">
      <c r="A1299" s="1066">
        <v>1289</v>
      </c>
      <c r="B1299" s="1070" t="s">
        <v>3057</v>
      </c>
      <c r="C1299" s="1071" t="s">
        <v>3044</v>
      </c>
      <c r="D1299" s="1072">
        <v>223300</v>
      </c>
      <c r="F1299" s="1043"/>
      <c r="G1299" s="1213"/>
      <c r="H1299" s="1209"/>
      <c r="I1299" s="1046"/>
      <c r="J1299" s="1047"/>
      <c r="K1299" s="1047"/>
      <c r="L1299" s="1047"/>
    </row>
    <row r="1300" spans="1:12" s="1042" customFormat="1">
      <c r="A1300" s="1066">
        <v>1290</v>
      </c>
      <c r="B1300" s="1070" t="s">
        <v>3058</v>
      </c>
      <c r="C1300" s="1071" t="s">
        <v>3044</v>
      </c>
      <c r="D1300" s="1072">
        <v>223300</v>
      </c>
      <c r="F1300" s="1043"/>
      <c r="G1300" s="1213"/>
      <c r="H1300" s="1209"/>
      <c r="I1300" s="1046"/>
      <c r="J1300" s="1047"/>
      <c r="K1300" s="1047"/>
      <c r="L1300" s="1047"/>
    </row>
    <row r="1301" spans="1:12" s="1042" customFormat="1">
      <c r="A1301" s="1066">
        <v>1291</v>
      </c>
      <c r="B1301" s="1070" t="s">
        <v>3059</v>
      </c>
      <c r="C1301" s="1071" t="s">
        <v>3044</v>
      </c>
      <c r="D1301" s="1072">
        <v>16788.68</v>
      </c>
      <c r="F1301" s="1043"/>
      <c r="G1301" s="1213"/>
      <c r="H1301" s="1209"/>
      <c r="I1301" s="1046"/>
      <c r="J1301" s="1047"/>
      <c r="K1301" s="1047"/>
      <c r="L1301" s="1047"/>
    </row>
    <row r="1302" spans="1:12" s="1042" customFormat="1">
      <c r="A1302" s="1066">
        <v>1292</v>
      </c>
      <c r="B1302" s="1070" t="s">
        <v>3060</v>
      </c>
      <c r="C1302" s="1071" t="s">
        <v>3044</v>
      </c>
      <c r="D1302" s="1072">
        <v>16788.68</v>
      </c>
      <c r="F1302" s="1043"/>
      <c r="G1302" s="1213"/>
      <c r="H1302" s="1209"/>
      <c r="I1302" s="1046"/>
      <c r="J1302" s="1047"/>
      <c r="K1302" s="1047"/>
      <c r="L1302" s="1047"/>
    </row>
    <row r="1303" spans="1:12" s="1042" customFormat="1">
      <c r="A1303" s="1066">
        <v>1293</v>
      </c>
      <c r="B1303" s="1070" t="s">
        <v>3061</v>
      </c>
      <c r="C1303" s="1071" t="s">
        <v>3044</v>
      </c>
      <c r="D1303" s="1072">
        <v>16788.68</v>
      </c>
      <c r="F1303" s="1043"/>
      <c r="G1303" s="1213"/>
      <c r="H1303" s="1209"/>
      <c r="I1303" s="1046"/>
      <c r="J1303" s="1047"/>
      <c r="K1303" s="1047"/>
      <c r="L1303" s="1047"/>
    </row>
    <row r="1304" spans="1:12" s="1042" customFormat="1">
      <c r="A1304" s="1066">
        <v>1294</v>
      </c>
      <c r="B1304" s="1070" t="s">
        <v>3062</v>
      </c>
      <c r="C1304" s="1071" t="s">
        <v>3044</v>
      </c>
      <c r="D1304" s="1072">
        <v>16788.68</v>
      </c>
      <c r="F1304" s="1043"/>
      <c r="G1304" s="1213"/>
      <c r="H1304" s="1209"/>
      <c r="I1304" s="1046"/>
      <c r="J1304" s="1047"/>
      <c r="K1304" s="1047"/>
      <c r="L1304" s="1047"/>
    </row>
    <row r="1305" spans="1:12" s="1042" customFormat="1">
      <c r="A1305" s="1066">
        <v>1295</v>
      </c>
      <c r="B1305" s="1070" t="s">
        <v>3063</v>
      </c>
      <c r="C1305" s="1071" t="s">
        <v>3044</v>
      </c>
      <c r="D1305" s="1072">
        <v>16788.68</v>
      </c>
      <c r="F1305" s="1043"/>
      <c r="G1305" s="1213"/>
      <c r="H1305" s="1209"/>
      <c r="I1305" s="1046"/>
      <c r="J1305" s="1047"/>
      <c r="K1305" s="1047"/>
      <c r="L1305" s="1047"/>
    </row>
    <row r="1306" spans="1:12">
      <c r="A1306" s="1066">
        <v>1296</v>
      </c>
      <c r="B1306" s="1070" t="s">
        <v>3064</v>
      </c>
      <c r="C1306" s="1071" t="s">
        <v>3044</v>
      </c>
      <c r="D1306" s="1072">
        <v>16788.68</v>
      </c>
      <c r="G1306" s="1213"/>
      <c r="H1306" s="1209"/>
    </row>
    <row r="1307" spans="1:12" ht="15">
      <c r="A1307" s="1066">
        <v>1297</v>
      </c>
      <c r="B1307" s="1070" t="s">
        <v>3065</v>
      </c>
      <c r="C1307" s="1071" t="s">
        <v>3044</v>
      </c>
      <c r="D1307" s="1072">
        <v>16788.68</v>
      </c>
      <c r="G1307" s="1213"/>
      <c r="H1307" s="1209"/>
      <c r="I1307" s="585"/>
      <c r="J1307"/>
      <c r="K1307"/>
      <c r="L1307"/>
    </row>
    <row r="1308" spans="1:12">
      <c r="A1308" s="1066">
        <v>1298</v>
      </c>
      <c r="B1308" s="1070" t="s">
        <v>3066</v>
      </c>
      <c r="C1308" s="1071" t="s">
        <v>3044</v>
      </c>
      <c r="D1308" s="1072">
        <v>16788.650000000001</v>
      </c>
      <c r="G1308" s="1213"/>
      <c r="H1308" s="1159"/>
    </row>
    <row r="1309" spans="1:12">
      <c r="A1309" s="1066">
        <v>1299</v>
      </c>
      <c r="B1309" s="1070" t="s">
        <v>3067</v>
      </c>
      <c r="C1309" s="1071" t="s">
        <v>3044</v>
      </c>
      <c r="D1309" s="1072">
        <v>16788.650000000001</v>
      </c>
      <c r="G1309" s="1213"/>
      <c r="H1309" s="1209"/>
    </row>
    <row r="1310" spans="1:12">
      <c r="A1310" s="1066">
        <v>1300</v>
      </c>
      <c r="B1310" s="1070" t="s">
        <v>3068</v>
      </c>
      <c r="C1310" s="1071" t="s">
        <v>3044</v>
      </c>
      <c r="D1310" s="1072">
        <v>16788.669999999998</v>
      </c>
      <c r="G1310" s="1213"/>
      <c r="H1310" s="1209"/>
    </row>
    <row r="1311" spans="1:12">
      <c r="A1311" s="1066">
        <v>1301</v>
      </c>
      <c r="B1311" s="1070" t="s">
        <v>3069</v>
      </c>
      <c r="C1311" s="1071" t="s">
        <v>3044</v>
      </c>
      <c r="D1311" s="1072">
        <v>16788.669999999998</v>
      </c>
      <c r="G1311" s="1213"/>
      <c r="H1311" s="1209"/>
    </row>
    <row r="1312" spans="1:12">
      <c r="A1312" s="1066">
        <v>1302</v>
      </c>
      <c r="B1312" s="1070" t="s">
        <v>3070</v>
      </c>
      <c r="C1312" s="1071" t="s">
        <v>3044</v>
      </c>
      <c r="D1312" s="1072">
        <v>16788.669999999998</v>
      </c>
      <c r="G1312" s="1213"/>
      <c r="H1312" s="1209"/>
    </row>
    <row r="1313" spans="1:8">
      <c r="A1313" s="1066">
        <v>1303</v>
      </c>
      <c r="B1313" s="1070" t="s">
        <v>3071</v>
      </c>
      <c r="C1313" s="1071" t="s">
        <v>3044</v>
      </c>
      <c r="D1313" s="1072">
        <v>16788.669999999998</v>
      </c>
      <c r="G1313" s="1213"/>
      <c r="H1313" s="1209"/>
    </row>
    <row r="1314" spans="1:8">
      <c r="A1314" s="1066">
        <v>1304</v>
      </c>
      <c r="B1314" s="1070" t="s">
        <v>3072</v>
      </c>
      <c r="C1314" s="1071" t="s">
        <v>3044</v>
      </c>
      <c r="D1314" s="1072">
        <v>16788.669999999998</v>
      </c>
      <c r="G1314" s="1213"/>
      <c r="H1314" s="1209"/>
    </row>
    <row r="1315" spans="1:8">
      <c r="A1315" s="1066">
        <v>1305</v>
      </c>
      <c r="B1315" s="1070" t="s">
        <v>3073</v>
      </c>
      <c r="C1315" s="1071" t="s">
        <v>3044</v>
      </c>
      <c r="D1315" s="1072">
        <v>16788.669999999998</v>
      </c>
      <c r="G1315" s="1213"/>
      <c r="H1315" s="1209"/>
    </row>
    <row r="1316" spans="1:8">
      <c r="A1316" s="1066">
        <v>1306</v>
      </c>
      <c r="B1316" s="1070" t="s">
        <v>3074</v>
      </c>
      <c r="C1316" s="1071" t="s">
        <v>3044</v>
      </c>
      <c r="D1316" s="1072">
        <v>16788.68</v>
      </c>
      <c r="G1316" s="1213"/>
      <c r="H1316" s="1209"/>
    </row>
    <row r="1317" spans="1:8">
      <c r="A1317" s="1066">
        <v>1307</v>
      </c>
      <c r="B1317" s="1070" t="s">
        <v>3075</v>
      </c>
      <c r="C1317" s="1071" t="s">
        <v>3044</v>
      </c>
      <c r="D1317" s="1072">
        <v>16788.68</v>
      </c>
      <c r="G1317" s="1213"/>
      <c r="H1317" s="1209"/>
    </row>
    <row r="1318" spans="1:8">
      <c r="A1318" s="1066">
        <v>1308</v>
      </c>
      <c r="B1318" s="1070" t="s">
        <v>3076</v>
      </c>
      <c r="C1318" s="1071" t="s">
        <v>3044</v>
      </c>
      <c r="D1318" s="1072">
        <v>16788.68</v>
      </c>
      <c r="G1318" s="1213"/>
      <c r="H1318" s="1209"/>
    </row>
    <row r="1319" spans="1:8">
      <c r="A1319" s="1066">
        <v>1309</v>
      </c>
      <c r="B1319" s="1070" t="s">
        <v>3077</v>
      </c>
      <c r="C1319" s="1071" t="s">
        <v>3044</v>
      </c>
      <c r="D1319" s="1072">
        <v>16788.68</v>
      </c>
      <c r="G1319" s="1213"/>
      <c r="H1319" s="1209"/>
    </row>
    <row r="1320" spans="1:8">
      <c r="A1320" s="1066">
        <v>1310</v>
      </c>
      <c r="B1320" s="1070" t="s">
        <v>3078</v>
      </c>
      <c r="C1320" s="1071" t="s">
        <v>3044</v>
      </c>
      <c r="D1320" s="1072">
        <v>16788.68</v>
      </c>
      <c r="G1320" s="1213"/>
      <c r="H1320" s="1209"/>
    </row>
    <row r="1321" spans="1:8">
      <c r="A1321" s="1066">
        <v>1311</v>
      </c>
      <c r="B1321" s="1070" t="s">
        <v>3079</v>
      </c>
      <c r="C1321" s="1071" t="s">
        <v>3080</v>
      </c>
      <c r="D1321" s="1072">
        <v>2875</v>
      </c>
      <c r="G1321" s="1213"/>
      <c r="H1321" s="1209"/>
    </row>
    <row r="1322" spans="1:8">
      <c r="A1322" s="1066">
        <v>1312</v>
      </c>
      <c r="B1322" s="1070" t="s">
        <v>3081</v>
      </c>
      <c r="C1322" s="1071" t="s">
        <v>3080</v>
      </c>
      <c r="D1322" s="1072">
        <v>2875</v>
      </c>
      <c r="G1322" s="1213"/>
      <c r="H1322" s="1209"/>
    </row>
    <row r="1323" spans="1:8">
      <c r="A1323" s="1066">
        <v>1313</v>
      </c>
      <c r="B1323" s="1070" t="s">
        <v>3082</v>
      </c>
      <c r="C1323" s="1071" t="s">
        <v>3080</v>
      </c>
      <c r="D1323" s="1072">
        <v>2875</v>
      </c>
      <c r="G1323" s="1213"/>
      <c r="H1323" s="1209"/>
    </row>
    <row r="1324" spans="1:8">
      <c r="A1324" s="1066">
        <v>1314</v>
      </c>
      <c r="B1324" s="1070" t="s">
        <v>3083</v>
      </c>
      <c r="C1324" s="1071" t="s">
        <v>3080</v>
      </c>
      <c r="D1324" s="1072">
        <v>2875</v>
      </c>
      <c r="G1324" s="1213"/>
      <c r="H1324" s="1209"/>
    </row>
    <row r="1325" spans="1:8">
      <c r="A1325" s="1066">
        <v>1315</v>
      </c>
      <c r="B1325" s="1070" t="s">
        <v>3084</v>
      </c>
      <c r="C1325" s="1071" t="s">
        <v>3080</v>
      </c>
      <c r="D1325" s="1072">
        <v>2875</v>
      </c>
      <c r="G1325" s="1213"/>
      <c r="H1325" s="1209"/>
    </row>
    <row r="1326" spans="1:8">
      <c r="A1326" s="1066">
        <v>1316</v>
      </c>
      <c r="B1326" s="1070" t="s">
        <v>3085</v>
      </c>
      <c r="C1326" s="1071" t="s">
        <v>3080</v>
      </c>
      <c r="D1326" s="1072">
        <v>2875</v>
      </c>
      <c r="G1326" s="1213"/>
      <c r="H1326" s="1209"/>
    </row>
    <row r="1327" spans="1:8">
      <c r="A1327" s="1066">
        <v>1317</v>
      </c>
      <c r="B1327" s="1070" t="s">
        <v>3086</v>
      </c>
      <c r="C1327" s="1071" t="s">
        <v>3080</v>
      </c>
      <c r="D1327" s="1072">
        <v>2875</v>
      </c>
      <c r="G1327" s="1213"/>
      <c r="H1327" s="1209"/>
    </row>
    <row r="1328" spans="1:8">
      <c r="A1328" s="1066">
        <v>1318</v>
      </c>
      <c r="B1328" s="1070" t="s">
        <v>3087</v>
      </c>
      <c r="C1328" s="1071" t="s">
        <v>3080</v>
      </c>
      <c r="D1328" s="1072">
        <v>2875</v>
      </c>
      <c r="G1328" s="1213"/>
      <c r="H1328" s="1209"/>
    </row>
    <row r="1329" spans="1:9">
      <c r="A1329" s="1066">
        <v>1319</v>
      </c>
      <c r="B1329" s="1070" t="s">
        <v>3088</v>
      </c>
      <c r="C1329" s="1071" t="s">
        <v>3080</v>
      </c>
      <c r="D1329" s="1072">
        <v>2875</v>
      </c>
      <c r="G1329" s="1213"/>
      <c r="H1329" s="1209"/>
    </row>
    <row r="1330" spans="1:9">
      <c r="A1330" s="1066">
        <v>1320</v>
      </c>
      <c r="B1330" s="1070" t="s">
        <v>3089</v>
      </c>
      <c r="C1330" s="1071" t="s">
        <v>3080</v>
      </c>
      <c r="D1330" s="1072">
        <v>2875</v>
      </c>
      <c r="G1330" s="1213"/>
      <c r="H1330" s="1209"/>
    </row>
    <row r="1331" spans="1:9" ht="15" thickBot="1">
      <c r="A1331" s="1066">
        <v>1321</v>
      </c>
      <c r="B1331" s="1087" t="s">
        <v>3090</v>
      </c>
      <c r="C1331" s="1088" t="s">
        <v>3080</v>
      </c>
      <c r="D1331" s="1089">
        <v>2875</v>
      </c>
      <c r="G1331" s="1213"/>
      <c r="H1331" s="1046"/>
      <c r="I1331" s="1209"/>
    </row>
    <row r="1332" spans="1:9">
      <c r="A1332" s="1066">
        <v>1322</v>
      </c>
      <c r="B1332" s="1067" t="s">
        <v>3091</v>
      </c>
      <c r="C1332" s="1068" t="s">
        <v>3080</v>
      </c>
      <c r="D1332" s="1069">
        <v>2875</v>
      </c>
    </row>
    <row r="1333" spans="1:9">
      <c r="A1333" s="1066">
        <v>1323</v>
      </c>
      <c r="B1333" s="1070" t="s">
        <v>3092</v>
      </c>
      <c r="C1333" s="1071" t="s">
        <v>3080</v>
      </c>
      <c r="D1333" s="1072">
        <v>2875</v>
      </c>
    </row>
    <row r="1334" spans="1:9">
      <c r="A1334" s="1066">
        <v>1324</v>
      </c>
      <c r="B1334" s="1070" t="s">
        <v>3093</v>
      </c>
      <c r="C1334" s="1071" t="s">
        <v>3080</v>
      </c>
      <c r="D1334" s="1072">
        <v>2875</v>
      </c>
    </row>
    <row r="1335" spans="1:9">
      <c r="A1335" s="1066">
        <v>1325</v>
      </c>
      <c r="B1335" s="1070" t="s">
        <v>3094</v>
      </c>
      <c r="C1335" s="1071" t="s">
        <v>3080</v>
      </c>
      <c r="D1335" s="1072">
        <v>2875</v>
      </c>
    </row>
    <row r="1336" spans="1:9">
      <c r="A1336" s="1066">
        <v>1326</v>
      </c>
      <c r="B1336" s="1070" t="s">
        <v>3095</v>
      </c>
      <c r="C1336" s="1071" t="s">
        <v>3080</v>
      </c>
      <c r="D1336" s="1072">
        <v>2875</v>
      </c>
    </row>
    <row r="1337" spans="1:9">
      <c r="A1337" s="1066">
        <v>1327</v>
      </c>
      <c r="B1337" s="1070" t="s">
        <v>3096</v>
      </c>
      <c r="C1337" s="1071" t="s">
        <v>3080</v>
      </c>
      <c r="D1337" s="1116">
        <v>2875</v>
      </c>
    </row>
    <row r="1338" spans="1:9">
      <c r="A1338" s="1066">
        <v>1328</v>
      </c>
      <c r="B1338" s="1070" t="s">
        <v>3097</v>
      </c>
      <c r="C1338" s="1071" t="s">
        <v>3080</v>
      </c>
      <c r="D1338" s="1072">
        <v>2875</v>
      </c>
    </row>
    <row r="1339" spans="1:9">
      <c r="A1339" s="1066">
        <v>1329</v>
      </c>
      <c r="B1339" s="1070" t="s">
        <v>3098</v>
      </c>
      <c r="C1339" s="1071" t="s">
        <v>3080</v>
      </c>
      <c r="D1339" s="1072">
        <v>2875</v>
      </c>
      <c r="E1339" s="1073"/>
    </row>
    <row r="1340" spans="1:9">
      <c r="A1340" s="1066">
        <v>1330</v>
      </c>
      <c r="B1340" s="1070" t="s">
        <v>3099</v>
      </c>
      <c r="C1340" s="1071" t="s">
        <v>3080</v>
      </c>
      <c r="D1340" s="1072">
        <v>2875</v>
      </c>
      <c r="E1340" s="1073"/>
    </row>
    <row r="1341" spans="1:9">
      <c r="A1341" s="1066">
        <v>1331</v>
      </c>
      <c r="B1341" s="1070" t="s">
        <v>3100</v>
      </c>
      <c r="C1341" s="1071" t="s">
        <v>3080</v>
      </c>
      <c r="D1341" s="1072">
        <v>2875</v>
      </c>
    </row>
    <row r="1342" spans="1:9">
      <c r="A1342" s="1066">
        <v>1332</v>
      </c>
      <c r="B1342" s="1070" t="s">
        <v>3101</v>
      </c>
      <c r="C1342" s="1071" t="s">
        <v>3080</v>
      </c>
      <c r="D1342" s="1072">
        <v>2875</v>
      </c>
      <c r="E1342" s="1113"/>
    </row>
    <row r="1343" spans="1:9">
      <c r="A1343" s="1066">
        <v>1333</v>
      </c>
      <c r="B1343" s="1070" t="s">
        <v>3102</v>
      </c>
      <c r="C1343" s="1071" t="s">
        <v>3080</v>
      </c>
      <c r="D1343" s="1072">
        <v>2875</v>
      </c>
      <c r="E1343" s="1113"/>
    </row>
    <row r="1344" spans="1:9">
      <c r="A1344" s="1066">
        <v>1334</v>
      </c>
      <c r="B1344" s="1070" t="s">
        <v>3103</v>
      </c>
      <c r="C1344" s="1071" t="s">
        <v>3080</v>
      </c>
      <c r="D1344" s="1072">
        <v>2875</v>
      </c>
      <c r="E1344" s="1113"/>
    </row>
    <row r="1345" spans="1:5">
      <c r="A1345" s="1066">
        <v>1335</v>
      </c>
      <c r="B1345" s="1070" t="s">
        <v>3104</v>
      </c>
      <c r="C1345" s="1071" t="s">
        <v>3080</v>
      </c>
      <c r="D1345" s="1072">
        <v>2875</v>
      </c>
      <c r="E1345" s="1113"/>
    </row>
    <row r="1346" spans="1:5">
      <c r="A1346" s="1066">
        <v>1336</v>
      </c>
      <c r="B1346" s="1070" t="s">
        <v>3105</v>
      </c>
      <c r="C1346" s="1071" t="s">
        <v>3080</v>
      </c>
      <c r="D1346" s="1072">
        <v>2875</v>
      </c>
      <c r="E1346" s="1113"/>
    </row>
    <row r="1347" spans="1:5">
      <c r="A1347" s="1066">
        <v>1337</v>
      </c>
      <c r="B1347" s="1070" t="s">
        <v>3106</v>
      </c>
      <c r="C1347" s="1071" t="s">
        <v>3080</v>
      </c>
      <c r="D1347" s="1072">
        <v>2875</v>
      </c>
      <c r="E1347" s="1113"/>
    </row>
    <row r="1348" spans="1:5">
      <c r="A1348" s="1066">
        <v>1338</v>
      </c>
      <c r="B1348" s="1070" t="s">
        <v>3107</v>
      </c>
      <c r="C1348" s="1071" t="s">
        <v>3080</v>
      </c>
      <c r="D1348" s="1072">
        <v>2875</v>
      </c>
      <c r="E1348" s="1113"/>
    </row>
    <row r="1349" spans="1:5">
      <c r="A1349" s="1066">
        <v>1339</v>
      </c>
      <c r="B1349" s="1070" t="s">
        <v>3108</v>
      </c>
      <c r="C1349" s="1071" t="s">
        <v>3080</v>
      </c>
      <c r="D1349" s="1072">
        <v>2875</v>
      </c>
      <c r="E1349" s="1113"/>
    </row>
    <row r="1350" spans="1:5">
      <c r="A1350" s="1066">
        <v>1340</v>
      </c>
      <c r="B1350" s="1070" t="s">
        <v>3109</v>
      </c>
      <c r="C1350" s="1071" t="s">
        <v>3080</v>
      </c>
      <c r="D1350" s="1072">
        <v>2875</v>
      </c>
      <c r="E1350" s="1113"/>
    </row>
    <row r="1351" spans="1:5">
      <c r="A1351" s="1066">
        <v>1341</v>
      </c>
      <c r="B1351" s="1070" t="s">
        <v>3110</v>
      </c>
      <c r="C1351" s="1071" t="s">
        <v>3080</v>
      </c>
      <c r="D1351" s="1072">
        <v>2875</v>
      </c>
      <c r="E1351" s="1113"/>
    </row>
    <row r="1352" spans="1:5">
      <c r="A1352" s="1066">
        <v>1342</v>
      </c>
      <c r="B1352" s="1070" t="s">
        <v>3111</v>
      </c>
      <c r="C1352" s="1071" t="s">
        <v>3080</v>
      </c>
      <c r="D1352" s="1072">
        <v>2875</v>
      </c>
      <c r="E1352" s="1113"/>
    </row>
    <row r="1353" spans="1:5">
      <c r="A1353" s="1066">
        <v>1343</v>
      </c>
      <c r="B1353" s="1070" t="s">
        <v>3112</v>
      </c>
      <c r="C1353" s="1071" t="s">
        <v>3080</v>
      </c>
      <c r="D1353" s="1072">
        <v>2875</v>
      </c>
      <c r="E1353" s="1113"/>
    </row>
    <row r="1354" spans="1:5">
      <c r="A1354" s="1066">
        <v>1344</v>
      </c>
      <c r="B1354" s="1070" t="s">
        <v>3113</v>
      </c>
      <c r="C1354" s="1071" t="s">
        <v>3080</v>
      </c>
      <c r="D1354" s="1072">
        <v>2875</v>
      </c>
      <c r="E1354" s="1113"/>
    </row>
    <row r="1355" spans="1:5">
      <c r="A1355" s="1066">
        <v>1345</v>
      </c>
      <c r="B1355" s="1070" t="s">
        <v>3114</v>
      </c>
      <c r="C1355" s="1071" t="s">
        <v>3080</v>
      </c>
      <c r="D1355" s="1072">
        <v>2875</v>
      </c>
      <c r="E1355" s="1113"/>
    </row>
    <row r="1356" spans="1:5">
      <c r="A1356" s="1066">
        <v>1346</v>
      </c>
      <c r="B1356" s="1070" t="s">
        <v>3115</v>
      </c>
      <c r="C1356" s="1071" t="s">
        <v>3080</v>
      </c>
      <c r="D1356" s="1072">
        <v>2875</v>
      </c>
      <c r="E1356" s="1113"/>
    </row>
    <row r="1357" spans="1:5">
      <c r="A1357" s="1066">
        <v>1347</v>
      </c>
      <c r="B1357" s="1070" t="s">
        <v>3116</v>
      </c>
      <c r="C1357" s="1071" t="s">
        <v>3080</v>
      </c>
      <c r="D1357" s="1072">
        <v>2875</v>
      </c>
      <c r="E1357" s="1113"/>
    </row>
    <row r="1358" spans="1:5">
      <c r="A1358" s="1066">
        <v>1348</v>
      </c>
      <c r="B1358" s="1070" t="s">
        <v>3117</v>
      </c>
      <c r="C1358" s="1071" t="s">
        <v>3080</v>
      </c>
      <c r="D1358" s="1072">
        <v>2875</v>
      </c>
      <c r="E1358" s="1113"/>
    </row>
    <row r="1359" spans="1:5">
      <c r="A1359" s="1066">
        <v>1349</v>
      </c>
      <c r="B1359" s="1070" t="s">
        <v>3118</v>
      </c>
      <c r="C1359" s="1071" t="s">
        <v>3080</v>
      </c>
      <c r="D1359" s="1072">
        <v>2875</v>
      </c>
      <c r="E1359" s="1113"/>
    </row>
    <row r="1360" spans="1:5">
      <c r="A1360" s="1066">
        <v>1350</v>
      </c>
      <c r="B1360" s="1070" t="s">
        <v>3119</v>
      </c>
      <c r="C1360" s="1071" t="s">
        <v>3080</v>
      </c>
      <c r="D1360" s="1072">
        <v>2875</v>
      </c>
      <c r="E1360" s="1113"/>
    </row>
    <row r="1361" spans="1:12">
      <c r="A1361" s="1066">
        <v>1351</v>
      </c>
      <c r="B1361" s="1070" t="s">
        <v>3120</v>
      </c>
      <c r="C1361" s="1071" t="s">
        <v>3080</v>
      </c>
      <c r="D1361" s="1072">
        <v>2875</v>
      </c>
      <c r="E1361" s="1113"/>
    </row>
    <row r="1362" spans="1:12">
      <c r="A1362" s="1066">
        <v>1352</v>
      </c>
      <c r="B1362" s="1070" t="s">
        <v>3121</v>
      </c>
      <c r="C1362" s="1071" t="s">
        <v>3080</v>
      </c>
      <c r="D1362" s="1072">
        <v>2875</v>
      </c>
      <c r="E1362" s="1113"/>
    </row>
    <row r="1363" spans="1:12">
      <c r="A1363" s="1066">
        <v>1353</v>
      </c>
      <c r="B1363" s="1070" t="s">
        <v>3122</v>
      </c>
      <c r="C1363" s="1071" t="s">
        <v>3080</v>
      </c>
      <c r="D1363" s="1072">
        <v>2875</v>
      </c>
      <c r="E1363" s="1113"/>
    </row>
    <row r="1364" spans="1:12">
      <c r="A1364" s="1066">
        <v>1354</v>
      </c>
      <c r="B1364" s="1070" t="s">
        <v>3123</v>
      </c>
      <c r="C1364" s="1071" t="s">
        <v>3080</v>
      </c>
      <c r="D1364" s="1072">
        <v>2875</v>
      </c>
      <c r="E1364" s="1113"/>
    </row>
    <row r="1365" spans="1:12">
      <c r="A1365" s="1066">
        <v>1355</v>
      </c>
      <c r="B1365" s="1070" t="s">
        <v>3124</v>
      </c>
      <c r="C1365" s="1071" t="s">
        <v>3080</v>
      </c>
      <c r="D1365" s="1072">
        <v>2875</v>
      </c>
      <c r="E1365" s="1113"/>
    </row>
    <row r="1366" spans="1:12">
      <c r="A1366" s="1066">
        <v>1356</v>
      </c>
      <c r="B1366" s="1070" t="s">
        <v>3125</v>
      </c>
      <c r="C1366" s="1071" t="s">
        <v>3080</v>
      </c>
      <c r="D1366" s="1072">
        <v>2875</v>
      </c>
      <c r="E1366" s="1113"/>
    </row>
    <row r="1367" spans="1:12" ht="15">
      <c r="A1367" s="1066">
        <v>1357</v>
      </c>
      <c r="B1367" s="1070" t="s">
        <v>3126</v>
      </c>
      <c r="C1367" s="1071" t="s">
        <v>3080</v>
      </c>
      <c r="D1367" s="1072">
        <v>2875</v>
      </c>
      <c r="E1367" s="1113"/>
      <c r="I1367" s="1156"/>
      <c r="J1367"/>
      <c r="K1367"/>
      <c r="L1367"/>
    </row>
    <row r="1368" spans="1:12" ht="15">
      <c r="A1368" s="1066">
        <v>1358</v>
      </c>
      <c r="B1368" s="1070" t="s">
        <v>3127</v>
      </c>
      <c r="C1368" s="1071" t="s">
        <v>3080</v>
      </c>
      <c r="D1368" s="1072">
        <v>2875</v>
      </c>
      <c r="E1368" s="1113"/>
      <c r="I1368" s="1156"/>
      <c r="J1368"/>
      <c r="K1368"/>
    </row>
    <row r="1369" spans="1:12" ht="15">
      <c r="A1369" s="1066">
        <v>1359</v>
      </c>
      <c r="B1369" s="1070" t="s">
        <v>3128</v>
      </c>
      <c r="C1369" s="1071" t="s">
        <v>3080</v>
      </c>
      <c r="D1369" s="1072">
        <v>2875</v>
      </c>
      <c r="E1369" s="1113"/>
      <c r="G1369" s="1085"/>
      <c r="H1369" s="1132"/>
      <c r="I1369" s="1156"/>
      <c r="J1369"/>
      <c r="K1369"/>
    </row>
    <row r="1370" spans="1:12" ht="15">
      <c r="A1370" s="1066">
        <v>1360</v>
      </c>
      <c r="B1370" s="1070" t="s">
        <v>3129</v>
      </c>
      <c r="C1370" s="1071" t="s">
        <v>3080</v>
      </c>
      <c r="D1370" s="1072">
        <v>2875</v>
      </c>
      <c r="E1370" s="1113"/>
      <c r="G1370" s="1085"/>
      <c r="H1370" s="1132"/>
      <c r="I1370" s="1156"/>
      <c r="J1370"/>
      <c r="K1370"/>
    </row>
    <row r="1371" spans="1:12" ht="15">
      <c r="A1371" s="1066">
        <v>1361</v>
      </c>
      <c r="B1371" s="1070" t="s">
        <v>3130</v>
      </c>
      <c r="C1371" s="1071" t="s">
        <v>3080</v>
      </c>
      <c r="D1371" s="1072">
        <v>2875</v>
      </c>
      <c r="E1371" s="1113"/>
      <c r="G1371" s="1085"/>
      <c r="H1371" s="1132"/>
      <c r="I1371" s="1156"/>
      <c r="J1371"/>
      <c r="K1371"/>
    </row>
    <row r="1372" spans="1:12" ht="15">
      <c r="A1372" s="1066">
        <v>1362</v>
      </c>
      <c r="B1372" s="1093" t="s">
        <v>3131</v>
      </c>
      <c r="C1372" s="1126" t="s">
        <v>3080</v>
      </c>
      <c r="D1372" s="1095">
        <v>2875</v>
      </c>
      <c r="E1372" s="1113"/>
      <c r="G1372" s="1085"/>
      <c r="H1372" s="1132"/>
      <c r="I1372" s="1156"/>
      <c r="J1372"/>
      <c r="K1372"/>
    </row>
    <row r="1373" spans="1:12" ht="15">
      <c r="A1373" s="1066">
        <v>1363</v>
      </c>
      <c r="B1373" s="1093" t="s">
        <v>3132</v>
      </c>
      <c r="C1373" s="1126" t="s">
        <v>3080</v>
      </c>
      <c r="D1373" s="1095">
        <v>2875</v>
      </c>
      <c r="E1373" s="1113"/>
      <c r="G1373" s="1085"/>
      <c r="H1373" s="1132"/>
      <c r="I1373" s="1156"/>
      <c r="J1373"/>
      <c r="K1373"/>
    </row>
    <row r="1374" spans="1:12" ht="15">
      <c r="A1374" s="1066">
        <v>1364</v>
      </c>
      <c r="B1374" s="1093" t="s">
        <v>3133</v>
      </c>
      <c r="C1374" s="1126" t="s">
        <v>3080</v>
      </c>
      <c r="D1374" s="1095">
        <v>2875</v>
      </c>
      <c r="E1374" s="1113"/>
      <c r="G1374" s="1085"/>
      <c r="H1374" s="1132"/>
      <c r="I1374" s="1156"/>
      <c r="J1374"/>
      <c r="K1374"/>
    </row>
    <row r="1375" spans="1:12" ht="15">
      <c r="A1375" s="1066">
        <v>1365</v>
      </c>
      <c r="B1375" s="1093" t="s">
        <v>3134</v>
      </c>
      <c r="C1375" s="1126" t="s">
        <v>3080</v>
      </c>
      <c r="D1375" s="1095">
        <v>2875</v>
      </c>
      <c r="E1375" s="1113"/>
      <c r="G1375" s="1085"/>
      <c r="H1375" s="1132"/>
      <c r="I1375" s="1156"/>
      <c r="J1375"/>
      <c r="K1375"/>
    </row>
    <row r="1376" spans="1:12" ht="15.75" thickBot="1">
      <c r="A1376" s="1066">
        <v>1366</v>
      </c>
      <c r="B1376" s="1237" t="s">
        <v>3135</v>
      </c>
      <c r="C1376" s="1238" t="s">
        <v>3080</v>
      </c>
      <c r="D1376" s="1239">
        <v>2875</v>
      </c>
      <c r="E1376" s="1113"/>
      <c r="G1376" s="1085"/>
      <c r="H1376" s="1046"/>
      <c r="I1376" s="1132"/>
      <c r="J1376"/>
      <c r="K1376"/>
    </row>
    <row r="1377" spans="1:12">
      <c r="A1377" s="1066">
        <v>1367</v>
      </c>
      <c r="B1377" s="1240" t="s">
        <v>3136</v>
      </c>
      <c r="C1377" s="1241" t="s">
        <v>3080</v>
      </c>
      <c r="D1377" s="1242">
        <v>2875</v>
      </c>
      <c r="E1377" s="1113"/>
      <c r="G1377" s="1085"/>
      <c r="H1377" s="1132"/>
    </row>
    <row r="1378" spans="1:12" ht="15">
      <c r="A1378" s="1066">
        <v>1368</v>
      </c>
      <c r="B1378" s="1243" t="s">
        <v>3137</v>
      </c>
      <c r="C1378" s="1244" t="s">
        <v>3080</v>
      </c>
      <c r="D1378" s="1245">
        <v>4473.57</v>
      </c>
      <c r="E1378" s="1113"/>
      <c r="G1378" s="1085"/>
      <c r="H1378" s="1132"/>
      <c r="I1378" s="1156"/>
      <c r="J1378"/>
      <c r="K1378"/>
    </row>
    <row r="1379" spans="1:12" ht="15">
      <c r="A1379" s="1066">
        <v>1369</v>
      </c>
      <c r="B1379" s="1243" t="s">
        <v>3138</v>
      </c>
      <c r="C1379" s="1244" t="s">
        <v>3080</v>
      </c>
      <c r="D1379" s="1245">
        <v>4473.57</v>
      </c>
      <c r="E1379" s="1113"/>
      <c r="I1379" s="1156"/>
      <c r="J1379"/>
      <c r="K1379"/>
    </row>
    <row r="1380" spans="1:12" ht="15">
      <c r="A1380" s="1066">
        <v>1370</v>
      </c>
      <c r="B1380" s="1243" t="s">
        <v>3139</v>
      </c>
      <c r="C1380" s="1147" t="s">
        <v>3080</v>
      </c>
      <c r="D1380" s="1095">
        <v>4473.57</v>
      </c>
      <c r="E1380" s="1113"/>
      <c r="G1380" s="1085"/>
      <c r="H1380" s="1132"/>
      <c r="I1380" s="1156"/>
      <c r="J1380"/>
      <c r="K1380"/>
      <c r="L1380"/>
    </row>
    <row r="1381" spans="1:12" ht="15">
      <c r="A1381" s="1066">
        <v>1371</v>
      </c>
      <c r="B1381" s="1243" t="s">
        <v>3140</v>
      </c>
      <c r="C1381" s="1244" t="s">
        <v>3080</v>
      </c>
      <c r="D1381" s="1245">
        <v>4473.57</v>
      </c>
      <c r="E1381" s="1113"/>
      <c r="G1381" s="1085"/>
      <c r="H1381" s="1132"/>
      <c r="I1381" s="1156"/>
      <c r="J1381"/>
      <c r="K1381"/>
    </row>
    <row r="1382" spans="1:12" ht="15">
      <c r="A1382" s="1066">
        <v>1372</v>
      </c>
      <c r="B1382" s="1093" t="s">
        <v>3141</v>
      </c>
      <c r="C1382" s="1126" t="s">
        <v>3080</v>
      </c>
      <c r="D1382" s="1095">
        <v>4473.5600000000004</v>
      </c>
      <c r="E1382" s="1113"/>
      <c r="G1382" s="1085"/>
      <c r="H1382" s="1132"/>
      <c r="I1382" s="585"/>
      <c r="J1382"/>
      <c r="K1382"/>
      <c r="L1382"/>
    </row>
    <row r="1383" spans="1:12" ht="15">
      <c r="A1383" s="1066">
        <v>1373</v>
      </c>
      <c r="B1383" s="1093" t="s">
        <v>3142</v>
      </c>
      <c r="C1383" s="1126" t="s">
        <v>3080</v>
      </c>
      <c r="D1383" s="1095">
        <v>4473.5600000000004</v>
      </c>
      <c r="E1383" s="1113"/>
      <c r="G1383" s="1085"/>
      <c r="H1383" s="1132"/>
      <c r="I1383" s="585"/>
      <c r="J1383"/>
      <c r="K1383"/>
      <c r="L1383"/>
    </row>
    <row r="1384" spans="1:12" customFormat="1" ht="15">
      <c r="A1384" s="1066">
        <v>1374</v>
      </c>
      <c r="B1384" s="1093" t="s">
        <v>3143</v>
      </c>
      <c r="C1384" s="1126" t="s">
        <v>3080</v>
      </c>
      <c r="D1384" s="1095">
        <v>4473.5600000000004</v>
      </c>
      <c r="E1384" s="1113"/>
      <c r="F1384" s="1043"/>
      <c r="G1384" s="1085"/>
      <c r="H1384" s="1086"/>
      <c r="I1384" s="585"/>
    </row>
    <row r="1385" spans="1:12" customFormat="1" ht="15.75" thickBot="1">
      <c r="A1385" s="1066">
        <v>1375</v>
      </c>
      <c r="B1385" s="1075" t="s">
        <v>3144</v>
      </c>
      <c r="C1385" s="1127" t="s">
        <v>3080</v>
      </c>
      <c r="D1385" s="1077">
        <v>4473.5600000000004</v>
      </c>
      <c r="E1385" s="1113"/>
      <c r="F1385" s="1043"/>
      <c r="G1385" s="1085"/>
      <c r="H1385" s="1045"/>
      <c r="I1385" s="1086"/>
    </row>
    <row r="1386" spans="1:12" customFormat="1" ht="15">
      <c r="A1386" s="1066">
        <v>1376</v>
      </c>
      <c r="B1386" s="1123" t="s">
        <v>3145</v>
      </c>
      <c r="C1386" s="1124" t="s">
        <v>3080</v>
      </c>
      <c r="D1386" s="1125">
        <v>4473.5600000000004</v>
      </c>
      <c r="E1386" s="1113"/>
      <c r="F1386" s="1043"/>
      <c r="G1386" s="1085"/>
      <c r="H1386" s="1086"/>
      <c r="I1386" s="585"/>
    </row>
    <row r="1387" spans="1:12" customFormat="1" ht="15.75" thickBot="1">
      <c r="A1387" s="1066">
        <v>1377</v>
      </c>
      <c r="B1387" s="1075" t="s">
        <v>3146</v>
      </c>
      <c r="C1387" s="1127" t="s">
        <v>3080</v>
      </c>
      <c r="D1387" s="1077">
        <v>4473.5600000000004</v>
      </c>
      <c r="E1387" s="1113"/>
      <c r="F1387" s="1043"/>
      <c r="G1387" s="1085"/>
      <c r="H1387" s="1045"/>
      <c r="I1387" s="1086"/>
    </row>
    <row r="1388" spans="1:12" customFormat="1" ht="15">
      <c r="A1388" s="1066">
        <v>1378</v>
      </c>
      <c r="B1388" s="1123" t="s">
        <v>3147</v>
      </c>
      <c r="C1388" s="1124" t="s">
        <v>3080</v>
      </c>
      <c r="D1388" s="1125">
        <v>4473.5600000000004</v>
      </c>
      <c r="E1388" s="1113"/>
      <c r="F1388" s="1043"/>
      <c r="G1388" s="1085"/>
      <c r="H1388" s="1086"/>
      <c r="I1388" s="585"/>
    </row>
    <row r="1389" spans="1:12" customFormat="1" ht="15">
      <c r="A1389" s="1066">
        <v>1379</v>
      </c>
      <c r="B1389" s="1093" t="s">
        <v>3148</v>
      </c>
      <c r="C1389" s="1126" t="s">
        <v>3080</v>
      </c>
      <c r="D1389" s="1095">
        <v>4473.5600000000004</v>
      </c>
      <c r="E1389" s="1113"/>
      <c r="F1389" s="1043"/>
      <c r="G1389" s="1085"/>
      <c r="H1389" s="1086"/>
      <c r="I1389" s="585"/>
      <c r="L1389" s="1047"/>
    </row>
    <row r="1390" spans="1:12" ht="15">
      <c r="A1390" s="1066">
        <v>1380</v>
      </c>
      <c r="B1390" s="1093" t="s">
        <v>3149</v>
      </c>
      <c r="C1390" s="1126" t="s">
        <v>3080</v>
      </c>
      <c r="D1390" s="1095">
        <v>4473.5600000000004</v>
      </c>
      <c r="E1390" s="1246"/>
      <c r="G1390" s="1085"/>
      <c r="H1390" s="1086"/>
    </row>
    <row r="1391" spans="1:12" ht="15.75" thickBot="1">
      <c r="A1391" s="1066">
        <v>1381</v>
      </c>
      <c r="B1391" s="1119" t="s">
        <v>3150</v>
      </c>
      <c r="C1391" s="1076" t="s">
        <v>3080</v>
      </c>
      <c r="D1391" s="1077">
        <v>4473.5600000000004</v>
      </c>
      <c r="E1391" s="1246"/>
      <c r="G1391" s="1085"/>
      <c r="H1391" s="1046"/>
      <c r="I1391" s="1086"/>
    </row>
    <row r="1392" spans="1:12">
      <c r="A1392" s="1066">
        <v>1382</v>
      </c>
      <c r="B1392" s="1123" t="s">
        <v>3151</v>
      </c>
      <c r="C1392" s="1143" t="s">
        <v>3080</v>
      </c>
      <c r="D1392" s="1247">
        <v>4473.5600000000004</v>
      </c>
      <c r="E1392" s="1047"/>
    </row>
    <row r="1393" spans="1:12">
      <c r="A1393" s="1066">
        <v>1383</v>
      </c>
      <c r="B1393" s="1093" t="s">
        <v>3152</v>
      </c>
      <c r="C1393" s="1080" t="s">
        <v>3080</v>
      </c>
      <c r="D1393" s="1182">
        <v>2875</v>
      </c>
      <c r="E1393" s="1047"/>
    </row>
    <row r="1394" spans="1:12" ht="15" thickBot="1">
      <c r="A1394" s="1066">
        <v>1384</v>
      </c>
      <c r="B1394" s="1087" t="s">
        <v>3153</v>
      </c>
      <c r="C1394" s="1088" t="s">
        <v>3080</v>
      </c>
      <c r="D1394" s="1089">
        <v>2875</v>
      </c>
      <c r="E1394" s="1047"/>
      <c r="H1394" s="1046"/>
      <c r="I1394" s="1045"/>
    </row>
    <row r="1395" spans="1:12">
      <c r="A1395" s="1066">
        <v>1385</v>
      </c>
      <c r="B1395" s="1142" t="s">
        <v>3154</v>
      </c>
      <c r="C1395" s="1143" t="s">
        <v>3080</v>
      </c>
      <c r="D1395" s="1144">
        <v>2875</v>
      </c>
    </row>
    <row r="1396" spans="1:12">
      <c r="A1396" s="1066">
        <v>1386</v>
      </c>
      <c r="B1396" s="1178" t="s">
        <v>3155</v>
      </c>
      <c r="C1396" s="1080" t="s">
        <v>3080</v>
      </c>
      <c r="D1396" s="1083">
        <v>2875</v>
      </c>
    </row>
    <row r="1397" spans="1:12" ht="15" thickBot="1">
      <c r="A1397" s="1066">
        <v>1387</v>
      </c>
      <c r="B1397" s="1087" t="s">
        <v>3156</v>
      </c>
      <c r="C1397" s="1088" t="s">
        <v>3080</v>
      </c>
      <c r="D1397" s="1089">
        <v>2875</v>
      </c>
      <c r="H1397" s="1046"/>
      <c r="I1397" s="1045"/>
    </row>
    <row r="1398" spans="1:12" s="1042" customFormat="1">
      <c r="A1398" s="1066">
        <v>1388</v>
      </c>
      <c r="B1398" s="1142" t="s">
        <v>3157</v>
      </c>
      <c r="C1398" s="1143" t="s">
        <v>3080</v>
      </c>
      <c r="D1398" s="1144">
        <v>2875</v>
      </c>
      <c r="F1398" s="1043"/>
      <c r="G1398" s="1044"/>
      <c r="H1398" s="1045"/>
      <c r="I1398" s="1046"/>
      <c r="J1398" s="1047"/>
      <c r="K1398" s="1047"/>
      <c r="L1398" s="1047"/>
    </row>
    <row r="1399" spans="1:12" s="1042" customFormat="1" ht="15" thickBot="1">
      <c r="A1399" s="1066">
        <v>1389</v>
      </c>
      <c r="B1399" s="1248" t="s">
        <v>3158</v>
      </c>
      <c r="C1399" s="1249" t="s">
        <v>3080</v>
      </c>
      <c r="D1399" s="1250">
        <v>2875</v>
      </c>
      <c r="F1399" s="1043"/>
      <c r="G1399" s="1044"/>
      <c r="H1399" s="1169"/>
      <c r="I1399" s="1045"/>
      <c r="J1399" s="1047"/>
      <c r="K1399" s="1047"/>
      <c r="L1399" s="1047"/>
    </row>
    <row r="1400" spans="1:12" s="1042" customFormat="1">
      <c r="A1400" s="1066">
        <v>1390</v>
      </c>
      <c r="B1400" s="1203" t="s">
        <v>3159</v>
      </c>
      <c r="C1400" s="1068" t="s">
        <v>3080</v>
      </c>
      <c r="D1400" s="1069">
        <v>2875</v>
      </c>
      <c r="F1400" s="1043"/>
      <c r="G1400" s="1044"/>
      <c r="H1400" s="1045"/>
      <c r="I1400" s="1046"/>
      <c r="J1400" s="1047"/>
      <c r="K1400" s="1047"/>
      <c r="L1400" s="1047"/>
    </row>
    <row r="1401" spans="1:12" s="1042" customFormat="1">
      <c r="A1401" s="1066">
        <v>1391</v>
      </c>
      <c r="B1401" s="1204" t="s">
        <v>3160</v>
      </c>
      <c r="C1401" s="1071" t="s">
        <v>3080</v>
      </c>
      <c r="D1401" s="1072">
        <v>2875</v>
      </c>
      <c r="F1401" s="1043"/>
      <c r="G1401" s="1044"/>
      <c r="H1401" s="1045"/>
      <c r="I1401" s="1046"/>
      <c r="J1401" s="1047"/>
      <c r="K1401" s="1047"/>
      <c r="L1401" s="1047"/>
    </row>
    <row r="1402" spans="1:12" s="1042" customFormat="1">
      <c r="A1402" s="1066">
        <v>1392</v>
      </c>
      <c r="B1402" s="1204" t="s">
        <v>3161</v>
      </c>
      <c r="C1402" s="1071" t="s">
        <v>3080</v>
      </c>
      <c r="D1402" s="1072">
        <v>2875</v>
      </c>
      <c r="F1402" s="1043"/>
      <c r="G1402" s="1044"/>
      <c r="H1402" s="1045"/>
      <c r="I1402" s="1046"/>
      <c r="J1402" s="1047"/>
      <c r="K1402" s="1047"/>
      <c r="L1402" s="1047"/>
    </row>
    <row r="1403" spans="1:12" s="1042" customFormat="1">
      <c r="A1403" s="1066">
        <v>1393</v>
      </c>
      <c r="B1403" s="1204" t="s">
        <v>3162</v>
      </c>
      <c r="C1403" s="1071" t="s">
        <v>3080</v>
      </c>
      <c r="D1403" s="1072">
        <v>2875</v>
      </c>
      <c r="F1403" s="1043"/>
      <c r="G1403" s="1044"/>
      <c r="H1403" s="1045"/>
      <c r="I1403" s="1046"/>
      <c r="J1403" s="1047"/>
      <c r="K1403" s="1047"/>
      <c r="L1403" s="1047"/>
    </row>
    <row r="1404" spans="1:12" s="1042" customFormat="1">
      <c r="A1404" s="1066">
        <v>1394</v>
      </c>
      <c r="B1404" s="1204" t="s">
        <v>3163</v>
      </c>
      <c r="C1404" s="1071" t="s">
        <v>3080</v>
      </c>
      <c r="D1404" s="1072">
        <v>2875</v>
      </c>
      <c r="F1404" s="1043"/>
      <c r="G1404" s="1044"/>
      <c r="H1404" s="1045"/>
      <c r="I1404" s="1046"/>
      <c r="J1404" s="1047"/>
      <c r="K1404" s="1047"/>
      <c r="L1404" s="1047"/>
    </row>
    <row r="1405" spans="1:12" s="1042" customFormat="1">
      <c r="A1405" s="1066">
        <v>1395</v>
      </c>
      <c r="B1405" s="1204" t="s">
        <v>3164</v>
      </c>
      <c r="C1405" s="1071" t="s">
        <v>3080</v>
      </c>
      <c r="D1405" s="1072">
        <v>2875</v>
      </c>
      <c r="F1405" s="1043"/>
      <c r="G1405" s="1044"/>
      <c r="H1405" s="1045"/>
      <c r="I1405" s="1046"/>
      <c r="J1405" s="1047"/>
      <c r="K1405" s="1047"/>
      <c r="L1405" s="1047"/>
    </row>
    <row r="1406" spans="1:12" s="1042" customFormat="1">
      <c r="A1406" s="1066">
        <v>1396</v>
      </c>
      <c r="B1406" s="1204" t="s">
        <v>3165</v>
      </c>
      <c r="C1406" s="1071" t="s">
        <v>3080</v>
      </c>
      <c r="D1406" s="1072">
        <v>2875</v>
      </c>
      <c r="F1406" s="1043"/>
      <c r="G1406" s="1044"/>
      <c r="H1406" s="1045"/>
      <c r="I1406" s="1046"/>
      <c r="J1406" s="1047"/>
      <c r="K1406" s="1047"/>
      <c r="L1406" s="1047"/>
    </row>
    <row r="1407" spans="1:12" s="1042" customFormat="1">
      <c r="A1407" s="1066">
        <v>1397</v>
      </c>
      <c r="B1407" s="1204" t="s">
        <v>3166</v>
      </c>
      <c r="C1407" s="1071" t="s">
        <v>2130</v>
      </c>
      <c r="D1407" s="1072">
        <v>517.5</v>
      </c>
      <c r="F1407" s="1043"/>
      <c r="G1407" s="1044"/>
      <c r="H1407" s="1045"/>
      <c r="I1407" s="1046"/>
      <c r="J1407" s="1047"/>
      <c r="K1407" s="1047"/>
      <c r="L1407" s="1047"/>
    </row>
    <row r="1408" spans="1:12" s="1042" customFormat="1">
      <c r="A1408" s="1066">
        <v>1398</v>
      </c>
      <c r="B1408" s="1204" t="s">
        <v>3167</v>
      </c>
      <c r="C1408" s="1071" t="s">
        <v>2130</v>
      </c>
      <c r="D1408" s="1072">
        <v>517.5</v>
      </c>
      <c r="F1408" s="1043"/>
      <c r="G1408" s="1044"/>
      <c r="H1408" s="1045"/>
      <c r="I1408" s="1046"/>
      <c r="J1408" s="1047"/>
      <c r="K1408" s="1047"/>
      <c r="L1408" s="1047"/>
    </row>
    <row r="1409" spans="1:12" s="1042" customFormat="1">
      <c r="A1409" s="1066">
        <v>1399</v>
      </c>
      <c r="B1409" s="1204" t="s">
        <v>3168</v>
      </c>
      <c r="C1409" s="1071" t="s">
        <v>2130</v>
      </c>
      <c r="D1409" s="1072">
        <v>517.5</v>
      </c>
      <c r="F1409" s="1043"/>
      <c r="G1409" s="1044"/>
      <c r="H1409" s="1045"/>
      <c r="I1409" s="1046"/>
      <c r="J1409" s="1047"/>
      <c r="K1409" s="1047"/>
      <c r="L1409" s="1047"/>
    </row>
    <row r="1410" spans="1:12" s="1042" customFormat="1">
      <c r="A1410" s="1066">
        <v>1400</v>
      </c>
      <c r="B1410" s="1204" t="s">
        <v>3169</v>
      </c>
      <c r="C1410" s="1071" t="s">
        <v>2130</v>
      </c>
      <c r="D1410" s="1072">
        <v>517.5</v>
      </c>
      <c r="F1410" s="1043"/>
      <c r="G1410" s="1044"/>
      <c r="H1410" s="1045"/>
      <c r="I1410" s="1046"/>
      <c r="J1410" s="1047"/>
      <c r="K1410" s="1047"/>
      <c r="L1410" s="1047"/>
    </row>
    <row r="1411" spans="1:12" s="1042" customFormat="1">
      <c r="A1411" s="1066">
        <v>1401</v>
      </c>
      <c r="B1411" s="1204" t="s">
        <v>3170</v>
      </c>
      <c r="C1411" s="1071" t="s">
        <v>2130</v>
      </c>
      <c r="D1411" s="1072">
        <v>517.5</v>
      </c>
      <c r="F1411" s="1043"/>
      <c r="G1411" s="1044"/>
      <c r="H1411" s="1045"/>
      <c r="I1411" s="1046"/>
      <c r="J1411" s="1047"/>
      <c r="K1411" s="1047"/>
      <c r="L1411" s="1047"/>
    </row>
    <row r="1412" spans="1:12" s="1042" customFormat="1">
      <c r="A1412" s="1066">
        <v>1402</v>
      </c>
      <c r="B1412" s="1204" t="s">
        <v>3171</v>
      </c>
      <c r="C1412" s="1071" t="s">
        <v>2130</v>
      </c>
      <c r="D1412" s="1072">
        <v>517.5</v>
      </c>
      <c r="F1412" s="1043"/>
      <c r="G1412" s="1044"/>
      <c r="H1412" s="1045"/>
      <c r="I1412" s="1046"/>
      <c r="J1412" s="1047"/>
      <c r="K1412" s="1047"/>
      <c r="L1412" s="1047"/>
    </row>
    <row r="1413" spans="1:12" s="1042" customFormat="1">
      <c r="A1413" s="1066">
        <v>1403</v>
      </c>
      <c r="B1413" s="1204" t="s">
        <v>3172</v>
      </c>
      <c r="C1413" s="1071" t="s">
        <v>2130</v>
      </c>
      <c r="D1413" s="1072">
        <v>517.5</v>
      </c>
      <c r="F1413" s="1043"/>
      <c r="G1413" s="1044"/>
      <c r="H1413" s="1045"/>
      <c r="I1413" s="1046"/>
      <c r="J1413" s="1047"/>
      <c r="K1413" s="1047"/>
      <c r="L1413" s="1047"/>
    </row>
    <row r="1414" spans="1:12" s="1042" customFormat="1">
      <c r="A1414" s="1066">
        <v>1404</v>
      </c>
      <c r="B1414" s="1204" t="s">
        <v>3173</v>
      </c>
      <c r="C1414" s="1071" t="s">
        <v>2130</v>
      </c>
      <c r="D1414" s="1072">
        <v>517.5</v>
      </c>
      <c r="F1414" s="1043"/>
      <c r="G1414" s="1044"/>
      <c r="H1414" s="1045"/>
      <c r="I1414" s="1046"/>
      <c r="J1414" s="1047"/>
      <c r="K1414" s="1047"/>
      <c r="L1414" s="1047"/>
    </row>
    <row r="1415" spans="1:12" s="1042" customFormat="1">
      <c r="A1415" s="1066">
        <v>1405</v>
      </c>
      <c r="B1415" s="1204" t="s">
        <v>3174</v>
      </c>
      <c r="C1415" s="1071" t="s">
        <v>2130</v>
      </c>
      <c r="D1415" s="1072">
        <v>517.5</v>
      </c>
      <c r="F1415" s="1043"/>
      <c r="G1415" s="1044"/>
      <c r="H1415" s="1045"/>
      <c r="I1415" s="1046"/>
      <c r="J1415" s="1047"/>
      <c r="K1415" s="1047"/>
      <c r="L1415" s="1047"/>
    </row>
    <row r="1416" spans="1:12" s="1042" customFormat="1">
      <c r="A1416" s="1066">
        <v>1406</v>
      </c>
      <c r="B1416" s="1204" t="s">
        <v>3175</v>
      </c>
      <c r="C1416" s="1071" t="s">
        <v>2130</v>
      </c>
      <c r="D1416" s="1072">
        <v>517.5</v>
      </c>
      <c r="F1416" s="1043"/>
      <c r="G1416" s="1044"/>
      <c r="H1416" s="1045"/>
      <c r="I1416" s="1046"/>
      <c r="J1416" s="1047"/>
      <c r="K1416" s="1047"/>
      <c r="L1416" s="1047"/>
    </row>
    <row r="1417" spans="1:12" s="1042" customFormat="1">
      <c r="A1417" s="1066">
        <v>1407</v>
      </c>
      <c r="B1417" s="1204" t="s">
        <v>3176</v>
      </c>
      <c r="C1417" s="1071" t="s">
        <v>2130</v>
      </c>
      <c r="D1417" s="1072">
        <v>517.5</v>
      </c>
      <c r="F1417" s="1043"/>
      <c r="G1417" s="1044"/>
      <c r="H1417" s="1045"/>
      <c r="I1417" s="1046"/>
      <c r="J1417" s="1047"/>
      <c r="K1417" s="1047"/>
      <c r="L1417" s="1047"/>
    </row>
    <row r="1418" spans="1:12" s="1042" customFormat="1">
      <c r="A1418" s="1066">
        <v>1408</v>
      </c>
      <c r="B1418" s="1204" t="s">
        <v>3177</v>
      </c>
      <c r="C1418" s="1071" t="s">
        <v>2130</v>
      </c>
      <c r="D1418" s="1072">
        <v>517.5</v>
      </c>
      <c r="F1418" s="1043"/>
      <c r="G1418" s="1044"/>
      <c r="H1418" s="1045"/>
      <c r="I1418" s="1046"/>
      <c r="J1418" s="1047"/>
      <c r="K1418" s="1047"/>
      <c r="L1418" s="1047"/>
    </row>
    <row r="1419" spans="1:12" s="1042" customFormat="1">
      <c r="A1419" s="1066">
        <v>1409</v>
      </c>
      <c r="B1419" s="1204" t="s">
        <v>3178</v>
      </c>
      <c r="C1419" s="1071" t="s">
        <v>2130</v>
      </c>
      <c r="D1419" s="1072">
        <v>517.5</v>
      </c>
      <c r="F1419" s="1043"/>
      <c r="G1419" s="1044"/>
      <c r="H1419" s="1045"/>
      <c r="I1419" s="1046"/>
      <c r="J1419" s="1047"/>
      <c r="K1419" s="1047"/>
      <c r="L1419" s="1047"/>
    </row>
    <row r="1420" spans="1:12" s="1042" customFormat="1">
      <c r="A1420" s="1066">
        <v>1410</v>
      </c>
      <c r="B1420" s="1204" t="s">
        <v>3179</v>
      </c>
      <c r="C1420" s="1071" t="s">
        <v>2130</v>
      </c>
      <c r="D1420" s="1072">
        <v>517.5</v>
      </c>
      <c r="F1420" s="1043"/>
      <c r="G1420" s="1044"/>
      <c r="H1420" s="1045"/>
      <c r="I1420" s="1046"/>
      <c r="J1420" s="1047"/>
      <c r="K1420" s="1047"/>
      <c r="L1420" s="1047"/>
    </row>
    <row r="1421" spans="1:12" s="1042" customFormat="1">
      <c r="A1421" s="1066">
        <v>1411</v>
      </c>
      <c r="B1421" s="1204" t="s">
        <v>3180</v>
      </c>
      <c r="C1421" s="1071" t="s">
        <v>2130</v>
      </c>
      <c r="D1421" s="1072">
        <v>517.5</v>
      </c>
      <c r="F1421" s="1043"/>
      <c r="G1421" s="1044"/>
      <c r="H1421" s="1045"/>
      <c r="I1421" s="1046"/>
      <c r="J1421" s="1047"/>
      <c r="K1421" s="1047"/>
      <c r="L1421" s="1047"/>
    </row>
    <row r="1422" spans="1:12" s="1042" customFormat="1">
      <c r="A1422" s="1066">
        <v>1412</v>
      </c>
      <c r="B1422" s="1204" t="s">
        <v>3181</v>
      </c>
      <c r="C1422" s="1071" t="s">
        <v>2130</v>
      </c>
      <c r="D1422" s="1072">
        <v>517.5</v>
      </c>
      <c r="F1422" s="1043"/>
      <c r="G1422" s="1044"/>
      <c r="H1422" s="1045"/>
      <c r="I1422" s="1046"/>
      <c r="J1422" s="1047"/>
      <c r="K1422" s="1047"/>
      <c r="L1422" s="1047"/>
    </row>
    <row r="1423" spans="1:12" s="1042" customFormat="1">
      <c r="A1423" s="1066">
        <v>1413</v>
      </c>
      <c r="B1423" s="1204" t="s">
        <v>3182</v>
      </c>
      <c r="C1423" s="1071" t="s">
        <v>2130</v>
      </c>
      <c r="D1423" s="1072">
        <v>517.5</v>
      </c>
      <c r="F1423" s="1043"/>
      <c r="G1423" s="1044"/>
      <c r="H1423" s="1045"/>
      <c r="I1423" s="1046"/>
      <c r="J1423" s="1047"/>
      <c r="K1423" s="1047"/>
      <c r="L1423" s="1047"/>
    </row>
    <row r="1424" spans="1:12" s="1042" customFormat="1">
      <c r="A1424" s="1066">
        <v>1414</v>
      </c>
      <c r="B1424" s="1204" t="s">
        <v>3183</v>
      </c>
      <c r="C1424" s="1071" t="s">
        <v>2130</v>
      </c>
      <c r="D1424" s="1072">
        <v>500.25</v>
      </c>
      <c r="F1424" s="1043"/>
      <c r="G1424" s="1044"/>
      <c r="H1424" s="1045"/>
      <c r="I1424" s="1046"/>
      <c r="J1424" s="1047"/>
      <c r="K1424" s="1047"/>
      <c r="L1424" s="1047"/>
    </row>
    <row r="1425" spans="1:12" s="1042" customFormat="1">
      <c r="A1425" s="1066">
        <v>1415</v>
      </c>
      <c r="B1425" s="1204" t="s">
        <v>3184</v>
      </c>
      <c r="C1425" s="1071" t="s">
        <v>2130</v>
      </c>
      <c r="D1425" s="1072">
        <v>693.5</v>
      </c>
      <c r="F1425" s="1043"/>
      <c r="G1425" s="1044"/>
      <c r="H1425" s="1045"/>
      <c r="I1425" s="1046"/>
      <c r="J1425" s="1047"/>
      <c r="K1425" s="1047"/>
      <c r="L1425" s="1047"/>
    </row>
    <row r="1426" spans="1:12" s="1042" customFormat="1">
      <c r="A1426" s="1066">
        <v>1416</v>
      </c>
      <c r="B1426" s="1204" t="s">
        <v>3185</v>
      </c>
      <c r="C1426" s="1071" t="s">
        <v>2130</v>
      </c>
      <c r="D1426" s="1072">
        <v>500.25</v>
      </c>
      <c r="F1426" s="1043"/>
      <c r="G1426" s="1044"/>
      <c r="H1426" s="1045"/>
      <c r="I1426" s="1046"/>
      <c r="J1426" s="1047"/>
      <c r="K1426" s="1047"/>
      <c r="L1426" s="1047"/>
    </row>
    <row r="1427" spans="1:12" s="1042" customFormat="1">
      <c r="A1427" s="1066">
        <v>1417</v>
      </c>
      <c r="B1427" s="1204" t="s">
        <v>3186</v>
      </c>
      <c r="C1427" s="1071" t="s">
        <v>2130</v>
      </c>
      <c r="D1427" s="1072">
        <v>500.25</v>
      </c>
      <c r="F1427" s="1043"/>
      <c r="G1427" s="1044"/>
      <c r="H1427" s="1045"/>
      <c r="I1427" s="1046"/>
      <c r="J1427" s="1047"/>
      <c r="K1427" s="1047"/>
      <c r="L1427" s="1047"/>
    </row>
    <row r="1428" spans="1:12" s="1042" customFormat="1">
      <c r="A1428" s="1066">
        <v>1418</v>
      </c>
      <c r="B1428" s="1204" t="s">
        <v>3187</v>
      </c>
      <c r="C1428" s="1071" t="s">
        <v>2130</v>
      </c>
      <c r="D1428" s="1072">
        <v>500.25</v>
      </c>
      <c r="F1428" s="1043"/>
      <c r="G1428" s="1044"/>
      <c r="H1428" s="1045"/>
      <c r="I1428" s="1046"/>
      <c r="J1428" s="1047"/>
      <c r="K1428" s="1047"/>
      <c r="L1428" s="1047"/>
    </row>
    <row r="1429" spans="1:12" s="1042" customFormat="1">
      <c r="A1429" s="1066">
        <v>1419</v>
      </c>
      <c r="B1429" s="1204" t="s">
        <v>3188</v>
      </c>
      <c r="C1429" s="1071" t="s">
        <v>2130</v>
      </c>
      <c r="D1429" s="1072">
        <v>500.25</v>
      </c>
      <c r="F1429" s="1043"/>
      <c r="G1429" s="1044"/>
      <c r="H1429" s="1045"/>
      <c r="I1429" s="1046"/>
      <c r="J1429" s="1047"/>
      <c r="K1429" s="1047"/>
      <c r="L1429" s="1047"/>
    </row>
    <row r="1430" spans="1:12" s="1042" customFormat="1">
      <c r="A1430" s="1066">
        <v>1420</v>
      </c>
      <c r="B1430" s="1204" t="s">
        <v>3189</v>
      </c>
      <c r="C1430" s="1071" t="s">
        <v>2130</v>
      </c>
      <c r="D1430" s="1072">
        <v>0</v>
      </c>
      <c r="F1430" s="1043"/>
      <c r="G1430" s="1044"/>
      <c r="H1430" s="1045"/>
      <c r="I1430" s="1046"/>
      <c r="J1430" s="1047"/>
      <c r="K1430" s="1047"/>
      <c r="L1430" s="1047"/>
    </row>
    <row r="1431" spans="1:12" s="1042" customFormat="1">
      <c r="A1431" s="1066">
        <v>1421</v>
      </c>
      <c r="B1431" s="1204" t="s">
        <v>3190</v>
      </c>
      <c r="C1431" s="1071" t="s">
        <v>2130</v>
      </c>
      <c r="D1431" s="1072">
        <v>0</v>
      </c>
      <c r="F1431" s="1043"/>
      <c r="G1431" s="1044"/>
      <c r="H1431" s="1045"/>
      <c r="I1431" s="1046"/>
      <c r="J1431" s="1047"/>
      <c r="K1431" s="1047"/>
      <c r="L1431" s="1047"/>
    </row>
    <row r="1432" spans="1:12" s="1042" customFormat="1">
      <c r="A1432" s="1066">
        <v>1422</v>
      </c>
      <c r="B1432" s="1204" t="s">
        <v>3191</v>
      </c>
      <c r="C1432" s="1071" t="s">
        <v>2130</v>
      </c>
      <c r="D1432" s="1072">
        <v>994.75</v>
      </c>
      <c r="F1432" s="1043"/>
      <c r="G1432" s="1044"/>
      <c r="H1432" s="1045"/>
      <c r="I1432" s="1046"/>
      <c r="J1432" s="1047"/>
      <c r="K1432" s="1047"/>
      <c r="L1432" s="1047"/>
    </row>
    <row r="1433" spans="1:12" s="1042" customFormat="1">
      <c r="A1433" s="1066">
        <v>1423</v>
      </c>
      <c r="B1433" s="1204" t="s">
        <v>3192</v>
      </c>
      <c r="C1433" s="1071" t="s">
        <v>2130</v>
      </c>
      <c r="D1433" s="1072">
        <v>994.75</v>
      </c>
      <c r="F1433" s="1043"/>
      <c r="G1433" s="1044"/>
      <c r="H1433" s="1045"/>
      <c r="I1433" s="1046"/>
      <c r="J1433" s="1047"/>
      <c r="K1433" s="1047"/>
      <c r="L1433" s="1047"/>
    </row>
    <row r="1434" spans="1:12" s="1042" customFormat="1">
      <c r="A1434" s="1066">
        <v>1424</v>
      </c>
      <c r="B1434" s="1204" t="s">
        <v>3193</v>
      </c>
      <c r="C1434" s="1071" t="s">
        <v>2130</v>
      </c>
      <c r="D1434" s="1072">
        <v>994.75</v>
      </c>
      <c r="F1434" s="1043"/>
      <c r="G1434" s="1044"/>
      <c r="H1434" s="1045"/>
      <c r="I1434" s="1046"/>
      <c r="J1434" s="1047"/>
      <c r="K1434" s="1047"/>
      <c r="L1434" s="1047"/>
    </row>
    <row r="1435" spans="1:12" s="1042" customFormat="1">
      <c r="A1435" s="1066">
        <v>1425</v>
      </c>
      <c r="B1435" s="1204" t="s">
        <v>3194</v>
      </c>
      <c r="C1435" s="1071" t="s">
        <v>2130</v>
      </c>
      <c r="D1435" s="1072">
        <v>994.75</v>
      </c>
      <c r="F1435" s="1043"/>
      <c r="G1435" s="1044"/>
      <c r="H1435" s="1045"/>
      <c r="I1435" s="1046"/>
      <c r="J1435" s="1047"/>
      <c r="K1435" s="1047"/>
      <c r="L1435" s="1047"/>
    </row>
    <row r="1436" spans="1:12" s="1042" customFormat="1">
      <c r="A1436" s="1066">
        <v>1426</v>
      </c>
      <c r="B1436" s="1204" t="s">
        <v>3195</v>
      </c>
      <c r="C1436" s="1071" t="s">
        <v>2130</v>
      </c>
      <c r="D1436" s="1072">
        <v>994.75</v>
      </c>
      <c r="F1436" s="1043"/>
      <c r="G1436" s="1044"/>
      <c r="H1436" s="1045"/>
      <c r="I1436" s="1046"/>
      <c r="J1436" s="1047"/>
      <c r="K1436" s="1047"/>
      <c r="L1436" s="1047"/>
    </row>
    <row r="1437" spans="1:12" s="1042" customFormat="1">
      <c r="A1437" s="1066">
        <v>1427</v>
      </c>
      <c r="B1437" s="1204" t="s">
        <v>3196</v>
      </c>
      <c r="C1437" s="1071" t="s">
        <v>2130</v>
      </c>
      <c r="D1437" s="1072">
        <v>994.75</v>
      </c>
      <c r="F1437" s="1043"/>
      <c r="G1437" s="1044"/>
      <c r="H1437" s="1045"/>
      <c r="I1437" s="1046"/>
      <c r="J1437" s="1047"/>
      <c r="K1437" s="1047"/>
      <c r="L1437" s="1047"/>
    </row>
    <row r="1438" spans="1:12" s="1042" customFormat="1">
      <c r="A1438" s="1066">
        <v>1428</v>
      </c>
      <c r="B1438" s="1204" t="s">
        <v>3197</v>
      </c>
      <c r="C1438" s="1071" t="s">
        <v>2130</v>
      </c>
      <c r="D1438" s="1072">
        <v>994.75</v>
      </c>
      <c r="F1438" s="1043"/>
      <c r="G1438" s="1044"/>
      <c r="H1438" s="1045"/>
      <c r="I1438" s="1046"/>
      <c r="J1438" s="1047"/>
      <c r="K1438" s="1047"/>
      <c r="L1438" s="1047"/>
    </row>
    <row r="1439" spans="1:12" s="1042" customFormat="1">
      <c r="A1439" s="1066">
        <v>1429</v>
      </c>
      <c r="B1439" s="1204" t="s">
        <v>3198</v>
      </c>
      <c r="C1439" s="1071" t="s">
        <v>2130</v>
      </c>
      <c r="D1439" s="1072">
        <v>994.75</v>
      </c>
      <c r="F1439" s="1043"/>
      <c r="G1439" s="1044"/>
      <c r="H1439" s="1045"/>
      <c r="I1439" s="1046"/>
      <c r="J1439" s="1047"/>
      <c r="K1439" s="1047"/>
      <c r="L1439" s="1047"/>
    </row>
    <row r="1440" spans="1:12" s="1042" customFormat="1">
      <c r="A1440" s="1066">
        <v>1430</v>
      </c>
      <c r="B1440" s="1204" t="s">
        <v>3199</v>
      </c>
      <c r="C1440" s="1071" t="s">
        <v>2130</v>
      </c>
      <c r="D1440" s="1072">
        <v>994.75</v>
      </c>
      <c r="F1440" s="1043"/>
      <c r="G1440" s="1044"/>
      <c r="H1440" s="1045"/>
      <c r="I1440" s="1046"/>
      <c r="J1440" s="1047"/>
      <c r="K1440" s="1047"/>
      <c r="L1440" s="1047"/>
    </row>
    <row r="1441" spans="1:12" s="1042" customFormat="1">
      <c r="A1441" s="1066">
        <v>1431</v>
      </c>
      <c r="B1441" s="1204" t="s">
        <v>3200</v>
      </c>
      <c r="C1441" s="1071" t="s">
        <v>2130</v>
      </c>
      <c r="D1441" s="1072">
        <v>994.75</v>
      </c>
      <c r="F1441" s="1043"/>
      <c r="G1441" s="1044"/>
      <c r="H1441" s="1045"/>
      <c r="I1441" s="1046"/>
      <c r="J1441" s="1047"/>
      <c r="K1441" s="1047"/>
      <c r="L1441" s="1047"/>
    </row>
    <row r="1442" spans="1:12" s="1042" customFormat="1">
      <c r="A1442" s="1066">
        <v>1432</v>
      </c>
      <c r="B1442" s="1204" t="s">
        <v>3201</v>
      </c>
      <c r="C1442" s="1071" t="s">
        <v>2130</v>
      </c>
      <c r="D1442" s="1072">
        <v>994.75</v>
      </c>
      <c r="F1442" s="1043"/>
      <c r="G1442" s="1044"/>
      <c r="H1442" s="1045"/>
      <c r="I1442" s="1046"/>
      <c r="J1442" s="1047"/>
      <c r="K1442" s="1047"/>
      <c r="L1442" s="1047"/>
    </row>
    <row r="1443" spans="1:12" s="1042" customFormat="1">
      <c r="A1443" s="1066">
        <v>1433</v>
      </c>
      <c r="B1443" s="1204" t="s">
        <v>3202</v>
      </c>
      <c r="C1443" s="1071" t="s">
        <v>2130</v>
      </c>
      <c r="D1443" s="1072">
        <v>994.75</v>
      </c>
      <c r="F1443" s="1043"/>
      <c r="G1443" s="1044"/>
      <c r="H1443" s="1045"/>
      <c r="I1443" s="1046"/>
      <c r="J1443" s="1047"/>
      <c r="K1443" s="1047"/>
      <c r="L1443" s="1047"/>
    </row>
    <row r="1444" spans="1:12" s="1042" customFormat="1">
      <c r="A1444" s="1066">
        <v>1434</v>
      </c>
      <c r="B1444" s="1204" t="s">
        <v>3203</v>
      </c>
      <c r="C1444" s="1071" t="s">
        <v>2130</v>
      </c>
      <c r="D1444" s="1072">
        <v>994.75</v>
      </c>
      <c r="F1444" s="1043"/>
      <c r="G1444" s="1044"/>
      <c r="H1444" s="1045"/>
      <c r="I1444" s="1046"/>
      <c r="J1444" s="1047"/>
      <c r="K1444" s="1047"/>
      <c r="L1444" s="1047"/>
    </row>
    <row r="1445" spans="1:12" s="1042" customFormat="1">
      <c r="A1445" s="1066">
        <v>1435</v>
      </c>
      <c r="B1445" s="1204" t="s">
        <v>3204</v>
      </c>
      <c r="C1445" s="1071" t="s">
        <v>2130</v>
      </c>
      <c r="D1445" s="1072">
        <v>994.75</v>
      </c>
      <c r="F1445" s="1043"/>
      <c r="G1445" s="1044"/>
      <c r="H1445" s="1045"/>
      <c r="I1445" s="1046"/>
      <c r="J1445" s="1047"/>
      <c r="K1445" s="1047"/>
      <c r="L1445" s="1047"/>
    </row>
    <row r="1446" spans="1:12" s="1042" customFormat="1">
      <c r="A1446" s="1066">
        <v>1436</v>
      </c>
      <c r="B1446" s="1204" t="s">
        <v>3205</v>
      </c>
      <c r="C1446" s="1071" t="s">
        <v>2130</v>
      </c>
      <c r="D1446" s="1072">
        <v>994.75</v>
      </c>
      <c r="E1446" s="1251"/>
      <c r="F1446" s="1043"/>
      <c r="G1446" s="1044"/>
      <c r="H1446" s="1045"/>
      <c r="I1446" s="1046"/>
      <c r="J1446" s="1047"/>
      <c r="K1446" s="1047"/>
      <c r="L1446" s="1047"/>
    </row>
    <row r="1447" spans="1:12" s="1042" customFormat="1">
      <c r="A1447" s="1066">
        <v>1437</v>
      </c>
      <c r="B1447" s="1204" t="s">
        <v>3206</v>
      </c>
      <c r="C1447" s="1071" t="s">
        <v>2130</v>
      </c>
      <c r="D1447" s="1072">
        <v>994.75</v>
      </c>
      <c r="F1447" s="1164"/>
      <c r="G1447" s="1044"/>
      <c r="H1447" s="1045"/>
      <c r="I1447" s="1046"/>
      <c r="J1447" s="1047"/>
      <c r="K1447" s="1047"/>
      <c r="L1447" s="1047"/>
    </row>
    <row r="1448" spans="1:12" s="1042" customFormat="1">
      <c r="A1448" s="1066">
        <v>1438</v>
      </c>
      <c r="B1448" s="1204" t="s">
        <v>3207</v>
      </c>
      <c r="C1448" s="1071" t="s">
        <v>2130</v>
      </c>
      <c r="D1448" s="1072">
        <v>994.75</v>
      </c>
      <c r="E1448" s="1251"/>
      <c r="F1448" s="1043"/>
      <c r="G1448" s="1044"/>
      <c r="H1448" s="1045"/>
      <c r="I1448" s="1046"/>
      <c r="J1448" s="1047"/>
      <c r="K1448" s="1047"/>
      <c r="L1448" s="1047"/>
    </row>
    <row r="1449" spans="1:12" s="1042" customFormat="1">
      <c r="A1449" s="1066">
        <v>1439</v>
      </c>
      <c r="B1449" s="1204" t="s">
        <v>3208</v>
      </c>
      <c r="C1449" s="1071" t="s">
        <v>2130</v>
      </c>
      <c r="D1449" s="1072">
        <v>1408.75</v>
      </c>
      <c r="F1449" s="1164"/>
      <c r="G1449" s="1044"/>
      <c r="H1449" s="1045"/>
      <c r="I1449" s="1046"/>
      <c r="J1449" s="1047"/>
      <c r="K1449" s="1047"/>
      <c r="L1449" s="1047"/>
    </row>
    <row r="1450" spans="1:12" s="1042" customFormat="1">
      <c r="A1450" s="1066">
        <v>1440</v>
      </c>
      <c r="B1450" s="1204" t="s">
        <v>3209</v>
      </c>
      <c r="C1450" s="1071" t="s">
        <v>2130</v>
      </c>
      <c r="D1450" s="1072">
        <v>500.25</v>
      </c>
      <c r="F1450" s="1043"/>
      <c r="G1450" s="1213"/>
      <c r="H1450" s="1168"/>
      <c r="I1450" s="1046"/>
      <c r="J1450" s="1047"/>
      <c r="K1450" s="1047"/>
      <c r="L1450" s="1047"/>
    </row>
    <row r="1451" spans="1:12" s="1042" customFormat="1">
      <c r="A1451" s="1066">
        <v>1441</v>
      </c>
      <c r="B1451" s="1204" t="s">
        <v>3210</v>
      </c>
      <c r="C1451" s="1071" t="s">
        <v>2130</v>
      </c>
      <c r="D1451" s="1072">
        <v>500.25</v>
      </c>
      <c r="F1451" s="1043"/>
      <c r="G1451" s="1213"/>
      <c r="H1451" s="1168"/>
      <c r="I1451" s="1046"/>
      <c r="J1451" s="1047"/>
      <c r="K1451" s="1047"/>
      <c r="L1451" s="1047"/>
    </row>
    <row r="1452" spans="1:12" s="1042" customFormat="1">
      <c r="A1452" s="1066">
        <v>1442</v>
      </c>
      <c r="B1452" s="1204" t="s">
        <v>3211</v>
      </c>
      <c r="C1452" s="1071" t="s">
        <v>2130</v>
      </c>
      <c r="D1452" s="1072">
        <v>500.25</v>
      </c>
      <c r="F1452" s="1043"/>
      <c r="G1452" s="1213"/>
      <c r="H1452" s="1168"/>
      <c r="I1452" s="1046"/>
      <c r="J1452" s="1047"/>
      <c r="K1452" s="1047"/>
      <c r="L1452" s="1047"/>
    </row>
    <row r="1453" spans="1:12" s="1042" customFormat="1">
      <c r="A1453" s="1066">
        <v>1443</v>
      </c>
      <c r="B1453" s="1204" t="s">
        <v>3212</v>
      </c>
      <c r="C1453" s="1071" t="s">
        <v>2130</v>
      </c>
      <c r="D1453" s="1072">
        <v>1408.75</v>
      </c>
      <c r="F1453" s="1043"/>
      <c r="G1453" s="1213"/>
      <c r="H1453" s="1168"/>
      <c r="I1453" s="1046"/>
      <c r="J1453" s="1047"/>
      <c r="K1453" s="1047"/>
      <c r="L1453" s="1047"/>
    </row>
    <row r="1454" spans="1:12" s="1042" customFormat="1">
      <c r="A1454" s="1066">
        <v>1444</v>
      </c>
      <c r="B1454" s="1204" t="s">
        <v>3213</v>
      </c>
      <c r="C1454" s="1071" t="s">
        <v>2130</v>
      </c>
      <c r="D1454" s="1072">
        <v>1408.75</v>
      </c>
      <c r="F1454" s="1043"/>
      <c r="G1454" s="1213"/>
      <c r="H1454" s="1168"/>
      <c r="I1454" s="1046"/>
      <c r="J1454" s="1047"/>
      <c r="K1454" s="1047"/>
      <c r="L1454" s="1047"/>
    </row>
    <row r="1455" spans="1:12" s="1042" customFormat="1" ht="15" thickBot="1">
      <c r="A1455" s="1066">
        <v>1445</v>
      </c>
      <c r="B1455" s="1206" t="s">
        <v>3214</v>
      </c>
      <c r="C1455" s="1207" t="s">
        <v>2130</v>
      </c>
      <c r="D1455" s="1208">
        <v>1408.75</v>
      </c>
      <c r="F1455" s="1043"/>
      <c r="G1455" s="1213"/>
      <c r="H1455" s="1169"/>
      <c r="I1455" s="1168"/>
      <c r="J1455" s="1047"/>
      <c r="K1455" s="1047"/>
      <c r="L1455" s="1047"/>
    </row>
    <row r="1456" spans="1:12" s="1042" customFormat="1" ht="15">
      <c r="A1456" s="1066">
        <v>1446</v>
      </c>
      <c r="B1456" s="1067" t="s">
        <v>3215</v>
      </c>
      <c r="C1456" s="1068" t="s">
        <v>2130</v>
      </c>
      <c r="D1456" s="1069">
        <v>1408.75</v>
      </c>
      <c r="F1456" s="1090"/>
      <c r="G1456" s="1235"/>
      <c r="H1456" s="1209"/>
      <c r="I1456" s="1046"/>
      <c r="J1456" s="1047"/>
      <c r="K1456" s="1047"/>
      <c r="L1456" s="1047"/>
    </row>
    <row r="1457" spans="1:12" s="1042" customFormat="1">
      <c r="A1457" s="1066">
        <v>1447</v>
      </c>
      <c r="B1457" s="1070" t="s">
        <v>3216</v>
      </c>
      <c r="C1457" s="1071" t="s">
        <v>2130</v>
      </c>
      <c r="D1457" s="1072">
        <v>1408.75</v>
      </c>
      <c r="F1457" s="1043"/>
      <c r="G1457" s="1235"/>
      <c r="H1457" s="1209"/>
      <c r="I1457" s="1046"/>
      <c r="J1457" s="1047"/>
      <c r="K1457" s="1047"/>
      <c r="L1457" s="1047"/>
    </row>
    <row r="1458" spans="1:12" s="1042" customFormat="1">
      <c r="A1458" s="1066">
        <v>1448</v>
      </c>
      <c r="B1458" s="1070" t="s">
        <v>3217</v>
      </c>
      <c r="C1458" s="1071" t="s">
        <v>2130</v>
      </c>
      <c r="D1458" s="1072">
        <v>1408.75</v>
      </c>
      <c r="F1458" s="1043"/>
      <c r="G1458" s="1235"/>
      <c r="H1458" s="1209"/>
      <c r="I1458" s="1046"/>
      <c r="J1458" s="1047"/>
      <c r="K1458" s="1047"/>
      <c r="L1458" s="1047"/>
    </row>
    <row r="1459" spans="1:12" s="1042" customFormat="1">
      <c r="A1459" s="1066">
        <v>1449</v>
      </c>
      <c r="B1459" s="1070" t="s">
        <v>3218</v>
      </c>
      <c r="C1459" s="1071" t="s">
        <v>2130</v>
      </c>
      <c r="D1459" s="1072">
        <v>1408.75</v>
      </c>
      <c r="F1459" s="1043"/>
      <c r="G1459" s="1235"/>
      <c r="H1459" s="1209"/>
      <c r="I1459" s="1046"/>
      <c r="J1459" s="1047"/>
      <c r="K1459" s="1047"/>
      <c r="L1459" s="1047"/>
    </row>
    <row r="1460" spans="1:12" s="1042" customFormat="1">
      <c r="A1460" s="1066">
        <v>1450</v>
      </c>
      <c r="B1460" s="1070" t="s">
        <v>3219</v>
      </c>
      <c r="C1460" s="1071" t="s">
        <v>2130</v>
      </c>
      <c r="D1460" s="1072">
        <v>1408.75</v>
      </c>
      <c r="F1460" s="1043"/>
      <c r="G1460" s="1235"/>
      <c r="H1460" s="1209"/>
      <c r="I1460" s="1046"/>
      <c r="J1460" s="1047"/>
      <c r="K1460" s="1047"/>
      <c r="L1460" s="1047"/>
    </row>
    <row r="1461" spans="1:12" s="1042" customFormat="1">
      <c r="A1461" s="1066">
        <v>1451</v>
      </c>
      <c r="B1461" s="1070" t="s">
        <v>3220</v>
      </c>
      <c r="C1461" s="1071" t="s">
        <v>2130</v>
      </c>
      <c r="D1461" s="1072">
        <v>1408.75</v>
      </c>
      <c r="F1461" s="1043"/>
      <c r="G1461" s="1235"/>
      <c r="H1461" s="1209"/>
      <c r="I1461" s="1046"/>
      <c r="J1461" s="1047"/>
      <c r="K1461" s="1047"/>
      <c r="L1461" s="1047"/>
    </row>
    <row r="1462" spans="1:12" s="1042" customFormat="1">
      <c r="A1462" s="1066">
        <v>1452</v>
      </c>
      <c r="B1462" s="1070" t="s">
        <v>3221</v>
      </c>
      <c r="C1462" s="1071" t="s">
        <v>2130</v>
      </c>
      <c r="D1462" s="1072">
        <v>1408.75</v>
      </c>
      <c r="F1462" s="1043"/>
      <c r="G1462" s="1213"/>
      <c r="H1462" s="1209"/>
      <c r="I1462" s="1046"/>
      <c r="J1462" s="1047"/>
      <c r="K1462" s="1047"/>
      <c r="L1462" s="1047"/>
    </row>
    <row r="1463" spans="1:12" s="1042" customFormat="1">
      <c r="A1463" s="1066">
        <v>1453</v>
      </c>
      <c r="B1463" s="1070" t="s">
        <v>3222</v>
      </c>
      <c r="C1463" s="1071" t="s">
        <v>2130</v>
      </c>
      <c r="D1463" s="1072">
        <v>1408.75</v>
      </c>
      <c r="F1463" s="1211"/>
      <c r="G1463" s="1212"/>
      <c r="H1463" s="1209"/>
      <c r="I1463" s="1046"/>
      <c r="J1463" s="1047"/>
      <c r="K1463" s="1047"/>
      <c r="L1463" s="1047"/>
    </row>
    <row r="1464" spans="1:12" s="1042" customFormat="1">
      <c r="A1464" s="1066">
        <v>1454</v>
      </c>
      <c r="B1464" s="1070" t="s">
        <v>3223</v>
      </c>
      <c r="C1464" s="1071" t="s">
        <v>2130</v>
      </c>
      <c r="D1464" s="1072">
        <v>1408.75</v>
      </c>
      <c r="F1464" s="1211"/>
      <c r="G1464" s="1212"/>
      <c r="H1464" s="1209"/>
      <c r="I1464" s="1046"/>
      <c r="J1464" s="1047"/>
      <c r="K1464" s="1047"/>
      <c r="L1464" s="1047"/>
    </row>
    <row r="1465" spans="1:12" s="1042" customFormat="1">
      <c r="A1465" s="1066">
        <v>1455</v>
      </c>
      <c r="B1465" s="1070" t="s">
        <v>3224</v>
      </c>
      <c r="C1465" s="1071" t="s">
        <v>2130</v>
      </c>
      <c r="D1465" s="1072">
        <v>1408.75</v>
      </c>
      <c r="F1465" s="1043"/>
      <c r="G1465" s="1236"/>
      <c r="H1465" s="1209"/>
      <c r="I1465" s="1046"/>
      <c r="J1465" s="1047"/>
      <c r="K1465" s="1047"/>
      <c r="L1465" s="1047"/>
    </row>
    <row r="1466" spans="1:12" s="1042" customFormat="1">
      <c r="A1466" s="1066">
        <v>1456</v>
      </c>
      <c r="B1466" s="1070" t="s">
        <v>3225</v>
      </c>
      <c r="C1466" s="1071" t="s">
        <v>2130</v>
      </c>
      <c r="D1466" s="1072">
        <v>1408.75</v>
      </c>
      <c r="F1466" s="1211"/>
      <c r="G1466" s="1212"/>
      <c r="H1466" s="1209"/>
      <c r="I1466" s="1046"/>
      <c r="J1466" s="1047"/>
      <c r="K1466" s="1047"/>
      <c r="L1466" s="1047"/>
    </row>
    <row r="1467" spans="1:12" s="1042" customFormat="1">
      <c r="A1467" s="1066">
        <v>1457</v>
      </c>
      <c r="B1467" s="1070" t="s">
        <v>3226</v>
      </c>
      <c r="C1467" s="1071" t="s">
        <v>2130</v>
      </c>
      <c r="D1467" s="1072">
        <v>1408.75</v>
      </c>
      <c r="F1467" s="1211"/>
      <c r="G1467" s="1212"/>
      <c r="H1467" s="1209"/>
      <c r="I1467" s="1046"/>
      <c r="J1467" s="1047"/>
      <c r="K1467" s="1047"/>
      <c r="L1467" s="1047"/>
    </row>
    <row r="1468" spans="1:12" s="1042" customFormat="1">
      <c r="A1468" s="1066">
        <v>1458</v>
      </c>
      <c r="B1468" s="1070" t="s">
        <v>3227</v>
      </c>
      <c r="C1468" s="1071" t="s">
        <v>2130</v>
      </c>
      <c r="D1468" s="1072">
        <v>1408.75</v>
      </c>
      <c r="F1468" s="1211"/>
      <c r="G1468" s="1212"/>
      <c r="H1468" s="1209"/>
      <c r="I1468" s="1046"/>
      <c r="J1468" s="1047"/>
      <c r="K1468" s="1047"/>
      <c r="L1468" s="1047"/>
    </row>
    <row r="1469" spans="1:12" s="1042" customFormat="1">
      <c r="A1469" s="1066">
        <v>1459</v>
      </c>
      <c r="B1469" s="1070" t="s">
        <v>3228</v>
      </c>
      <c r="C1469" s="1071" t="s">
        <v>2130</v>
      </c>
      <c r="D1469" s="1072">
        <v>1408.75</v>
      </c>
      <c r="F1469" s="1211"/>
      <c r="G1469" s="1212"/>
      <c r="H1469" s="1209"/>
      <c r="I1469" s="1046"/>
      <c r="J1469" s="1047"/>
      <c r="K1469" s="1047"/>
      <c r="L1469" s="1047"/>
    </row>
    <row r="1470" spans="1:12" s="1042" customFormat="1">
      <c r="A1470" s="1066">
        <v>1460</v>
      </c>
      <c r="B1470" s="1070" t="s">
        <v>3229</v>
      </c>
      <c r="C1470" s="1071" t="s">
        <v>2130</v>
      </c>
      <c r="D1470" s="1072">
        <v>1408.75</v>
      </c>
      <c r="F1470" s="1211"/>
      <c r="G1470" s="1212"/>
      <c r="H1470" s="1209"/>
      <c r="I1470" s="1046"/>
      <c r="J1470" s="1047"/>
      <c r="K1470" s="1047"/>
      <c r="L1470" s="1047"/>
    </row>
    <row r="1471" spans="1:12" s="1042" customFormat="1">
      <c r="A1471" s="1066">
        <v>1461</v>
      </c>
      <c r="B1471" s="1070" t="s">
        <v>3230</v>
      </c>
      <c r="C1471" s="1071" t="s">
        <v>2130</v>
      </c>
      <c r="D1471" s="1072">
        <v>9947.75</v>
      </c>
      <c r="F1471" s="1043"/>
      <c r="G1471" s="1236"/>
      <c r="H1471" s="1209"/>
      <c r="I1471" s="1046"/>
      <c r="J1471" s="1047"/>
      <c r="K1471" s="1047"/>
      <c r="L1471" s="1047"/>
    </row>
    <row r="1472" spans="1:12" s="1042" customFormat="1">
      <c r="A1472" s="1066">
        <v>1462</v>
      </c>
      <c r="B1472" s="1070" t="s">
        <v>3231</v>
      </c>
      <c r="C1472" s="1071" t="s">
        <v>2130</v>
      </c>
      <c r="D1472" s="1072">
        <v>9947.5</v>
      </c>
      <c r="F1472" s="1043"/>
      <c r="G1472" s="1236"/>
      <c r="H1472" s="1209"/>
      <c r="I1472" s="1046"/>
      <c r="J1472" s="1047"/>
      <c r="K1472" s="1047"/>
      <c r="L1472" s="1047"/>
    </row>
    <row r="1473" spans="1:12" s="1042" customFormat="1">
      <c r="A1473" s="1066">
        <v>1463</v>
      </c>
      <c r="B1473" s="1070" t="s">
        <v>3232</v>
      </c>
      <c r="C1473" s="1071" t="s">
        <v>2130</v>
      </c>
      <c r="D1473" s="1072">
        <v>0</v>
      </c>
      <c r="F1473" s="1043"/>
      <c r="G1473" s="1236"/>
      <c r="H1473" s="1209"/>
      <c r="I1473" s="1046"/>
      <c r="J1473" s="1047"/>
      <c r="K1473" s="1047"/>
      <c r="L1473" s="1047"/>
    </row>
    <row r="1474" spans="1:12" s="1042" customFormat="1">
      <c r="A1474" s="1066">
        <v>1464</v>
      </c>
      <c r="B1474" s="1070" t="s">
        <v>3233</v>
      </c>
      <c r="C1474" s="1071" t="s">
        <v>2130</v>
      </c>
      <c r="D1474" s="1072">
        <v>0</v>
      </c>
      <c r="F1474" s="1043"/>
      <c r="G1474" s="1235"/>
      <c r="H1474" s="1209"/>
      <c r="I1474" s="1046"/>
      <c r="J1474" s="1047"/>
      <c r="K1474" s="1047"/>
      <c r="L1474" s="1047"/>
    </row>
    <row r="1475" spans="1:12" s="1042" customFormat="1">
      <c r="A1475" s="1066">
        <v>1465</v>
      </c>
      <c r="B1475" s="1070" t="s">
        <v>3234</v>
      </c>
      <c r="C1475" s="1071" t="s">
        <v>2130</v>
      </c>
      <c r="D1475" s="1072">
        <v>0</v>
      </c>
      <c r="F1475" s="1211"/>
      <c r="G1475" s="1212"/>
      <c r="H1475" s="1209"/>
      <c r="I1475" s="1046"/>
      <c r="J1475" s="1047"/>
      <c r="K1475" s="1047"/>
      <c r="L1475" s="1047"/>
    </row>
    <row r="1476" spans="1:12" s="1042" customFormat="1">
      <c r="A1476" s="1066">
        <v>1466</v>
      </c>
      <c r="B1476" s="1070" t="s">
        <v>3235</v>
      </c>
      <c r="C1476" s="1071" t="s">
        <v>2130</v>
      </c>
      <c r="D1476" s="1072">
        <v>0</v>
      </c>
      <c r="F1476" s="1211"/>
      <c r="G1476" s="1212"/>
      <c r="H1476" s="1209"/>
      <c r="I1476" s="1046"/>
      <c r="J1476" s="1047"/>
      <c r="K1476" s="1047"/>
      <c r="L1476" s="1047"/>
    </row>
    <row r="1477" spans="1:12" s="1042" customFormat="1">
      <c r="A1477" s="1066">
        <v>1467</v>
      </c>
      <c r="B1477" s="1070" t="s">
        <v>3236</v>
      </c>
      <c r="C1477" s="1071" t="s">
        <v>2130</v>
      </c>
      <c r="D1477" s="1072">
        <v>0</v>
      </c>
      <c r="F1477" s="1043"/>
      <c r="G1477" s="1235"/>
      <c r="H1477" s="1209"/>
      <c r="I1477" s="1046"/>
      <c r="J1477" s="1047"/>
      <c r="K1477" s="1047"/>
      <c r="L1477" s="1047"/>
    </row>
    <row r="1478" spans="1:12" s="1042" customFormat="1">
      <c r="A1478" s="1066">
        <v>1468</v>
      </c>
      <c r="B1478" s="1070" t="s">
        <v>3237</v>
      </c>
      <c r="C1478" s="1071" t="s">
        <v>2130</v>
      </c>
      <c r="D1478" s="1072">
        <v>0</v>
      </c>
      <c r="F1478" s="1252"/>
      <c r="G1478" s="1213"/>
      <c r="H1478" s="1209"/>
      <c r="I1478" s="1046"/>
      <c r="J1478" s="1047"/>
      <c r="K1478" s="1047"/>
      <c r="L1478" s="1047"/>
    </row>
    <row r="1479" spans="1:12" s="1042" customFormat="1">
      <c r="A1479" s="1066">
        <v>1469</v>
      </c>
      <c r="B1479" s="1070" t="s">
        <v>3238</v>
      </c>
      <c r="C1479" s="1071" t="s">
        <v>2130</v>
      </c>
      <c r="D1479" s="1072">
        <v>994.75</v>
      </c>
      <c r="F1479" s="1043"/>
      <c r="G1479" s="1213"/>
      <c r="H1479" s="1209"/>
      <c r="I1479" s="1046"/>
      <c r="J1479" s="1047"/>
      <c r="K1479" s="1047"/>
      <c r="L1479" s="1047"/>
    </row>
    <row r="1480" spans="1:12" s="1042" customFormat="1">
      <c r="A1480" s="1066">
        <v>1470</v>
      </c>
      <c r="B1480" s="1070" t="s">
        <v>3239</v>
      </c>
      <c r="C1480" s="1071" t="s">
        <v>2130</v>
      </c>
      <c r="D1480" s="1072">
        <v>994.75</v>
      </c>
      <c r="F1480" s="1043"/>
      <c r="G1480" s="1213"/>
      <c r="H1480" s="1209"/>
      <c r="I1480" s="1046"/>
      <c r="J1480" s="1047"/>
      <c r="K1480" s="1047"/>
      <c r="L1480" s="1047"/>
    </row>
    <row r="1481" spans="1:12" s="1042" customFormat="1">
      <c r="A1481" s="1066">
        <v>1471</v>
      </c>
      <c r="B1481" s="1070" t="s">
        <v>3240</v>
      </c>
      <c r="C1481" s="1071" t="s">
        <v>2130</v>
      </c>
      <c r="D1481" s="1072">
        <v>994.75</v>
      </c>
      <c r="F1481" s="1043"/>
      <c r="G1481" s="1213"/>
      <c r="H1481" s="1209"/>
      <c r="I1481" s="1046"/>
      <c r="J1481" s="1047"/>
      <c r="K1481" s="1047"/>
      <c r="L1481" s="1047"/>
    </row>
    <row r="1482" spans="1:12" s="1042" customFormat="1">
      <c r="A1482" s="1066">
        <v>1472</v>
      </c>
      <c r="B1482" s="1070" t="s">
        <v>3241</v>
      </c>
      <c r="C1482" s="1071" t="s">
        <v>2130</v>
      </c>
      <c r="D1482" s="1072">
        <v>994.75</v>
      </c>
      <c r="F1482" s="1043"/>
      <c r="G1482" s="1213"/>
      <c r="H1482" s="1209"/>
      <c r="I1482" s="1046"/>
      <c r="J1482" s="1047"/>
      <c r="K1482" s="1047"/>
      <c r="L1482" s="1047"/>
    </row>
    <row r="1483" spans="1:12" s="1042" customFormat="1">
      <c r="A1483" s="1066">
        <v>1473</v>
      </c>
      <c r="B1483" s="1070" t="s">
        <v>3242</v>
      </c>
      <c r="C1483" s="1071" t="s">
        <v>2130</v>
      </c>
      <c r="D1483" s="1072">
        <v>994.75</v>
      </c>
      <c r="F1483" s="1043"/>
      <c r="G1483" s="1213"/>
      <c r="H1483" s="1209"/>
      <c r="I1483" s="1046"/>
      <c r="J1483" s="1047"/>
      <c r="K1483" s="1047"/>
      <c r="L1483" s="1047"/>
    </row>
    <row r="1484" spans="1:12" s="1042" customFormat="1">
      <c r="A1484" s="1066">
        <v>1474</v>
      </c>
      <c r="B1484" s="1070" t="s">
        <v>3243</v>
      </c>
      <c r="C1484" s="1071" t="s">
        <v>2130</v>
      </c>
      <c r="D1484" s="1072">
        <v>994.75</v>
      </c>
      <c r="F1484" s="1043"/>
      <c r="G1484" s="1213"/>
      <c r="H1484" s="1209"/>
      <c r="I1484" s="1046"/>
      <c r="J1484" s="1047"/>
      <c r="K1484" s="1047"/>
      <c r="L1484" s="1047"/>
    </row>
    <row r="1485" spans="1:12" s="1042" customFormat="1">
      <c r="A1485" s="1066">
        <v>1475</v>
      </c>
      <c r="B1485" s="1070" t="s">
        <v>3244</v>
      </c>
      <c r="C1485" s="1071" t="s">
        <v>2130</v>
      </c>
      <c r="D1485" s="1072">
        <v>994.75</v>
      </c>
      <c r="F1485" s="1043"/>
      <c r="G1485" s="1213"/>
      <c r="H1485" s="1209"/>
      <c r="I1485" s="1046"/>
      <c r="J1485" s="1047"/>
      <c r="K1485" s="1047"/>
      <c r="L1485" s="1047"/>
    </row>
    <row r="1486" spans="1:12" s="1042" customFormat="1">
      <c r="A1486" s="1066">
        <v>1476</v>
      </c>
      <c r="B1486" s="1070" t="s">
        <v>3245</v>
      </c>
      <c r="C1486" s="1071" t="s">
        <v>2130</v>
      </c>
      <c r="D1486" s="1072">
        <v>994.75</v>
      </c>
      <c r="F1486" s="1043"/>
      <c r="G1486" s="1213"/>
      <c r="H1486" s="1209"/>
      <c r="I1486" s="1046"/>
      <c r="J1486" s="1047"/>
      <c r="K1486" s="1047"/>
      <c r="L1486" s="1047"/>
    </row>
    <row r="1487" spans="1:12" s="1042" customFormat="1">
      <c r="A1487" s="1066">
        <v>1477</v>
      </c>
      <c r="B1487" s="1070" t="s">
        <v>3246</v>
      </c>
      <c r="C1487" s="1071" t="s">
        <v>2130</v>
      </c>
      <c r="D1487" s="1072">
        <v>994.75</v>
      </c>
      <c r="F1487" s="1043"/>
      <c r="G1487" s="1213"/>
      <c r="H1487" s="1209"/>
      <c r="I1487" s="1046"/>
      <c r="J1487" s="1047"/>
      <c r="K1487" s="1047"/>
      <c r="L1487" s="1047"/>
    </row>
    <row r="1488" spans="1:12" s="1042" customFormat="1">
      <c r="A1488" s="1066">
        <v>1478</v>
      </c>
      <c r="B1488" s="1070" t="s">
        <v>3247</v>
      </c>
      <c r="C1488" s="1071" t="s">
        <v>2130</v>
      </c>
      <c r="D1488" s="1072">
        <v>0</v>
      </c>
      <c r="F1488" s="1043"/>
      <c r="G1488" s="1213"/>
      <c r="H1488" s="1209"/>
      <c r="I1488" s="1046"/>
      <c r="J1488" s="1047"/>
      <c r="K1488" s="1047"/>
      <c r="L1488" s="1047"/>
    </row>
    <row r="1489" spans="1:12" s="1042" customFormat="1">
      <c r="A1489" s="1066">
        <v>1479</v>
      </c>
      <c r="B1489" s="1070" t="s">
        <v>3248</v>
      </c>
      <c r="C1489" s="1071" t="s">
        <v>2130</v>
      </c>
      <c r="D1489" s="1072">
        <v>0</v>
      </c>
      <c r="F1489" s="1043"/>
      <c r="G1489" s="1213"/>
      <c r="H1489" s="1209"/>
      <c r="I1489" s="1046"/>
      <c r="J1489" s="1047"/>
      <c r="K1489" s="1047"/>
      <c r="L1489" s="1047"/>
    </row>
    <row r="1490" spans="1:12" s="1042" customFormat="1">
      <c r="A1490" s="1066">
        <v>1480</v>
      </c>
      <c r="B1490" s="1070" t="s">
        <v>3249</v>
      </c>
      <c r="C1490" s="1071" t="s">
        <v>2130</v>
      </c>
      <c r="D1490" s="1072">
        <v>0</v>
      </c>
      <c r="F1490" s="1043"/>
      <c r="G1490" s="1213"/>
      <c r="H1490" s="1209"/>
      <c r="I1490" s="1046"/>
      <c r="J1490" s="1047"/>
      <c r="K1490" s="1047"/>
      <c r="L1490" s="1047"/>
    </row>
    <row r="1491" spans="1:12" s="1042" customFormat="1">
      <c r="A1491" s="1066">
        <v>1481</v>
      </c>
      <c r="B1491" s="1070" t="s">
        <v>3250</v>
      </c>
      <c r="C1491" s="1071" t="s">
        <v>2130</v>
      </c>
      <c r="D1491" s="1072">
        <v>2622</v>
      </c>
      <c r="F1491" s="1043"/>
      <c r="G1491" s="1213"/>
      <c r="H1491" s="1209"/>
      <c r="I1491" s="1046"/>
      <c r="J1491" s="1047"/>
      <c r="K1491" s="1047"/>
      <c r="L1491" s="1047"/>
    </row>
    <row r="1492" spans="1:12">
      <c r="A1492" s="1066">
        <v>1482</v>
      </c>
      <c r="B1492" s="1070" t="s">
        <v>3251</v>
      </c>
      <c r="C1492" s="1071" t="s">
        <v>2130</v>
      </c>
      <c r="D1492" s="1072">
        <v>517.5</v>
      </c>
      <c r="G1492" s="1213"/>
      <c r="H1492" s="1209"/>
    </row>
    <row r="1493" spans="1:12">
      <c r="A1493" s="1066">
        <v>1483</v>
      </c>
      <c r="B1493" s="1070" t="s">
        <v>3252</v>
      </c>
      <c r="C1493" s="1071" t="s">
        <v>2204</v>
      </c>
      <c r="D1493" s="1072">
        <v>0</v>
      </c>
      <c r="G1493" s="1213"/>
      <c r="H1493" s="1209"/>
    </row>
    <row r="1494" spans="1:12">
      <c r="A1494" s="1066">
        <v>1484</v>
      </c>
      <c r="B1494" s="1070" t="s">
        <v>3253</v>
      </c>
      <c r="C1494" s="1071" t="s">
        <v>2204</v>
      </c>
      <c r="D1494" s="1072">
        <v>1624</v>
      </c>
      <c r="G1494" s="1213"/>
      <c r="H1494" s="1209"/>
    </row>
    <row r="1495" spans="1:12">
      <c r="A1495" s="1066">
        <v>1485</v>
      </c>
      <c r="B1495" s="1070" t="s">
        <v>3254</v>
      </c>
      <c r="C1495" s="1071" t="s">
        <v>2204</v>
      </c>
      <c r="D1495" s="1072">
        <v>1229.5999999999999</v>
      </c>
      <c r="G1495" s="1213"/>
      <c r="H1495" s="1209"/>
    </row>
    <row r="1496" spans="1:12">
      <c r="A1496" s="1066">
        <v>1486</v>
      </c>
      <c r="B1496" s="1070" t="s">
        <v>3255</v>
      </c>
      <c r="C1496" s="1071" t="s">
        <v>2204</v>
      </c>
      <c r="D1496" s="1072">
        <v>4605.2</v>
      </c>
      <c r="G1496" s="1213"/>
      <c r="H1496" s="1209"/>
    </row>
    <row r="1497" spans="1:12">
      <c r="A1497" s="1066">
        <v>1487</v>
      </c>
      <c r="B1497" s="1070" t="s">
        <v>3256</v>
      </c>
      <c r="C1497" s="1071" t="s">
        <v>2204</v>
      </c>
      <c r="D1497" s="1072">
        <v>3456.8</v>
      </c>
      <c r="G1497" s="1213"/>
      <c r="H1497" s="1209"/>
    </row>
    <row r="1498" spans="1:12">
      <c r="A1498" s="1066">
        <v>1488</v>
      </c>
      <c r="B1498" s="1070" t="s">
        <v>3257</v>
      </c>
      <c r="C1498" s="1071" t="s">
        <v>2204</v>
      </c>
      <c r="D1498" s="1072">
        <v>1512.25</v>
      </c>
      <c r="G1498" s="1213"/>
      <c r="H1498" s="1209"/>
    </row>
    <row r="1499" spans="1:12">
      <c r="A1499" s="1066">
        <v>1489</v>
      </c>
      <c r="B1499" s="1070" t="s">
        <v>3258</v>
      </c>
      <c r="C1499" s="1071" t="s">
        <v>3259</v>
      </c>
      <c r="D1499" s="1072">
        <v>116</v>
      </c>
      <c r="G1499" s="1213"/>
      <c r="H1499" s="1209"/>
    </row>
    <row r="1500" spans="1:12">
      <c r="A1500" s="1066">
        <v>1490</v>
      </c>
      <c r="B1500" s="1070" t="s">
        <v>3260</v>
      </c>
      <c r="C1500" s="1071" t="s">
        <v>3261</v>
      </c>
      <c r="D1500" s="1072">
        <v>5443.88</v>
      </c>
      <c r="G1500" s="1213"/>
      <c r="H1500" s="1209"/>
    </row>
    <row r="1501" spans="1:12">
      <c r="A1501" s="1066">
        <v>1491</v>
      </c>
      <c r="B1501" s="1070" t="s">
        <v>3262</v>
      </c>
      <c r="C1501" s="1071" t="s">
        <v>3263</v>
      </c>
      <c r="D1501" s="1072">
        <v>1612.4</v>
      </c>
      <c r="G1501" s="1213"/>
      <c r="H1501" s="1209"/>
    </row>
    <row r="1502" spans="1:12">
      <c r="A1502" s="1066">
        <v>1492</v>
      </c>
      <c r="B1502" s="1070" t="s">
        <v>3264</v>
      </c>
      <c r="C1502" s="1071" t="s">
        <v>3263</v>
      </c>
      <c r="D1502" s="1072">
        <v>1612.4</v>
      </c>
      <c r="G1502" s="1213"/>
      <c r="H1502" s="1209"/>
    </row>
    <row r="1503" spans="1:12">
      <c r="A1503" s="1066">
        <v>1493</v>
      </c>
      <c r="B1503" s="1070" t="s">
        <v>3265</v>
      </c>
      <c r="C1503" s="1071" t="s">
        <v>3263</v>
      </c>
      <c r="D1503" s="1072">
        <v>1612.4</v>
      </c>
      <c r="G1503" s="1213"/>
      <c r="H1503" s="1209"/>
    </row>
    <row r="1504" spans="1:12">
      <c r="A1504" s="1066">
        <v>1494</v>
      </c>
      <c r="B1504" s="1070" t="s">
        <v>3266</v>
      </c>
      <c r="C1504" s="1071" t="s">
        <v>3263</v>
      </c>
      <c r="D1504" s="1072">
        <v>1612.4</v>
      </c>
      <c r="G1504" s="1213"/>
      <c r="H1504" s="1209"/>
    </row>
    <row r="1505" spans="1:8">
      <c r="A1505" s="1066">
        <v>1495</v>
      </c>
      <c r="B1505" s="1070" t="s">
        <v>3267</v>
      </c>
      <c r="C1505" s="1071" t="s">
        <v>3263</v>
      </c>
      <c r="D1505" s="1072">
        <v>1612.4</v>
      </c>
      <c r="G1505" s="1213"/>
      <c r="H1505" s="1209"/>
    </row>
    <row r="1506" spans="1:8">
      <c r="A1506" s="1066">
        <v>1496</v>
      </c>
      <c r="B1506" s="1070" t="s">
        <v>3268</v>
      </c>
      <c r="C1506" s="1071" t="s">
        <v>3263</v>
      </c>
      <c r="D1506" s="1072">
        <v>3224.8</v>
      </c>
      <c r="G1506" s="1213"/>
      <c r="H1506" s="1209"/>
    </row>
    <row r="1507" spans="1:8">
      <c r="A1507" s="1066">
        <v>1497</v>
      </c>
      <c r="B1507" s="1070" t="s">
        <v>3269</v>
      </c>
      <c r="C1507" s="1071" t="s">
        <v>3270</v>
      </c>
      <c r="D1507" s="1072">
        <v>9802</v>
      </c>
      <c r="G1507" s="1213"/>
      <c r="H1507" s="1209"/>
    </row>
    <row r="1508" spans="1:8">
      <c r="A1508" s="1066">
        <v>1498</v>
      </c>
      <c r="B1508" s="1070" t="s">
        <v>3271</v>
      </c>
      <c r="C1508" s="1071" t="s">
        <v>3270</v>
      </c>
      <c r="D1508" s="1072">
        <v>5800</v>
      </c>
      <c r="G1508" s="1213"/>
      <c r="H1508" s="1209"/>
    </row>
    <row r="1509" spans="1:8">
      <c r="A1509" s="1066">
        <v>1499</v>
      </c>
      <c r="B1509" s="1070" t="s">
        <v>3272</v>
      </c>
      <c r="C1509" s="1071" t="s">
        <v>3273</v>
      </c>
      <c r="D1509" s="1072">
        <v>916.4</v>
      </c>
      <c r="G1509" s="1213"/>
      <c r="H1509" s="1209"/>
    </row>
    <row r="1510" spans="1:8">
      <c r="A1510" s="1066">
        <v>1500</v>
      </c>
      <c r="B1510" s="1070" t="s">
        <v>3274</v>
      </c>
      <c r="C1510" s="1071" t="s">
        <v>3275</v>
      </c>
      <c r="D1510" s="1072">
        <v>11762.2</v>
      </c>
      <c r="G1510" s="1213"/>
      <c r="H1510" s="1209"/>
    </row>
    <row r="1511" spans="1:8">
      <c r="A1511" s="1066">
        <v>1501</v>
      </c>
      <c r="B1511" s="1070" t="s">
        <v>3276</v>
      </c>
      <c r="C1511" s="1071" t="s">
        <v>3275</v>
      </c>
      <c r="D1511" s="1072">
        <v>2530</v>
      </c>
      <c r="G1511" s="1213"/>
      <c r="H1511" s="1209"/>
    </row>
    <row r="1512" spans="1:8">
      <c r="A1512" s="1066">
        <v>1502</v>
      </c>
      <c r="B1512" s="1070" t="s">
        <v>3277</v>
      </c>
      <c r="C1512" s="1071" t="s">
        <v>3278</v>
      </c>
      <c r="D1512" s="1072">
        <v>7291.76</v>
      </c>
      <c r="G1512" s="1213"/>
      <c r="H1512" s="1209"/>
    </row>
    <row r="1513" spans="1:8">
      <c r="A1513" s="1066">
        <v>1503</v>
      </c>
      <c r="B1513" s="1070" t="s">
        <v>3279</v>
      </c>
      <c r="C1513" s="1071" t="s">
        <v>3278</v>
      </c>
      <c r="D1513" s="1072">
        <v>8333.44</v>
      </c>
      <c r="G1513" s="1213"/>
      <c r="H1513" s="1209"/>
    </row>
    <row r="1514" spans="1:8">
      <c r="A1514" s="1066">
        <v>1504</v>
      </c>
      <c r="B1514" s="1070" t="s">
        <v>3280</v>
      </c>
      <c r="C1514" s="1071" t="s">
        <v>2217</v>
      </c>
      <c r="D1514" s="1072">
        <v>2575.1999999999998</v>
      </c>
      <c r="G1514" s="1213"/>
      <c r="H1514" s="1209"/>
    </row>
    <row r="1515" spans="1:8">
      <c r="A1515" s="1066">
        <v>1505</v>
      </c>
      <c r="B1515" s="1070" t="s">
        <v>3281</v>
      </c>
      <c r="C1515" s="1071" t="s">
        <v>2217</v>
      </c>
      <c r="D1515" s="1072">
        <v>2575.1999999999998</v>
      </c>
      <c r="G1515" s="1213"/>
      <c r="H1515" s="1209"/>
    </row>
    <row r="1516" spans="1:8">
      <c r="A1516" s="1066">
        <v>1506</v>
      </c>
      <c r="B1516" s="1070" t="s">
        <v>3282</v>
      </c>
      <c r="C1516" s="1071" t="s">
        <v>2217</v>
      </c>
      <c r="D1516" s="1072">
        <v>2575.1999999999998</v>
      </c>
      <c r="G1516" s="1213"/>
      <c r="H1516" s="1209"/>
    </row>
    <row r="1517" spans="1:8">
      <c r="A1517" s="1066">
        <v>1507</v>
      </c>
      <c r="B1517" s="1070" t="s">
        <v>3283</v>
      </c>
      <c r="C1517" s="1071" t="s">
        <v>2217</v>
      </c>
      <c r="D1517" s="1072">
        <v>5753.6</v>
      </c>
      <c r="G1517" s="1213"/>
      <c r="H1517" s="1209"/>
    </row>
    <row r="1518" spans="1:8">
      <c r="A1518" s="1066">
        <v>1508</v>
      </c>
      <c r="B1518" s="1070" t="s">
        <v>3284</v>
      </c>
      <c r="C1518" s="1071" t="s">
        <v>2217</v>
      </c>
      <c r="D1518" s="1072">
        <v>2575.1999999999998</v>
      </c>
      <c r="G1518" s="1213"/>
      <c r="H1518" s="1209"/>
    </row>
    <row r="1519" spans="1:8">
      <c r="A1519" s="1066">
        <v>1509</v>
      </c>
      <c r="B1519" s="1070" t="s">
        <v>3285</v>
      </c>
      <c r="C1519" s="1071" t="s">
        <v>2217</v>
      </c>
      <c r="D1519" s="1072">
        <v>2575.1999999999998</v>
      </c>
      <c r="G1519" s="1236"/>
      <c r="H1519" s="1209"/>
    </row>
    <row r="1520" spans="1:8">
      <c r="A1520" s="1066">
        <v>1510</v>
      </c>
      <c r="B1520" s="1070" t="s">
        <v>3286</v>
      </c>
      <c r="C1520" s="1071" t="s">
        <v>2217</v>
      </c>
      <c r="D1520" s="1072">
        <v>2575.1999999999998</v>
      </c>
      <c r="G1520" s="1236"/>
      <c r="H1520" s="1209"/>
    </row>
    <row r="1521" spans="1:9">
      <c r="A1521" s="1066">
        <v>1511</v>
      </c>
      <c r="B1521" s="1070" t="s">
        <v>3287</v>
      </c>
      <c r="C1521" s="1071" t="s">
        <v>2217</v>
      </c>
      <c r="D1521" s="1072">
        <v>3248</v>
      </c>
      <c r="E1521" s="1253"/>
      <c r="G1521" s="1236"/>
      <c r="H1521" s="1209"/>
    </row>
    <row r="1522" spans="1:9">
      <c r="A1522" s="1066">
        <v>1512</v>
      </c>
      <c r="B1522" s="1070" t="s">
        <v>3288</v>
      </c>
      <c r="C1522" s="1071" t="s">
        <v>2217</v>
      </c>
      <c r="D1522" s="1072">
        <v>3480</v>
      </c>
      <c r="G1522" s="1236"/>
      <c r="H1522" s="1209"/>
    </row>
    <row r="1523" spans="1:9">
      <c r="A1523" s="1066">
        <v>1513</v>
      </c>
      <c r="B1523" s="1070" t="s">
        <v>3289</v>
      </c>
      <c r="C1523" s="1071" t="s">
        <v>2217</v>
      </c>
      <c r="D1523" s="1072">
        <v>3248</v>
      </c>
      <c r="E1523" s="1253"/>
      <c r="G1523" s="1236"/>
      <c r="H1523" s="1209"/>
    </row>
    <row r="1524" spans="1:9">
      <c r="A1524" s="1066">
        <v>1514</v>
      </c>
      <c r="B1524" s="1070" t="s">
        <v>3290</v>
      </c>
      <c r="C1524" s="1071" t="s">
        <v>2217</v>
      </c>
      <c r="D1524" s="1072">
        <v>2575.1999999999998</v>
      </c>
      <c r="G1524" s="1236"/>
      <c r="H1524" s="1209"/>
    </row>
    <row r="1525" spans="1:9" ht="15" thickBot="1">
      <c r="A1525" s="1066">
        <v>1515</v>
      </c>
      <c r="B1525" s="1099" t="s">
        <v>3291</v>
      </c>
      <c r="C1525" s="1100" t="s">
        <v>2217</v>
      </c>
      <c r="D1525" s="1101">
        <v>5753.6</v>
      </c>
      <c r="G1525" s="1236"/>
      <c r="H1525" s="1046"/>
      <c r="I1525" s="1209"/>
    </row>
    <row r="1526" spans="1:9">
      <c r="A1526" s="1066">
        <v>1516</v>
      </c>
      <c r="B1526" s="1067" t="s">
        <v>3292</v>
      </c>
      <c r="C1526" s="1068" t="s">
        <v>3293</v>
      </c>
      <c r="D1526" s="1069">
        <v>2528</v>
      </c>
      <c r="E1526" s="1073"/>
      <c r="F1526" s="1084"/>
    </row>
    <row r="1527" spans="1:9" ht="15.75">
      <c r="A1527" s="1066">
        <v>1517</v>
      </c>
      <c r="B1527" s="1070" t="s">
        <v>3294</v>
      </c>
      <c r="C1527" s="1071" t="s">
        <v>3295</v>
      </c>
      <c r="D1527" s="1072">
        <v>3680</v>
      </c>
      <c r="E1527" s="1254"/>
      <c r="F1527" s="1084"/>
    </row>
    <row r="1528" spans="1:9">
      <c r="A1528" s="1066">
        <v>1518</v>
      </c>
      <c r="B1528" s="1070" t="s">
        <v>3296</v>
      </c>
      <c r="C1528" s="1071" t="s">
        <v>3295</v>
      </c>
      <c r="D1528" s="1072">
        <v>6785</v>
      </c>
      <c r="F1528" s="1084"/>
    </row>
    <row r="1529" spans="1:9">
      <c r="A1529" s="1066">
        <v>1519</v>
      </c>
      <c r="B1529" s="1070" t="s">
        <v>3297</v>
      </c>
      <c r="C1529" s="1071" t="s">
        <v>3298</v>
      </c>
      <c r="D1529" s="1072">
        <v>43511.4</v>
      </c>
      <c r="F1529" s="1084"/>
    </row>
    <row r="1530" spans="1:9">
      <c r="A1530" s="1066">
        <v>1520</v>
      </c>
      <c r="B1530" s="1070" t="s">
        <v>3299</v>
      </c>
      <c r="C1530" s="1071" t="s">
        <v>3298</v>
      </c>
      <c r="D1530" s="1072">
        <v>22904.55</v>
      </c>
      <c r="F1530" s="1084"/>
    </row>
    <row r="1531" spans="1:9">
      <c r="A1531" s="1066">
        <v>1521</v>
      </c>
      <c r="B1531" s="1070" t="s">
        <v>3300</v>
      </c>
      <c r="C1531" s="1071" t="s">
        <v>3298</v>
      </c>
      <c r="D1531" s="1072">
        <v>23548</v>
      </c>
      <c r="F1531" s="1084"/>
    </row>
    <row r="1532" spans="1:9">
      <c r="A1532" s="1066">
        <v>1522</v>
      </c>
      <c r="B1532" s="1070" t="s">
        <v>3301</v>
      </c>
      <c r="C1532" s="1071" t="s">
        <v>3302</v>
      </c>
      <c r="D1532" s="1072">
        <v>8085.2</v>
      </c>
      <c r="F1532" s="1084"/>
    </row>
    <row r="1533" spans="1:9">
      <c r="A1533" s="1066">
        <v>1523</v>
      </c>
      <c r="B1533" s="1070" t="s">
        <v>3303</v>
      </c>
      <c r="C1533" s="1071" t="s">
        <v>3302</v>
      </c>
      <c r="D1533" s="1072">
        <v>6716.4</v>
      </c>
      <c r="F1533" s="1084"/>
    </row>
    <row r="1534" spans="1:9">
      <c r="A1534" s="1066">
        <v>1524</v>
      </c>
      <c r="B1534" s="1070" t="s">
        <v>3304</v>
      </c>
      <c r="C1534" s="1071" t="s">
        <v>3302</v>
      </c>
      <c r="D1534" s="1072">
        <v>12064</v>
      </c>
      <c r="F1534" s="1084"/>
    </row>
    <row r="1535" spans="1:9">
      <c r="A1535" s="1066">
        <v>1525</v>
      </c>
      <c r="B1535" s="1070" t="s">
        <v>3305</v>
      </c>
      <c r="C1535" s="1071" t="s">
        <v>3302</v>
      </c>
      <c r="D1535" s="1072">
        <v>6716.4</v>
      </c>
    </row>
    <row r="1536" spans="1:9">
      <c r="A1536" s="1066">
        <v>1526</v>
      </c>
      <c r="B1536" s="1070" t="s">
        <v>3306</v>
      </c>
      <c r="C1536" s="1071" t="s">
        <v>3302</v>
      </c>
      <c r="D1536" s="1072">
        <v>11994.4</v>
      </c>
    </row>
    <row r="1537" spans="1:4">
      <c r="A1537" s="1066">
        <v>1527</v>
      </c>
      <c r="B1537" s="1070" t="s">
        <v>3307</v>
      </c>
      <c r="C1537" s="1071" t="s">
        <v>3302</v>
      </c>
      <c r="D1537" s="1072">
        <v>8085.2</v>
      </c>
    </row>
    <row r="1538" spans="1:4">
      <c r="A1538" s="1066">
        <v>1528</v>
      </c>
      <c r="B1538" s="1070" t="s">
        <v>3308</v>
      </c>
      <c r="C1538" s="1071" t="s">
        <v>3302</v>
      </c>
      <c r="D1538" s="1072">
        <v>11994</v>
      </c>
    </row>
    <row r="1539" spans="1:4">
      <c r="A1539" s="1066">
        <v>1529</v>
      </c>
      <c r="B1539" s="1070" t="s">
        <v>3309</v>
      </c>
      <c r="C1539" s="1071" t="s">
        <v>3302</v>
      </c>
      <c r="D1539" s="1072">
        <v>11994</v>
      </c>
    </row>
    <row r="1540" spans="1:4">
      <c r="A1540" s="1066">
        <v>1530</v>
      </c>
      <c r="B1540" s="1070" t="s">
        <v>3310</v>
      </c>
      <c r="C1540" s="1071" t="s">
        <v>3302</v>
      </c>
      <c r="D1540" s="1072">
        <v>6716.41</v>
      </c>
    </row>
    <row r="1541" spans="1:4">
      <c r="A1541" s="1066">
        <v>1531</v>
      </c>
      <c r="B1541" s="1070" t="s">
        <v>3311</v>
      </c>
      <c r="C1541" s="1071" t="s">
        <v>3302</v>
      </c>
      <c r="D1541" s="1072">
        <v>7714</v>
      </c>
    </row>
    <row r="1542" spans="1:4">
      <c r="A1542" s="1066">
        <v>1532</v>
      </c>
      <c r="B1542" s="1070" t="s">
        <v>3312</v>
      </c>
      <c r="C1542" s="1071" t="s">
        <v>2339</v>
      </c>
      <c r="D1542" s="1072">
        <v>5823.2</v>
      </c>
    </row>
    <row r="1543" spans="1:4">
      <c r="A1543" s="1066">
        <v>1533</v>
      </c>
      <c r="B1543" s="1070" t="s">
        <v>3313</v>
      </c>
      <c r="C1543" s="1071" t="s">
        <v>2339</v>
      </c>
      <c r="D1543" s="1072">
        <v>8661.7199999999993</v>
      </c>
    </row>
    <row r="1544" spans="1:4">
      <c r="A1544" s="1066">
        <v>1534</v>
      </c>
      <c r="B1544" s="1070" t="s">
        <v>3314</v>
      </c>
      <c r="C1544" s="1071" t="s">
        <v>2339</v>
      </c>
      <c r="D1544" s="1072">
        <v>8661.7199999999993</v>
      </c>
    </row>
    <row r="1545" spans="1:4">
      <c r="A1545" s="1066">
        <v>1535</v>
      </c>
      <c r="B1545" s="1070" t="s">
        <v>3315</v>
      </c>
      <c r="C1545" s="1071" t="s">
        <v>2339</v>
      </c>
      <c r="D1545" s="1072">
        <v>8661.7199999999993</v>
      </c>
    </row>
    <row r="1546" spans="1:4">
      <c r="A1546" s="1066">
        <v>1536</v>
      </c>
      <c r="B1546" s="1070" t="s">
        <v>3316</v>
      </c>
      <c r="C1546" s="1071" t="s">
        <v>2339</v>
      </c>
      <c r="D1546" s="1072">
        <v>8661.7199999999993</v>
      </c>
    </row>
    <row r="1547" spans="1:4">
      <c r="A1547" s="1066">
        <v>1537</v>
      </c>
      <c r="B1547" s="1070" t="s">
        <v>3317</v>
      </c>
      <c r="C1547" s="1071" t="s">
        <v>2339</v>
      </c>
      <c r="D1547" s="1072">
        <v>8661.7199999999993</v>
      </c>
    </row>
    <row r="1548" spans="1:4">
      <c r="A1548" s="1066">
        <v>1538</v>
      </c>
      <c r="B1548" s="1070" t="s">
        <v>3318</v>
      </c>
      <c r="C1548" s="1071" t="s">
        <v>2339</v>
      </c>
      <c r="D1548" s="1072">
        <v>8661.7199999999993</v>
      </c>
    </row>
    <row r="1549" spans="1:4">
      <c r="A1549" s="1066">
        <v>1539</v>
      </c>
      <c r="B1549" s="1070" t="s">
        <v>3319</v>
      </c>
      <c r="C1549" s="1071" t="s">
        <v>2339</v>
      </c>
      <c r="D1549" s="1072">
        <v>8661.7199999999993</v>
      </c>
    </row>
    <row r="1550" spans="1:4">
      <c r="A1550" s="1066">
        <v>1540</v>
      </c>
      <c r="B1550" s="1070" t="s">
        <v>3320</v>
      </c>
      <c r="C1550" s="1071" t="s">
        <v>2339</v>
      </c>
      <c r="D1550" s="1072">
        <v>8661.7199999999993</v>
      </c>
    </row>
    <row r="1551" spans="1:4">
      <c r="A1551" s="1066">
        <v>1541</v>
      </c>
      <c r="B1551" s="1070" t="s">
        <v>3321</v>
      </c>
      <c r="C1551" s="1071" t="s">
        <v>2339</v>
      </c>
      <c r="D1551" s="1072">
        <v>8661.7199999999993</v>
      </c>
    </row>
    <row r="1552" spans="1:4">
      <c r="A1552" s="1066">
        <v>1542</v>
      </c>
      <c r="B1552" s="1070" t="s">
        <v>3322</v>
      </c>
      <c r="C1552" s="1071" t="s">
        <v>2339</v>
      </c>
      <c r="D1552" s="1072">
        <v>8661.7199999999993</v>
      </c>
    </row>
    <row r="1553" spans="1:4">
      <c r="A1553" s="1066">
        <v>1543</v>
      </c>
      <c r="B1553" s="1070" t="s">
        <v>3323</v>
      </c>
      <c r="C1553" s="1071" t="s">
        <v>2339</v>
      </c>
      <c r="D1553" s="1072">
        <v>8661.7199999999993</v>
      </c>
    </row>
    <row r="1554" spans="1:4">
      <c r="A1554" s="1066">
        <v>1544</v>
      </c>
      <c r="B1554" s="1070" t="s">
        <v>3324</v>
      </c>
      <c r="C1554" s="1071" t="s">
        <v>2339</v>
      </c>
      <c r="D1554" s="1072">
        <v>8661.7199999999993</v>
      </c>
    </row>
    <row r="1555" spans="1:4">
      <c r="A1555" s="1066">
        <v>1545</v>
      </c>
      <c r="B1555" s="1070" t="s">
        <v>3325</v>
      </c>
      <c r="C1555" s="1071" t="s">
        <v>2339</v>
      </c>
      <c r="D1555" s="1072">
        <v>8661.7199999999993</v>
      </c>
    </row>
    <row r="1556" spans="1:4">
      <c r="A1556" s="1066">
        <v>1546</v>
      </c>
      <c r="B1556" s="1070" t="s">
        <v>3326</v>
      </c>
      <c r="C1556" s="1071" t="s">
        <v>2339</v>
      </c>
      <c r="D1556" s="1072">
        <v>8661.7199999999993</v>
      </c>
    </row>
    <row r="1557" spans="1:4">
      <c r="A1557" s="1066">
        <v>1547</v>
      </c>
      <c r="B1557" s="1070" t="s">
        <v>3327</v>
      </c>
      <c r="C1557" s="1071" t="s">
        <v>2339</v>
      </c>
      <c r="D1557" s="1072">
        <v>8661.76</v>
      </c>
    </row>
    <row r="1558" spans="1:4">
      <c r="A1558" s="1066">
        <v>1548</v>
      </c>
      <c r="B1558" s="1070" t="s">
        <v>3328</v>
      </c>
      <c r="C1558" s="1071" t="s">
        <v>2339</v>
      </c>
      <c r="D1558" s="1072">
        <v>8661.76</v>
      </c>
    </row>
    <row r="1559" spans="1:4">
      <c r="A1559" s="1066">
        <v>1549</v>
      </c>
      <c r="B1559" s="1070" t="s">
        <v>3329</v>
      </c>
      <c r="C1559" s="1071" t="s">
        <v>2339</v>
      </c>
      <c r="D1559" s="1072">
        <v>8661.76</v>
      </c>
    </row>
    <row r="1560" spans="1:4">
      <c r="A1560" s="1066">
        <v>1550</v>
      </c>
      <c r="B1560" s="1070" t="s">
        <v>3330</v>
      </c>
      <c r="C1560" s="1071" t="s">
        <v>2339</v>
      </c>
      <c r="D1560" s="1072">
        <v>8661.76</v>
      </c>
    </row>
    <row r="1561" spans="1:4">
      <c r="A1561" s="1066">
        <v>1551</v>
      </c>
      <c r="B1561" s="1070" t="s">
        <v>3331</v>
      </c>
      <c r="C1561" s="1071" t="s">
        <v>2339</v>
      </c>
      <c r="D1561" s="1072">
        <v>60632.04</v>
      </c>
    </row>
    <row r="1562" spans="1:4">
      <c r="A1562" s="1066">
        <v>1552</v>
      </c>
      <c r="B1562" s="1070" t="s">
        <v>3332</v>
      </c>
      <c r="C1562" s="1071" t="s">
        <v>2358</v>
      </c>
      <c r="D1562" s="1072">
        <v>14112.49</v>
      </c>
    </row>
    <row r="1563" spans="1:4">
      <c r="A1563" s="1066">
        <v>1553</v>
      </c>
      <c r="B1563" s="1070" t="s">
        <v>3333</v>
      </c>
      <c r="C1563" s="1071" t="s">
        <v>2358</v>
      </c>
      <c r="D1563" s="1072">
        <v>14112.49</v>
      </c>
    </row>
    <row r="1564" spans="1:4">
      <c r="A1564" s="1066">
        <v>1554</v>
      </c>
      <c r="B1564" s="1070" t="s">
        <v>3334</v>
      </c>
      <c r="C1564" s="1071" t="s">
        <v>2358</v>
      </c>
      <c r="D1564" s="1072">
        <v>14112.49</v>
      </c>
    </row>
    <row r="1565" spans="1:4">
      <c r="A1565" s="1066">
        <v>1555</v>
      </c>
      <c r="B1565" s="1070" t="s">
        <v>3335</v>
      </c>
      <c r="C1565" s="1071" t="s">
        <v>2358</v>
      </c>
      <c r="D1565" s="1072">
        <v>16590</v>
      </c>
    </row>
    <row r="1566" spans="1:4">
      <c r="A1566" s="1066">
        <v>1556</v>
      </c>
      <c r="B1566" s="1070" t="s">
        <v>3336</v>
      </c>
      <c r="C1566" s="1071" t="s">
        <v>2358</v>
      </c>
      <c r="D1566" s="1072">
        <v>16590</v>
      </c>
    </row>
    <row r="1567" spans="1:4">
      <c r="A1567" s="1066">
        <v>1557</v>
      </c>
      <c r="B1567" s="1070" t="s">
        <v>3337</v>
      </c>
      <c r="C1567" s="1071" t="s">
        <v>2358</v>
      </c>
      <c r="D1567" s="1072">
        <v>16590</v>
      </c>
    </row>
    <row r="1568" spans="1:4">
      <c r="A1568" s="1066">
        <v>1558</v>
      </c>
      <c r="B1568" s="1070" t="s">
        <v>3338</v>
      </c>
      <c r="C1568" s="1071" t="s">
        <v>3339</v>
      </c>
      <c r="D1568" s="1072">
        <v>9106</v>
      </c>
    </row>
    <row r="1569" spans="1:12" ht="15">
      <c r="A1569" s="1066">
        <v>1559</v>
      </c>
      <c r="B1569" s="1070" t="s">
        <v>3340</v>
      </c>
      <c r="C1569" s="1071" t="s">
        <v>3339</v>
      </c>
      <c r="D1569" s="1072">
        <v>9106</v>
      </c>
      <c r="I1569" s="1156"/>
      <c r="J1569"/>
    </row>
    <row r="1570" spans="1:12">
      <c r="A1570" s="1066">
        <v>1560</v>
      </c>
      <c r="B1570" s="1070" t="s">
        <v>3341</v>
      </c>
      <c r="C1570" s="1071" t="s">
        <v>3339</v>
      </c>
      <c r="D1570" s="1072">
        <v>6264</v>
      </c>
    </row>
    <row r="1571" spans="1:12">
      <c r="A1571" s="1066">
        <v>1561</v>
      </c>
      <c r="B1571" s="1070" t="s">
        <v>3342</v>
      </c>
      <c r="C1571" s="1071" t="s">
        <v>3339</v>
      </c>
      <c r="D1571" s="1072">
        <v>9106</v>
      </c>
    </row>
    <row r="1572" spans="1:12">
      <c r="A1572" s="1066">
        <v>1562</v>
      </c>
      <c r="B1572" s="1070" t="s">
        <v>3343</v>
      </c>
      <c r="C1572" s="1071" t="s">
        <v>3339</v>
      </c>
      <c r="D1572" s="1072">
        <v>6449.99</v>
      </c>
    </row>
    <row r="1573" spans="1:12" ht="15">
      <c r="A1573" s="1066">
        <v>1563</v>
      </c>
      <c r="B1573" s="1070" t="s">
        <v>3344</v>
      </c>
      <c r="C1573" s="1071" t="s">
        <v>3339</v>
      </c>
      <c r="D1573" s="1072">
        <v>6449.99</v>
      </c>
      <c r="G1573" s="1085"/>
      <c r="I1573" s="1156"/>
      <c r="J1573"/>
    </row>
    <row r="1574" spans="1:12" ht="15">
      <c r="A1574" s="1066">
        <v>1564</v>
      </c>
      <c r="B1574" s="1070" t="s">
        <v>3345</v>
      </c>
      <c r="C1574" s="1071" t="s">
        <v>3339</v>
      </c>
      <c r="D1574" s="1072">
        <v>9200</v>
      </c>
      <c r="I1574" s="1156"/>
      <c r="J1574"/>
    </row>
    <row r="1575" spans="1:12" s="806" customFormat="1" ht="15">
      <c r="A1575" s="1066">
        <v>1565</v>
      </c>
      <c r="B1575" s="1070" t="s">
        <v>3346</v>
      </c>
      <c r="C1575" s="1071" t="s">
        <v>3339</v>
      </c>
      <c r="D1575" s="1072">
        <v>3890</v>
      </c>
      <c r="E1575" s="1042"/>
      <c r="F1575" s="1043"/>
      <c r="G1575" s="1044"/>
      <c r="H1575" s="1045"/>
      <c r="I1575" s="1189"/>
      <c r="J1575" s="1190"/>
      <c r="K1575" s="1191"/>
      <c r="L1575" s="1191"/>
    </row>
    <row r="1576" spans="1:12" ht="15">
      <c r="A1576" s="1066">
        <v>1566</v>
      </c>
      <c r="B1576" s="1070" t="s">
        <v>3347</v>
      </c>
      <c r="C1576" s="1071" t="s">
        <v>3339</v>
      </c>
      <c r="D1576" s="1072">
        <v>3890</v>
      </c>
      <c r="H1576" s="1132"/>
      <c r="I1576" s="1156"/>
      <c r="J1576"/>
    </row>
    <row r="1577" spans="1:12" customFormat="1" ht="15">
      <c r="A1577" s="1066">
        <v>1567</v>
      </c>
      <c r="B1577" s="1070" t="s">
        <v>3348</v>
      </c>
      <c r="C1577" s="1071" t="s">
        <v>3339</v>
      </c>
      <c r="D1577" s="1072">
        <v>5950</v>
      </c>
      <c r="E1577" s="1042"/>
      <c r="F1577" s="1043"/>
      <c r="G1577" s="1085"/>
      <c r="H1577" s="1045"/>
      <c r="I1577" s="585"/>
    </row>
    <row r="1578" spans="1:12" customFormat="1" ht="15">
      <c r="A1578" s="1066">
        <v>1568</v>
      </c>
      <c r="B1578" s="1070" t="s">
        <v>3349</v>
      </c>
      <c r="C1578" s="1071" t="s">
        <v>3339</v>
      </c>
      <c r="D1578" s="1072">
        <v>7900</v>
      </c>
      <c r="E1578" s="1042"/>
      <c r="F1578" s="1043"/>
      <c r="G1578" s="1085"/>
      <c r="H1578" s="1045"/>
      <c r="I1578" s="585"/>
    </row>
    <row r="1579" spans="1:12" customFormat="1" ht="15">
      <c r="A1579" s="1066">
        <v>1569</v>
      </c>
      <c r="B1579" s="1070" t="s">
        <v>3350</v>
      </c>
      <c r="C1579" s="1071" t="s">
        <v>3339</v>
      </c>
      <c r="D1579" s="1072">
        <v>7900</v>
      </c>
      <c r="E1579" s="1042"/>
      <c r="F1579" s="1043"/>
      <c r="G1579" s="1085"/>
      <c r="H1579" s="1045"/>
      <c r="I1579" s="585"/>
    </row>
    <row r="1580" spans="1:12" customFormat="1" ht="15">
      <c r="A1580" s="1066">
        <v>1570</v>
      </c>
      <c r="B1580" s="1081" t="s">
        <v>3351</v>
      </c>
      <c r="C1580" s="1255" t="s">
        <v>3339</v>
      </c>
      <c r="D1580" s="1083">
        <v>7900</v>
      </c>
      <c r="E1580" s="1042"/>
      <c r="F1580" s="1043"/>
      <c r="G1580" s="1085"/>
      <c r="H1580" s="1132"/>
      <c r="I1580" s="585"/>
    </row>
    <row r="1581" spans="1:12" ht="15">
      <c r="A1581" s="1066">
        <v>1571</v>
      </c>
      <c r="B1581" s="1070" t="s">
        <v>3352</v>
      </c>
      <c r="C1581" s="1071" t="s">
        <v>3339</v>
      </c>
      <c r="D1581" s="1072">
        <v>7900</v>
      </c>
      <c r="G1581" s="1085"/>
      <c r="H1581" s="1132"/>
      <c r="I1581" s="585"/>
      <c r="J1581"/>
      <c r="K1581"/>
      <c r="L1581"/>
    </row>
    <row r="1582" spans="1:12" ht="15">
      <c r="A1582" s="1066">
        <v>1572</v>
      </c>
      <c r="B1582" s="1070" t="s">
        <v>3353</v>
      </c>
      <c r="C1582" s="1071" t="s">
        <v>3339</v>
      </c>
      <c r="D1582" s="1072">
        <v>7250</v>
      </c>
      <c r="G1582" s="1085"/>
      <c r="H1582" s="1086"/>
      <c r="I1582" s="585"/>
      <c r="J1582"/>
      <c r="K1582"/>
      <c r="L1582"/>
    </row>
    <row r="1583" spans="1:12" ht="15.75" thickBot="1">
      <c r="A1583" s="1066">
        <v>1573</v>
      </c>
      <c r="B1583" s="1099" t="s">
        <v>3354</v>
      </c>
      <c r="C1583" s="1100" t="s">
        <v>3339</v>
      </c>
      <c r="D1583" s="1101">
        <v>5568</v>
      </c>
      <c r="G1583" s="1085"/>
      <c r="H1583" s="1046"/>
      <c r="I1583" s="1086"/>
      <c r="J1583"/>
      <c r="K1583"/>
      <c r="L1583"/>
    </row>
    <row r="1584" spans="1:12" customFormat="1" ht="15.75" thickBot="1">
      <c r="A1584" s="1066">
        <v>1574</v>
      </c>
      <c r="B1584" s="1109" t="s">
        <v>3355</v>
      </c>
      <c r="C1584" s="1256" t="s">
        <v>3339</v>
      </c>
      <c r="D1584" s="1140">
        <v>7650.01</v>
      </c>
      <c r="E1584" s="1042"/>
      <c r="F1584" s="1043"/>
      <c r="G1584" s="1044"/>
      <c r="H1584" s="1045"/>
      <c r="I1584" s="1086"/>
    </row>
    <row r="1585" spans="1:10" ht="15">
      <c r="A1585" s="1066">
        <v>1575</v>
      </c>
      <c r="B1585" s="1196" t="s">
        <v>3356</v>
      </c>
      <c r="C1585" s="1143" t="s">
        <v>3339</v>
      </c>
      <c r="D1585" s="1144">
        <v>8650</v>
      </c>
      <c r="H1585" s="1086"/>
    </row>
    <row r="1586" spans="1:10" ht="15.75" thickBot="1">
      <c r="A1586" s="1066">
        <v>1576</v>
      </c>
      <c r="B1586" s="1075" t="s">
        <v>3357</v>
      </c>
      <c r="C1586" s="1120" t="s">
        <v>3339</v>
      </c>
      <c r="D1586" s="1077">
        <v>15087.55</v>
      </c>
      <c r="H1586" s="1046"/>
      <c r="I1586" s="1086"/>
    </row>
    <row r="1587" spans="1:10" ht="15">
      <c r="A1587" s="1066">
        <v>1577</v>
      </c>
      <c r="B1587" s="1123" t="s">
        <v>3358</v>
      </c>
      <c r="C1587" s="1124" t="s">
        <v>3339</v>
      </c>
      <c r="D1587" s="1125">
        <v>15087.55</v>
      </c>
      <c r="G1587" s="1085"/>
      <c r="I1587" s="1156"/>
      <c r="J1587"/>
    </row>
    <row r="1588" spans="1:10" ht="15">
      <c r="A1588" s="1066">
        <v>1578</v>
      </c>
      <c r="B1588" s="1093" t="s">
        <v>3359</v>
      </c>
      <c r="C1588" s="1080" t="s">
        <v>3339</v>
      </c>
      <c r="D1588" s="1182">
        <v>15087.54</v>
      </c>
      <c r="G1588" s="1085"/>
      <c r="I1588" s="1156"/>
      <c r="J1588"/>
    </row>
    <row r="1589" spans="1:10" ht="15">
      <c r="A1589" s="1066">
        <v>1579</v>
      </c>
      <c r="B1589" s="1178" t="s">
        <v>3360</v>
      </c>
      <c r="C1589" s="1080" t="s">
        <v>3339</v>
      </c>
      <c r="D1589" s="1083">
        <v>10400</v>
      </c>
      <c r="G1589" s="1085"/>
      <c r="H1589" s="1132"/>
      <c r="I1589" s="1156"/>
      <c r="J1589"/>
    </row>
    <row r="1590" spans="1:10" ht="15.75" thickBot="1">
      <c r="A1590" s="1066">
        <v>1580</v>
      </c>
      <c r="B1590" s="1087" t="s">
        <v>3361</v>
      </c>
      <c r="C1590" s="1088" t="s">
        <v>3339</v>
      </c>
      <c r="D1590" s="1089">
        <v>7888</v>
      </c>
      <c r="G1590" s="1085"/>
      <c r="H1590" s="1046"/>
      <c r="I1590" s="1132"/>
      <c r="J1590"/>
    </row>
    <row r="1591" spans="1:10" ht="15">
      <c r="A1591" s="1066">
        <v>1581</v>
      </c>
      <c r="B1591" s="1142" t="s">
        <v>3362</v>
      </c>
      <c r="C1591" s="1143" t="s">
        <v>3339</v>
      </c>
      <c r="D1591" s="1144">
        <v>124172.2</v>
      </c>
      <c r="G1591" s="1085"/>
      <c r="H1591" s="1132"/>
      <c r="I1591" s="1156"/>
      <c r="J1591"/>
    </row>
    <row r="1592" spans="1:10" ht="15">
      <c r="A1592" s="1066">
        <v>1582</v>
      </c>
      <c r="B1592" s="1178" t="s">
        <v>3363</v>
      </c>
      <c r="C1592" s="1080" t="s">
        <v>3339</v>
      </c>
      <c r="D1592" s="1083">
        <v>124172</v>
      </c>
      <c r="G1592" s="1085"/>
      <c r="H1592" s="1086"/>
      <c r="I1592" s="1156"/>
      <c r="J1592"/>
    </row>
    <row r="1593" spans="1:10" ht="15">
      <c r="A1593" s="1066">
        <v>1583</v>
      </c>
      <c r="B1593" s="1178" t="s">
        <v>3364</v>
      </c>
      <c r="C1593" s="1080" t="s">
        <v>1787</v>
      </c>
      <c r="D1593" s="1083">
        <v>1203.82</v>
      </c>
      <c r="G1593" s="1085"/>
      <c r="H1593" s="1132"/>
      <c r="I1593" s="1156"/>
      <c r="J1593"/>
    </row>
    <row r="1594" spans="1:10" ht="15.75" thickBot="1">
      <c r="A1594" s="1066">
        <v>1584</v>
      </c>
      <c r="B1594" s="1087" t="s">
        <v>3365</v>
      </c>
      <c r="C1594" s="1088" t="s">
        <v>3366</v>
      </c>
      <c r="D1594" s="1089">
        <v>6612</v>
      </c>
      <c r="G1594" s="1085"/>
      <c r="H1594" s="1046"/>
      <c r="I1594" s="1132"/>
      <c r="J1594"/>
    </row>
    <row r="1595" spans="1:10" ht="15">
      <c r="A1595" s="1066">
        <v>1585</v>
      </c>
      <c r="B1595" s="1067" t="s">
        <v>3367</v>
      </c>
      <c r="C1595" s="1068" t="s">
        <v>3366</v>
      </c>
      <c r="D1595" s="1069">
        <v>8700</v>
      </c>
      <c r="G1595" s="1085"/>
      <c r="H1595" s="1132"/>
      <c r="I1595" s="1156"/>
      <c r="J1595"/>
    </row>
    <row r="1596" spans="1:10" ht="15">
      <c r="A1596" s="1066">
        <v>1586</v>
      </c>
      <c r="B1596" s="1070" t="s">
        <v>3368</v>
      </c>
      <c r="C1596" s="1071" t="s">
        <v>3366</v>
      </c>
      <c r="D1596" s="1072">
        <v>2088</v>
      </c>
      <c r="G1596" s="1085"/>
      <c r="H1596" s="1132"/>
      <c r="I1596" s="1156"/>
      <c r="J1596"/>
    </row>
    <row r="1597" spans="1:10" customFormat="1" ht="15">
      <c r="A1597" s="1066">
        <v>1587</v>
      </c>
      <c r="B1597" s="1070" t="s">
        <v>3369</v>
      </c>
      <c r="C1597" s="1071" t="s">
        <v>3370</v>
      </c>
      <c r="D1597" s="1072">
        <v>2784</v>
      </c>
      <c r="E1597" s="1042"/>
      <c r="F1597" s="1043"/>
      <c r="G1597" s="1085"/>
      <c r="H1597" s="1132"/>
      <c r="I1597" s="585"/>
    </row>
    <row r="1598" spans="1:10" customFormat="1" ht="15">
      <c r="A1598" s="1066">
        <v>1588</v>
      </c>
      <c r="B1598" s="1093" t="s">
        <v>3371</v>
      </c>
      <c r="C1598" s="1126" t="s">
        <v>3370</v>
      </c>
      <c r="D1598" s="1095">
        <v>5568</v>
      </c>
      <c r="E1598" s="1042"/>
      <c r="F1598" s="1043"/>
      <c r="G1598" s="1085"/>
      <c r="H1598" s="1132"/>
      <c r="I1598" s="585"/>
    </row>
    <row r="1599" spans="1:10" customFormat="1" ht="15">
      <c r="A1599" s="1066">
        <v>1589</v>
      </c>
      <c r="B1599" s="1093" t="s">
        <v>3372</v>
      </c>
      <c r="C1599" s="1126" t="s">
        <v>3370</v>
      </c>
      <c r="D1599" s="1095">
        <v>2784</v>
      </c>
      <c r="E1599" s="1042"/>
      <c r="F1599" s="1043"/>
      <c r="G1599" s="1085"/>
      <c r="H1599" s="1086"/>
      <c r="I1599" s="585"/>
    </row>
    <row r="1600" spans="1:10" customFormat="1" ht="15">
      <c r="A1600" s="1066">
        <v>1590</v>
      </c>
      <c r="B1600" s="1093" t="s">
        <v>3373</v>
      </c>
      <c r="C1600" s="1126" t="s">
        <v>3370</v>
      </c>
      <c r="D1600" s="1095">
        <v>2784</v>
      </c>
      <c r="E1600" s="1042"/>
      <c r="F1600" s="1043"/>
      <c r="G1600" s="1187"/>
      <c r="H1600" s="1086"/>
      <c r="I1600" s="585"/>
    </row>
    <row r="1601" spans="1:12" customFormat="1" ht="15">
      <c r="A1601" s="1066">
        <v>1591</v>
      </c>
      <c r="B1601" s="1093" t="s">
        <v>3374</v>
      </c>
      <c r="C1601" s="1193" t="s">
        <v>3370</v>
      </c>
      <c r="D1601" s="1095">
        <v>2784</v>
      </c>
      <c r="E1601" s="1042"/>
      <c r="F1601" s="1043"/>
      <c r="G1601" s="1085"/>
      <c r="H1601" s="1086"/>
      <c r="I1601" s="1229"/>
    </row>
    <row r="1602" spans="1:12" ht="15">
      <c r="A1602" s="1066">
        <v>1592</v>
      </c>
      <c r="B1602" s="1093" t="s">
        <v>3375</v>
      </c>
      <c r="C1602" s="1126" t="s">
        <v>3370</v>
      </c>
      <c r="D1602" s="1095">
        <v>2784</v>
      </c>
      <c r="G1602" s="1085"/>
      <c r="H1602" s="1086"/>
      <c r="I1602" s="1156"/>
      <c r="J1602"/>
    </row>
    <row r="1603" spans="1:12" ht="15">
      <c r="A1603" s="1066">
        <v>1593</v>
      </c>
      <c r="B1603" s="1093" t="s">
        <v>3376</v>
      </c>
      <c r="C1603" s="1126" t="s">
        <v>3370</v>
      </c>
      <c r="D1603" s="1095">
        <v>2784</v>
      </c>
      <c r="G1603" s="1085"/>
      <c r="H1603" s="1257"/>
      <c r="I1603" s="1156"/>
      <c r="J1603"/>
    </row>
    <row r="1604" spans="1:12" ht="15">
      <c r="A1604" s="1066">
        <v>1594</v>
      </c>
      <c r="B1604" s="1093" t="s">
        <v>3377</v>
      </c>
      <c r="C1604" s="1126" t="s">
        <v>3370</v>
      </c>
      <c r="D1604" s="1095">
        <v>2784</v>
      </c>
      <c r="G1604" s="1085"/>
      <c r="H1604" s="1132"/>
      <c r="I1604" s="1156"/>
      <c r="J1604"/>
    </row>
    <row r="1605" spans="1:12" customFormat="1" ht="15">
      <c r="A1605" s="1066">
        <v>1595</v>
      </c>
      <c r="B1605" s="1093" t="s">
        <v>3378</v>
      </c>
      <c r="C1605" s="1126" t="s">
        <v>3379</v>
      </c>
      <c r="D1605" s="1095">
        <v>5970</v>
      </c>
      <c r="E1605" s="1042"/>
      <c r="F1605" s="1043"/>
      <c r="G1605" s="1044"/>
      <c r="H1605" s="1132"/>
      <c r="I1605" s="585"/>
      <c r="K1605" s="1047"/>
      <c r="L1605" s="1047"/>
    </row>
    <row r="1606" spans="1:12" customFormat="1" ht="15">
      <c r="A1606" s="1066">
        <v>1596</v>
      </c>
      <c r="B1606" s="1093" t="s">
        <v>3380</v>
      </c>
      <c r="C1606" s="1126" t="s">
        <v>3381</v>
      </c>
      <c r="D1606" s="1095">
        <v>799</v>
      </c>
      <c r="E1606" s="1042"/>
      <c r="F1606" s="1043"/>
      <c r="G1606" s="1044"/>
      <c r="H1606" s="1132"/>
      <c r="I1606" s="1046"/>
      <c r="J1606" s="1047"/>
      <c r="K1606" s="1047"/>
      <c r="L1606" s="1047"/>
    </row>
    <row r="1607" spans="1:12" customFormat="1" ht="15">
      <c r="A1607" s="1066">
        <v>1597</v>
      </c>
      <c r="B1607" s="1093" t="s">
        <v>3382</v>
      </c>
      <c r="C1607" s="1126" t="s">
        <v>3383</v>
      </c>
      <c r="D1607" s="1095">
        <v>3480</v>
      </c>
      <c r="E1607" s="1199"/>
      <c r="F1607" s="1043"/>
      <c r="G1607" s="1044"/>
      <c r="H1607" s="1086"/>
      <c r="I1607" s="1046"/>
      <c r="J1607" s="1047"/>
      <c r="K1607" s="1047"/>
      <c r="L1607" s="1047"/>
    </row>
    <row r="1608" spans="1:12" customFormat="1" ht="15">
      <c r="A1608" s="1066">
        <v>1598</v>
      </c>
      <c r="B1608" s="1178" t="s">
        <v>3384</v>
      </c>
      <c r="C1608" s="1080" t="s">
        <v>3383</v>
      </c>
      <c r="D1608" s="1083">
        <v>3480</v>
      </c>
      <c r="E1608" s="1042"/>
      <c r="F1608" s="1043"/>
      <c r="G1608" s="1044"/>
      <c r="H1608" s="1045"/>
      <c r="I1608" s="1046"/>
      <c r="J1608" s="1047"/>
      <c r="K1608" s="1047"/>
      <c r="L1608" s="1047"/>
    </row>
    <row r="1609" spans="1:12" s="1042" customFormat="1">
      <c r="A1609" s="1066">
        <v>1599</v>
      </c>
      <c r="B1609" s="1178" t="s">
        <v>3385</v>
      </c>
      <c r="C1609" s="1080" t="s">
        <v>3383</v>
      </c>
      <c r="D1609" s="1083">
        <v>3480</v>
      </c>
      <c r="F1609" s="1043"/>
      <c r="G1609" s="1044"/>
      <c r="H1609" s="1045"/>
      <c r="I1609" s="1046"/>
      <c r="J1609" s="1047"/>
      <c r="K1609" s="1047"/>
      <c r="L1609" s="1047"/>
    </row>
    <row r="1610" spans="1:12" s="1042" customFormat="1">
      <c r="A1610" s="1066">
        <v>1600</v>
      </c>
      <c r="B1610" s="1178" t="s">
        <v>3386</v>
      </c>
      <c r="C1610" s="1080" t="s">
        <v>3383</v>
      </c>
      <c r="D1610" s="1083">
        <v>3480</v>
      </c>
      <c r="F1610" s="1043"/>
      <c r="G1610" s="1044"/>
      <c r="H1610" s="1045"/>
      <c r="I1610" s="1046"/>
      <c r="J1610" s="1047"/>
      <c r="K1610" s="1047"/>
      <c r="L1610" s="1047"/>
    </row>
    <row r="1611" spans="1:12" s="1042" customFormat="1" ht="15" thickBot="1">
      <c r="A1611" s="1066">
        <v>1601</v>
      </c>
      <c r="B1611" s="1087" t="s">
        <v>3387</v>
      </c>
      <c r="C1611" s="1088" t="s">
        <v>3383</v>
      </c>
      <c r="D1611" s="1089">
        <v>3480</v>
      </c>
      <c r="F1611" s="1043"/>
      <c r="G1611" s="1044"/>
      <c r="H1611" s="1169"/>
      <c r="I1611" s="1045"/>
      <c r="J1611" s="1047"/>
      <c r="K1611" s="1047"/>
      <c r="L1611" s="1047"/>
    </row>
    <row r="1612" spans="1:12" s="1042" customFormat="1">
      <c r="A1612" s="1066">
        <v>1602</v>
      </c>
      <c r="B1612" s="1067" t="s">
        <v>3388</v>
      </c>
      <c r="C1612" s="1068" t="s">
        <v>3383</v>
      </c>
      <c r="D1612" s="1069">
        <v>2678.44</v>
      </c>
      <c r="F1612" s="1043"/>
      <c r="G1612" s="1044"/>
      <c r="H1612" s="1045"/>
      <c r="I1612" s="1046"/>
      <c r="J1612" s="1047"/>
      <c r="K1612" s="1047"/>
      <c r="L1612" s="1047"/>
    </row>
    <row r="1613" spans="1:12" s="1042" customFormat="1" ht="15">
      <c r="A1613" s="1066">
        <v>1603</v>
      </c>
      <c r="B1613" s="1093" t="s">
        <v>3389</v>
      </c>
      <c r="C1613" s="1126" t="s">
        <v>3383</v>
      </c>
      <c r="D1613" s="1095">
        <v>2678.44</v>
      </c>
      <c r="F1613" s="1043"/>
      <c r="G1613" s="1044"/>
      <c r="H1613" s="1045"/>
      <c r="I1613" s="1046"/>
      <c r="J1613" s="1047"/>
      <c r="K1613" s="1047"/>
      <c r="L1613" s="1047"/>
    </row>
    <row r="1614" spans="1:12" s="1042" customFormat="1" ht="15">
      <c r="A1614" s="1066">
        <v>1604</v>
      </c>
      <c r="B1614" s="1093" t="s">
        <v>3390</v>
      </c>
      <c r="C1614" s="1126" t="s">
        <v>3383</v>
      </c>
      <c r="D1614" s="1095">
        <v>3480</v>
      </c>
      <c r="F1614" s="1043"/>
      <c r="G1614" s="1044"/>
      <c r="H1614" s="1045"/>
      <c r="I1614" s="1046"/>
      <c r="J1614" s="1047"/>
      <c r="K1614" s="1047"/>
      <c r="L1614" s="1047"/>
    </row>
    <row r="1615" spans="1:12" s="1042" customFormat="1" ht="15">
      <c r="A1615" s="1066">
        <v>1605</v>
      </c>
      <c r="B1615" s="1093" t="s">
        <v>3391</v>
      </c>
      <c r="C1615" s="1126" t="s">
        <v>3383</v>
      </c>
      <c r="D1615" s="1095">
        <v>3480</v>
      </c>
      <c r="F1615" s="1043"/>
      <c r="G1615" s="1044"/>
      <c r="H1615" s="1045"/>
      <c r="I1615" s="1046"/>
      <c r="J1615" s="1047"/>
      <c r="K1615" s="1047"/>
      <c r="L1615" s="1047"/>
    </row>
    <row r="1616" spans="1:12" s="1042" customFormat="1">
      <c r="A1616" s="1066">
        <v>1606</v>
      </c>
      <c r="B1616" s="1178" t="s">
        <v>3392</v>
      </c>
      <c r="C1616" s="1080" t="s">
        <v>3383</v>
      </c>
      <c r="D1616" s="1083">
        <v>2678.44</v>
      </c>
      <c r="F1616" s="1043"/>
      <c r="G1616" s="1044"/>
      <c r="H1616" s="1045"/>
      <c r="I1616" s="1046"/>
      <c r="J1616" s="1047"/>
      <c r="K1616" s="1047"/>
      <c r="L1616" s="1047"/>
    </row>
    <row r="1617" spans="1:12" s="1042" customFormat="1">
      <c r="A1617" s="1066">
        <v>1607</v>
      </c>
      <c r="B1617" s="1178" t="s">
        <v>3393</v>
      </c>
      <c r="C1617" s="1080" t="s">
        <v>3394</v>
      </c>
      <c r="D1617" s="1083">
        <v>1749</v>
      </c>
      <c r="F1617" s="1043"/>
      <c r="G1617" s="1044"/>
      <c r="H1617" s="1045"/>
      <c r="I1617" s="1046"/>
      <c r="J1617" s="1047"/>
      <c r="K1617" s="1047"/>
      <c r="L1617" s="1047"/>
    </row>
    <row r="1618" spans="1:12" s="1042" customFormat="1">
      <c r="A1618" s="1066">
        <v>1608</v>
      </c>
      <c r="B1618" s="1081" t="s">
        <v>3395</v>
      </c>
      <c r="C1618" s="1080" t="s">
        <v>3394</v>
      </c>
      <c r="D1618" s="1195">
        <v>645</v>
      </c>
      <c r="F1618" s="1043"/>
      <c r="G1618" s="1044"/>
      <c r="H1618" s="1045"/>
      <c r="I1618" s="1046"/>
      <c r="J1618" s="1047"/>
      <c r="K1618" s="1047"/>
      <c r="L1618" s="1047"/>
    </row>
    <row r="1619" spans="1:12" s="1042" customFormat="1" ht="15" thickBot="1">
      <c r="A1619" s="1066">
        <v>1609</v>
      </c>
      <c r="B1619" s="1248" t="s">
        <v>3396</v>
      </c>
      <c r="C1619" s="1200" t="s">
        <v>3394</v>
      </c>
      <c r="D1619" s="1098">
        <v>645</v>
      </c>
      <c r="F1619" s="1043"/>
      <c r="G1619" s="1044"/>
      <c r="H1619" s="1169"/>
      <c r="I1619" s="1045"/>
      <c r="J1619" s="1047"/>
      <c r="K1619" s="1047"/>
      <c r="L1619" s="1047"/>
    </row>
    <row r="1620" spans="1:12" s="1042" customFormat="1">
      <c r="A1620" s="1066">
        <v>1610</v>
      </c>
      <c r="B1620" s="1067" t="s">
        <v>3397</v>
      </c>
      <c r="C1620" s="1068" t="s">
        <v>3398</v>
      </c>
      <c r="D1620" s="1069">
        <v>19641.12</v>
      </c>
      <c r="F1620" s="1043"/>
      <c r="G1620" s="1044"/>
      <c r="H1620" s="1045"/>
      <c r="I1620" s="1046"/>
      <c r="J1620" s="1047"/>
      <c r="K1620" s="1047"/>
      <c r="L1620" s="1047"/>
    </row>
    <row r="1621" spans="1:12" s="1042" customFormat="1">
      <c r="A1621" s="1066">
        <v>1611</v>
      </c>
      <c r="B1621" s="1070" t="s">
        <v>3399</v>
      </c>
      <c r="C1621" s="1071" t="s">
        <v>3398</v>
      </c>
      <c r="D1621" s="1072">
        <v>7066.64</v>
      </c>
      <c r="F1621" s="1043"/>
      <c r="G1621" s="1044"/>
      <c r="H1621" s="1045"/>
      <c r="I1621" s="1046"/>
      <c r="J1621" s="1047"/>
      <c r="K1621" s="1047"/>
      <c r="L1621" s="1047"/>
    </row>
    <row r="1622" spans="1:12" s="1042" customFormat="1">
      <c r="A1622" s="1066">
        <v>1612</v>
      </c>
      <c r="B1622" s="1070" t="s">
        <v>3400</v>
      </c>
      <c r="C1622" s="1071" t="s">
        <v>3398</v>
      </c>
      <c r="D1622" s="1072">
        <v>73497</v>
      </c>
      <c r="F1622" s="1043"/>
      <c r="G1622" s="1044"/>
      <c r="H1622" s="1045"/>
      <c r="I1622" s="1046"/>
      <c r="J1622" s="1047"/>
      <c r="K1622" s="1047"/>
      <c r="L1622" s="1047"/>
    </row>
    <row r="1623" spans="1:12" s="1042" customFormat="1">
      <c r="A1623" s="1066">
        <v>1613</v>
      </c>
      <c r="B1623" s="1070" t="s">
        <v>3401</v>
      </c>
      <c r="C1623" s="1071" t="s">
        <v>3398</v>
      </c>
      <c r="D1623" s="1072">
        <v>17500</v>
      </c>
      <c r="F1623" s="1043"/>
      <c r="G1623" s="1044"/>
      <c r="H1623" s="1045"/>
      <c r="I1623" s="1046"/>
      <c r="J1623" s="1047"/>
      <c r="K1623" s="1047"/>
      <c r="L1623" s="1047"/>
    </row>
    <row r="1624" spans="1:12" s="1042" customFormat="1">
      <c r="A1624" s="1066">
        <v>1614</v>
      </c>
      <c r="B1624" s="1070" t="s">
        <v>3402</v>
      </c>
      <c r="C1624" s="1071" t="s">
        <v>3398</v>
      </c>
      <c r="D1624" s="1072">
        <v>17500</v>
      </c>
      <c r="F1624" s="1043"/>
      <c r="G1624" s="1044"/>
      <c r="H1624" s="1045"/>
      <c r="I1624" s="1046"/>
      <c r="J1624" s="1047"/>
      <c r="K1624" s="1047"/>
      <c r="L1624" s="1047"/>
    </row>
    <row r="1625" spans="1:12" s="1042" customFormat="1">
      <c r="A1625" s="1066">
        <v>1615</v>
      </c>
      <c r="B1625" s="1070" t="s">
        <v>3403</v>
      </c>
      <c r="C1625" s="1071" t="s">
        <v>2018</v>
      </c>
      <c r="D1625" s="1072">
        <v>2053.98</v>
      </c>
      <c r="F1625" s="1043"/>
      <c r="G1625" s="1044"/>
      <c r="H1625" s="1045"/>
      <c r="I1625" s="1046"/>
      <c r="J1625" s="1047"/>
      <c r="K1625" s="1047"/>
      <c r="L1625" s="1047"/>
    </row>
    <row r="1626" spans="1:12" s="1042" customFormat="1">
      <c r="A1626" s="1066">
        <v>1616</v>
      </c>
      <c r="B1626" s="1070" t="s">
        <v>3404</v>
      </c>
      <c r="C1626" s="1071" t="s">
        <v>2018</v>
      </c>
      <c r="D1626" s="1072">
        <v>5864.96</v>
      </c>
      <c r="F1626" s="1043"/>
      <c r="G1626" s="1044"/>
      <c r="H1626" s="1045"/>
      <c r="I1626" s="1046"/>
      <c r="J1626" s="1047"/>
      <c r="K1626" s="1047"/>
      <c r="L1626" s="1047"/>
    </row>
    <row r="1627" spans="1:12" s="1042" customFormat="1">
      <c r="A1627" s="1066">
        <v>1617</v>
      </c>
      <c r="B1627" s="1070" t="s">
        <v>3405</v>
      </c>
      <c r="C1627" s="1071" t="s">
        <v>3406</v>
      </c>
      <c r="D1627" s="1072">
        <v>18844.2</v>
      </c>
      <c r="F1627" s="1043"/>
      <c r="G1627" s="1044"/>
      <c r="H1627" s="1045"/>
      <c r="I1627" s="1046"/>
      <c r="J1627" s="1047"/>
      <c r="K1627" s="1047"/>
      <c r="L1627" s="1047"/>
    </row>
    <row r="1628" spans="1:12" s="1042" customFormat="1">
      <c r="A1628" s="1066">
        <v>1618</v>
      </c>
      <c r="B1628" s="1070" t="s">
        <v>3407</v>
      </c>
      <c r="C1628" s="1071" t="s">
        <v>3406</v>
      </c>
      <c r="D1628" s="1072">
        <v>18844.2</v>
      </c>
      <c r="F1628" s="1043"/>
      <c r="G1628" s="1044"/>
      <c r="H1628" s="1045"/>
      <c r="I1628" s="1046"/>
      <c r="J1628" s="1047"/>
      <c r="K1628" s="1047"/>
      <c r="L1628" s="1047"/>
    </row>
    <row r="1629" spans="1:12" s="1042" customFormat="1">
      <c r="A1629" s="1066">
        <v>1619</v>
      </c>
      <c r="B1629" s="1070" t="s">
        <v>3408</v>
      </c>
      <c r="C1629" s="1071" t="s">
        <v>3409</v>
      </c>
      <c r="D1629" s="1072">
        <v>18934.22</v>
      </c>
      <c r="F1629" s="1043"/>
      <c r="G1629" s="1044"/>
      <c r="H1629" s="1045"/>
      <c r="I1629" s="1046"/>
      <c r="J1629" s="1047"/>
      <c r="K1629" s="1047"/>
      <c r="L1629" s="1047"/>
    </row>
    <row r="1630" spans="1:12" s="1042" customFormat="1">
      <c r="A1630" s="1066">
        <v>1620</v>
      </c>
      <c r="B1630" s="1070" t="s">
        <v>3410</v>
      </c>
      <c r="C1630" s="1071" t="s">
        <v>3411</v>
      </c>
      <c r="D1630" s="1072">
        <v>3538</v>
      </c>
      <c r="F1630" s="1043"/>
      <c r="G1630" s="1044"/>
      <c r="H1630" s="1045"/>
      <c r="I1630" s="1046"/>
      <c r="J1630" s="1047"/>
      <c r="K1630" s="1047"/>
      <c r="L1630" s="1047"/>
    </row>
    <row r="1631" spans="1:12" s="1042" customFormat="1">
      <c r="A1631" s="1066">
        <v>1621</v>
      </c>
      <c r="B1631" s="1070" t="s">
        <v>3412</v>
      </c>
      <c r="C1631" s="1071" t="s">
        <v>3411</v>
      </c>
      <c r="D1631" s="1072">
        <v>3538</v>
      </c>
      <c r="F1631" s="1043"/>
      <c r="G1631" s="1044"/>
      <c r="H1631" s="1045"/>
      <c r="I1631" s="1046"/>
      <c r="J1631" s="1047"/>
      <c r="K1631" s="1047"/>
      <c r="L1631" s="1047"/>
    </row>
    <row r="1632" spans="1:12" s="1042" customFormat="1">
      <c r="A1632" s="1066">
        <v>1622</v>
      </c>
      <c r="B1632" s="1070" t="s">
        <v>3413</v>
      </c>
      <c r="C1632" s="1071" t="s">
        <v>3411</v>
      </c>
      <c r="D1632" s="1072">
        <v>3538</v>
      </c>
      <c r="F1632" s="1043"/>
      <c r="G1632" s="1044"/>
      <c r="H1632" s="1045"/>
      <c r="I1632" s="1046"/>
      <c r="J1632" s="1047"/>
      <c r="K1632" s="1047"/>
      <c r="L1632" s="1047"/>
    </row>
    <row r="1633" spans="1:12" s="1042" customFormat="1">
      <c r="A1633" s="1066">
        <v>1623</v>
      </c>
      <c r="B1633" s="1070" t="s">
        <v>3414</v>
      </c>
      <c r="C1633" s="1071" t="s">
        <v>3411</v>
      </c>
      <c r="D1633" s="1072">
        <v>3174.34</v>
      </c>
      <c r="F1633" s="1043"/>
      <c r="G1633" s="1044"/>
      <c r="H1633" s="1045"/>
      <c r="I1633" s="1046"/>
      <c r="J1633" s="1047"/>
      <c r="K1633" s="1047"/>
      <c r="L1633" s="1047"/>
    </row>
    <row r="1634" spans="1:12" s="1042" customFormat="1">
      <c r="A1634" s="1066">
        <v>1624</v>
      </c>
      <c r="B1634" s="1070" t="s">
        <v>3415</v>
      </c>
      <c r="C1634" s="1071" t="s">
        <v>3411</v>
      </c>
      <c r="D1634" s="1072">
        <v>5742</v>
      </c>
      <c r="F1634" s="1043"/>
      <c r="G1634" s="1044"/>
      <c r="H1634" s="1045"/>
      <c r="I1634" s="1046"/>
      <c r="J1634" s="1047"/>
      <c r="K1634" s="1047"/>
      <c r="L1634" s="1047"/>
    </row>
    <row r="1635" spans="1:12" s="1042" customFormat="1">
      <c r="A1635" s="1066">
        <v>1625</v>
      </c>
      <c r="B1635" s="1070" t="s">
        <v>3416</v>
      </c>
      <c r="C1635" s="1071" t="s">
        <v>3411</v>
      </c>
      <c r="D1635" s="1072">
        <v>3538</v>
      </c>
      <c r="F1635" s="1043"/>
      <c r="G1635" s="1044"/>
      <c r="H1635" s="1045"/>
      <c r="I1635" s="1046"/>
      <c r="J1635" s="1047"/>
      <c r="K1635" s="1047"/>
      <c r="L1635" s="1047"/>
    </row>
    <row r="1636" spans="1:12" s="1042" customFormat="1">
      <c r="A1636" s="1066">
        <v>1626</v>
      </c>
      <c r="B1636" s="1070" t="s">
        <v>3417</v>
      </c>
      <c r="C1636" s="1071" t="s">
        <v>3411</v>
      </c>
      <c r="D1636" s="1072">
        <v>3174.34</v>
      </c>
      <c r="F1636" s="1043"/>
      <c r="G1636" s="1044"/>
      <c r="H1636" s="1045"/>
      <c r="I1636" s="1046"/>
      <c r="J1636" s="1047"/>
      <c r="K1636" s="1047"/>
      <c r="L1636" s="1047"/>
    </row>
    <row r="1637" spans="1:12" s="1042" customFormat="1">
      <c r="A1637" s="1066">
        <v>1627</v>
      </c>
      <c r="B1637" s="1070" t="s">
        <v>3418</v>
      </c>
      <c r="C1637" s="1071" t="s">
        <v>3419</v>
      </c>
      <c r="D1637" s="1072">
        <v>12500</v>
      </c>
      <c r="E1637" s="1246"/>
      <c r="F1637" s="1043"/>
      <c r="G1637" s="1044"/>
      <c r="H1637" s="1045"/>
      <c r="I1637" s="1046"/>
      <c r="J1637" s="1047"/>
      <c r="K1637" s="1047"/>
      <c r="L1637" s="1047"/>
    </row>
    <row r="1638" spans="1:12" s="1042" customFormat="1">
      <c r="A1638" s="1066">
        <v>1628</v>
      </c>
      <c r="B1638" s="1070" t="s">
        <v>3420</v>
      </c>
      <c r="C1638" s="1071" t="s">
        <v>3421</v>
      </c>
      <c r="D1638" s="1072">
        <v>1276</v>
      </c>
      <c r="E1638" s="1073"/>
      <c r="F1638" s="1043"/>
      <c r="G1638" s="1044"/>
      <c r="H1638" s="1045"/>
      <c r="I1638" s="1046"/>
      <c r="J1638" s="1047"/>
      <c r="K1638" s="1047"/>
      <c r="L1638" s="1047"/>
    </row>
    <row r="1639" spans="1:12" s="1042" customFormat="1">
      <c r="A1639" s="1066">
        <v>1629</v>
      </c>
      <c r="B1639" s="1070" t="s">
        <v>3422</v>
      </c>
      <c r="C1639" s="1071" t="s">
        <v>3423</v>
      </c>
      <c r="D1639" s="1072">
        <v>1798</v>
      </c>
      <c r="E1639" s="1258"/>
      <c r="F1639" s="1043"/>
      <c r="G1639" s="1044"/>
      <c r="H1639" s="1045"/>
      <c r="I1639" s="1046"/>
      <c r="J1639" s="1047"/>
      <c r="K1639" s="1047"/>
      <c r="L1639" s="1047"/>
    </row>
    <row r="1640" spans="1:12" s="1042" customFormat="1">
      <c r="A1640" s="1066">
        <v>1630</v>
      </c>
      <c r="B1640" s="1070" t="s">
        <v>3424</v>
      </c>
      <c r="C1640" s="1071" t="s">
        <v>3423</v>
      </c>
      <c r="D1640" s="1072">
        <v>1798</v>
      </c>
      <c r="F1640" s="1043"/>
      <c r="G1640" s="1044"/>
      <c r="H1640" s="1045"/>
      <c r="I1640" s="1046"/>
      <c r="J1640" s="1047"/>
      <c r="K1640" s="1047"/>
      <c r="L1640" s="1047"/>
    </row>
    <row r="1641" spans="1:12" s="1042" customFormat="1">
      <c r="A1641" s="1066">
        <v>1631</v>
      </c>
      <c r="B1641" s="1070" t="s">
        <v>3425</v>
      </c>
      <c r="C1641" s="1071" t="s">
        <v>3426</v>
      </c>
      <c r="D1641" s="1072">
        <v>1728.4</v>
      </c>
      <c r="F1641" s="1043"/>
      <c r="G1641" s="1044"/>
      <c r="H1641" s="1045"/>
      <c r="I1641" s="1046"/>
      <c r="J1641" s="1047"/>
      <c r="K1641" s="1047"/>
      <c r="L1641" s="1047"/>
    </row>
    <row r="1642" spans="1:12" s="1042" customFormat="1">
      <c r="A1642" s="1066">
        <v>1632</v>
      </c>
      <c r="B1642" s="1070" t="s">
        <v>3427</v>
      </c>
      <c r="C1642" s="1071" t="s">
        <v>3426</v>
      </c>
      <c r="D1642" s="1072">
        <v>1728.4</v>
      </c>
      <c r="F1642" s="1043"/>
      <c r="G1642" s="1044"/>
      <c r="H1642" s="1045"/>
      <c r="I1642" s="1046"/>
      <c r="J1642" s="1047"/>
      <c r="K1642" s="1047"/>
      <c r="L1642" s="1047"/>
    </row>
    <row r="1643" spans="1:12" s="1042" customFormat="1">
      <c r="A1643" s="1066">
        <v>1633</v>
      </c>
      <c r="B1643" s="1070" t="s">
        <v>3428</v>
      </c>
      <c r="C1643" s="1071" t="s">
        <v>2145</v>
      </c>
      <c r="D1643" s="1072">
        <v>8116.25</v>
      </c>
      <c r="F1643" s="1043"/>
      <c r="G1643" s="1044"/>
      <c r="H1643" s="1045"/>
      <c r="I1643" s="1046"/>
      <c r="J1643" s="1047"/>
      <c r="K1643" s="1047"/>
      <c r="L1643" s="1047"/>
    </row>
    <row r="1644" spans="1:12" s="1042" customFormat="1">
      <c r="A1644" s="1066">
        <v>1634</v>
      </c>
      <c r="B1644" s="1070" t="s">
        <v>3429</v>
      </c>
      <c r="C1644" s="1071" t="s">
        <v>2145</v>
      </c>
      <c r="D1644" s="1072">
        <v>1160</v>
      </c>
      <c r="F1644" s="1043"/>
      <c r="G1644" s="1044"/>
      <c r="H1644" s="1045"/>
      <c r="I1644" s="1046"/>
      <c r="J1644" s="1047"/>
      <c r="K1644" s="1047"/>
      <c r="L1644" s="1047"/>
    </row>
    <row r="1645" spans="1:12" s="1042" customFormat="1">
      <c r="A1645" s="1066">
        <v>1635</v>
      </c>
      <c r="B1645" s="1070" t="s">
        <v>3430</v>
      </c>
      <c r="C1645" s="1071" t="s">
        <v>2145</v>
      </c>
      <c r="D1645" s="1072">
        <v>1160</v>
      </c>
      <c r="F1645" s="1043"/>
      <c r="G1645" s="1044"/>
      <c r="H1645" s="1045"/>
      <c r="I1645" s="1046"/>
      <c r="J1645" s="1047"/>
      <c r="K1645" s="1047"/>
      <c r="L1645" s="1047"/>
    </row>
    <row r="1646" spans="1:12" s="1042" customFormat="1">
      <c r="A1646" s="1066">
        <v>1636</v>
      </c>
      <c r="B1646" s="1070" t="s">
        <v>3431</v>
      </c>
      <c r="C1646" s="1071" t="s">
        <v>2145</v>
      </c>
      <c r="D1646" s="1072">
        <v>1160</v>
      </c>
      <c r="F1646" s="1043"/>
      <c r="G1646" s="1044"/>
      <c r="H1646" s="1045"/>
      <c r="I1646" s="1046"/>
      <c r="J1646" s="1047"/>
      <c r="K1646" s="1047"/>
      <c r="L1646" s="1047"/>
    </row>
    <row r="1647" spans="1:12" s="1042" customFormat="1">
      <c r="A1647" s="1066">
        <v>1637</v>
      </c>
      <c r="B1647" s="1070" t="s">
        <v>3432</v>
      </c>
      <c r="C1647" s="1071" t="s">
        <v>2145</v>
      </c>
      <c r="D1647" s="1072">
        <v>1160</v>
      </c>
      <c r="F1647" s="1154"/>
      <c r="G1647" s="1044"/>
      <c r="H1647" s="1045"/>
      <c r="I1647" s="1046"/>
      <c r="J1647" s="1047"/>
      <c r="K1647" s="1047"/>
      <c r="L1647" s="1047"/>
    </row>
    <row r="1648" spans="1:12" s="1042" customFormat="1">
      <c r="A1648" s="1066">
        <v>1638</v>
      </c>
      <c r="B1648" s="1070" t="s">
        <v>3433</v>
      </c>
      <c r="C1648" s="1071" t="s">
        <v>2145</v>
      </c>
      <c r="D1648" s="1072">
        <v>1160</v>
      </c>
      <c r="F1648" s="1154"/>
      <c r="G1648" s="1044"/>
      <c r="H1648" s="1045"/>
      <c r="I1648" s="1046"/>
      <c r="J1648" s="1047"/>
      <c r="K1648" s="1047"/>
      <c r="L1648" s="1047"/>
    </row>
    <row r="1649" spans="1:12" s="1042" customFormat="1">
      <c r="A1649" s="1066">
        <v>1639</v>
      </c>
      <c r="B1649" s="1070" t="s">
        <v>3434</v>
      </c>
      <c r="C1649" s="1071" t="s">
        <v>2145</v>
      </c>
      <c r="D1649" s="1072">
        <v>1160</v>
      </c>
      <c r="F1649" s="1154"/>
      <c r="G1649" s="1044"/>
      <c r="H1649" s="1045"/>
      <c r="I1649" s="1046"/>
      <c r="J1649" s="1047"/>
      <c r="K1649" s="1047"/>
      <c r="L1649" s="1047"/>
    </row>
    <row r="1650" spans="1:12" s="1042" customFormat="1" ht="15">
      <c r="A1650" s="1066">
        <v>1640</v>
      </c>
      <c r="B1650" s="1070" t="s">
        <v>3435</v>
      </c>
      <c r="C1650" s="1071" t="s">
        <v>2145</v>
      </c>
      <c r="D1650" s="1072">
        <v>1160</v>
      </c>
      <c r="F1650" s="1090"/>
      <c r="G1650" s="1044"/>
      <c r="H1650" s="1045"/>
      <c r="I1650" s="1046"/>
      <c r="J1650" s="1047"/>
      <c r="K1650" s="1047"/>
      <c r="L1650" s="1047"/>
    </row>
    <row r="1651" spans="1:12" s="1042" customFormat="1">
      <c r="A1651" s="1066">
        <v>1641</v>
      </c>
      <c r="B1651" s="1070" t="s">
        <v>3436</v>
      </c>
      <c r="C1651" s="1071" t="s">
        <v>3437</v>
      </c>
      <c r="D1651" s="1072">
        <v>305080</v>
      </c>
      <c r="F1651" s="1043"/>
      <c r="G1651" s="1044"/>
      <c r="H1651" s="1045"/>
      <c r="I1651" s="1046"/>
      <c r="J1651" s="1047"/>
      <c r="K1651" s="1047"/>
      <c r="L1651" s="1047"/>
    </row>
    <row r="1652" spans="1:12" s="1042" customFormat="1">
      <c r="A1652" s="1066">
        <v>1642</v>
      </c>
      <c r="B1652" s="1070" t="s">
        <v>3438</v>
      </c>
      <c r="C1652" s="1071" t="s">
        <v>3439</v>
      </c>
      <c r="D1652" s="1072">
        <v>3770</v>
      </c>
      <c r="F1652" s="1043"/>
      <c r="G1652" s="1044"/>
      <c r="H1652" s="1045"/>
      <c r="I1652" s="1046"/>
      <c r="J1652" s="1047"/>
      <c r="K1652" s="1047"/>
      <c r="L1652" s="1047"/>
    </row>
    <row r="1653" spans="1:12" s="1042" customFormat="1">
      <c r="A1653" s="1066">
        <v>1643</v>
      </c>
      <c r="B1653" s="1070" t="s">
        <v>3440</v>
      </c>
      <c r="C1653" s="1071" t="s">
        <v>3439</v>
      </c>
      <c r="D1653" s="1072">
        <v>3770</v>
      </c>
      <c r="F1653" s="1043"/>
      <c r="G1653" s="1044"/>
      <c r="H1653" s="1045"/>
      <c r="I1653" s="1046"/>
      <c r="J1653" s="1047"/>
      <c r="K1653" s="1047"/>
      <c r="L1653" s="1047"/>
    </row>
    <row r="1654" spans="1:12" s="1042" customFormat="1">
      <c r="A1654" s="1066">
        <v>1644</v>
      </c>
      <c r="B1654" s="1070" t="s">
        <v>3441</v>
      </c>
      <c r="C1654" s="1071" t="s">
        <v>3439</v>
      </c>
      <c r="D1654" s="1072">
        <v>3770</v>
      </c>
      <c r="F1654" s="1043"/>
      <c r="G1654" s="1044"/>
      <c r="H1654" s="1045"/>
      <c r="I1654" s="1046"/>
      <c r="J1654" s="1047"/>
      <c r="K1654" s="1047"/>
      <c r="L1654" s="1047"/>
    </row>
    <row r="1655" spans="1:12" s="1042" customFormat="1">
      <c r="A1655" s="1066">
        <v>1645</v>
      </c>
      <c r="B1655" s="1070" t="s">
        <v>3442</v>
      </c>
      <c r="C1655" s="1071" t="s">
        <v>3443</v>
      </c>
      <c r="D1655" s="1072">
        <v>17250</v>
      </c>
      <c r="F1655" s="1043"/>
      <c r="G1655" s="1044"/>
      <c r="H1655" s="1045"/>
      <c r="I1655" s="1046"/>
      <c r="J1655" s="1047"/>
      <c r="K1655" s="1047"/>
      <c r="L1655" s="1047"/>
    </row>
    <row r="1656" spans="1:12" s="1042" customFormat="1">
      <c r="A1656" s="1066">
        <v>1646</v>
      </c>
      <c r="B1656" s="1070" t="s">
        <v>3444</v>
      </c>
      <c r="C1656" s="1071" t="s">
        <v>3445</v>
      </c>
      <c r="D1656" s="1072">
        <v>116000</v>
      </c>
      <c r="F1656" s="1043"/>
      <c r="G1656" s="1044"/>
      <c r="H1656" s="1045"/>
      <c r="I1656" s="1046"/>
      <c r="J1656" s="1047"/>
      <c r="K1656" s="1047"/>
      <c r="L1656" s="1047"/>
    </row>
    <row r="1657" spans="1:12" s="1042" customFormat="1">
      <c r="A1657" s="1066">
        <v>1647</v>
      </c>
      <c r="B1657" s="1070" t="s">
        <v>3446</v>
      </c>
      <c r="C1657" s="1071" t="s">
        <v>3447</v>
      </c>
      <c r="D1657" s="1072">
        <v>7131.1</v>
      </c>
      <c r="F1657" s="1043"/>
      <c r="G1657" s="1044"/>
      <c r="H1657" s="1045"/>
      <c r="I1657" s="1046"/>
      <c r="J1657" s="1047"/>
      <c r="K1657" s="1047"/>
      <c r="L1657" s="1047"/>
    </row>
    <row r="1658" spans="1:12" s="1042" customFormat="1">
      <c r="A1658" s="1066">
        <v>1648</v>
      </c>
      <c r="B1658" s="1070" t="s">
        <v>3448</v>
      </c>
      <c r="C1658" s="1071" t="s">
        <v>3449</v>
      </c>
      <c r="D1658" s="1072">
        <v>1189.1500000000001</v>
      </c>
      <c r="F1658" s="1043"/>
      <c r="G1658" s="1044"/>
      <c r="H1658" s="1045"/>
      <c r="I1658" s="1046"/>
      <c r="J1658" s="1047"/>
      <c r="K1658" s="1047"/>
      <c r="L1658" s="1047"/>
    </row>
    <row r="1659" spans="1:12" s="1042" customFormat="1">
      <c r="A1659" s="1066">
        <v>1649</v>
      </c>
      <c r="B1659" s="1070" t="s">
        <v>3450</v>
      </c>
      <c r="C1659" s="1071" t="s">
        <v>3451</v>
      </c>
      <c r="D1659" s="1072">
        <v>4399</v>
      </c>
      <c r="F1659" s="1043"/>
      <c r="G1659" s="1044"/>
      <c r="H1659" s="1045"/>
      <c r="I1659" s="1046"/>
      <c r="J1659" s="1047"/>
      <c r="K1659" s="1047"/>
      <c r="L1659" s="1047"/>
    </row>
    <row r="1660" spans="1:12" s="1042" customFormat="1">
      <c r="A1660" s="1066">
        <v>1650</v>
      </c>
      <c r="B1660" s="1070" t="s">
        <v>3452</v>
      </c>
      <c r="C1660" s="1071" t="s">
        <v>3451</v>
      </c>
      <c r="D1660" s="1072">
        <v>18000</v>
      </c>
      <c r="F1660" s="1043"/>
      <c r="G1660" s="1044"/>
      <c r="H1660" s="1045"/>
      <c r="I1660" s="1046"/>
      <c r="J1660" s="1047"/>
      <c r="K1660" s="1047"/>
      <c r="L1660" s="1047"/>
    </row>
    <row r="1661" spans="1:12" s="1042" customFormat="1">
      <c r="A1661" s="1066">
        <v>1651</v>
      </c>
      <c r="B1661" s="1070" t="s">
        <v>3453</v>
      </c>
      <c r="C1661" s="1071" t="s">
        <v>3454</v>
      </c>
      <c r="D1661" s="1072">
        <v>4930</v>
      </c>
      <c r="F1661" s="1043"/>
      <c r="G1661" s="1044"/>
      <c r="H1661" s="1045"/>
      <c r="I1661" s="1046"/>
      <c r="J1661" s="1047"/>
      <c r="K1661" s="1047"/>
      <c r="L1661" s="1047"/>
    </row>
    <row r="1662" spans="1:12" s="1042" customFormat="1">
      <c r="A1662" s="1066">
        <v>1652</v>
      </c>
      <c r="B1662" s="1070" t="s">
        <v>3455</v>
      </c>
      <c r="C1662" s="1071" t="s">
        <v>3456</v>
      </c>
      <c r="D1662" s="1072">
        <v>4524</v>
      </c>
      <c r="F1662" s="1043"/>
      <c r="G1662" s="1044"/>
      <c r="H1662" s="1045"/>
      <c r="I1662" s="1046"/>
      <c r="J1662" s="1047"/>
      <c r="K1662" s="1047"/>
      <c r="L1662" s="1047"/>
    </row>
    <row r="1663" spans="1:12">
      <c r="A1663" s="1066">
        <v>1653</v>
      </c>
      <c r="B1663" s="1070" t="s">
        <v>3457</v>
      </c>
      <c r="C1663" s="1071" t="s">
        <v>3456</v>
      </c>
      <c r="D1663" s="1072">
        <v>4524</v>
      </c>
    </row>
    <row r="1664" spans="1:12">
      <c r="A1664" s="1066">
        <v>1654</v>
      </c>
      <c r="B1664" s="1070" t="s">
        <v>3458</v>
      </c>
      <c r="C1664" s="1071" t="s">
        <v>3456</v>
      </c>
      <c r="D1664" s="1072">
        <v>4524</v>
      </c>
      <c r="E1664" s="1259"/>
    </row>
    <row r="1665" spans="1:9">
      <c r="A1665" s="1066">
        <v>1655</v>
      </c>
      <c r="B1665" s="1070" t="s">
        <v>3459</v>
      </c>
      <c r="C1665" s="1071" t="s">
        <v>3456</v>
      </c>
      <c r="D1665" s="1072">
        <v>4524</v>
      </c>
    </row>
    <row r="1666" spans="1:9" customFormat="1" ht="15">
      <c r="A1666" s="1066">
        <v>1656</v>
      </c>
      <c r="B1666" s="1070" t="s">
        <v>3460</v>
      </c>
      <c r="C1666" s="1071" t="s">
        <v>3456</v>
      </c>
      <c r="D1666" s="1072">
        <v>4524</v>
      </c>
      <c r="E1666" s="1042"/>
      <c r="F1666" s="1043"/>
      <c r="G1666" s="1044"/>
      <c r="H1666" s="1045"/>
      <c r="I1666" s="585"/>
    </row>
    <row r="1667" spans="1:9" customFormat="1" ht="15">
      <c r="A1667" s="1066">
        <v>1657</v>
      </c>
      <c r="B1667" s="1070" t="s">
        <v>3461</v>
      </c>
      <c r="C1667" s="1071" t="s">
        <v>3456</v>
      </c>
      <c r="D1667" s="1072">
        <v>4524</v>
      </c>
      <c r="E1667" s="1042"/>
      <c r="F1667" s="1043"/>
      <c r="G1667" s="1044"/>
      <c r="H1667" s="1045"/>
      <c r="I1667" s="585"/>
    </row>
    <row r="1668" spans="1:9" customFormat="1" ht="15">
      <c r="A1668" s="1066">
        <v>1658</v>
      </c>
      <c r="B1668" s="1070" t="s">
        <v>3462</v>
      </c>
      <c r="C1668" s="1071" t="s">
        <v>3456</v>
      </c>
      <c r="D1668" s="1072">
        <v>4524</v>
      </c>
      <c r="E1668" s="1042"/>
      <c r="F1668" s="1043"/>
      <c r="G1668" s="1044"/>
      <c r="H1668" s="1045"/>
      <c r="I1668" s="585"/>
    </row>
    <row r="1669" spans="1:9" customFormat="1" ht="15">
      <c r="A1669" s="1066">
        <v>1659</v>
      </c>
      <c r="B1669" s="1070" t="s">
        <v>3463</v>
      </c>
      <c r="C1669" s="1071" t="s">
        <v>3456</v>
      </c>
      <c r="D1669" s="1072">
        <v>2726.7</v>
      </c>
      <c r="E1669" s="1042"/>
      <c r="F1669" s="1043"/>
      <c r="G1669" s="1044"/>
      <c r="H1669" s="1045"/>
      <c r="I1669" s="585"/>
    </row>
    <row r="1670" spans="1:9" customFormat="1" ht="15">
      <c r="A1670" s="1066">
        <v>1660</v>
      </c>
      <c r="B1670" s="1070" t="s">
        <v>3464</v>
      </c>
      <c r="C1670" s="1071" t="s">
        <v>3456</v>
      </c>
      <c r="D1670" s="1072">
        <v>4524</v>
      </c>
      <c r="E1670" s="1042"/>
      <c r="F1670" s="1103"/>
      <c r="G1670" s="1085"/>
      <c r="H1670" s="1045"/>
      <c r="I1670" s="585"/>
    </row>
    <row r="1671" spans="1:9" customFormat="1" ht="15">
      <c r="A1671" s="1066">
        <v>1661</v>
      </c>
      <c r="B1671" s="1070" t="s">
        <v>3465</v>
      </c>
      <c r="C1671" s="1071" t="s">
        <v>3456</v>
      </c>
      <c r="D1671" s="1072">
        <v>4524</v>
      </c>
      <c r="E1671" s="1042"/>
      <c r="F1671" s="1043"/>
      <c r="G1671" s="1085"/>
      <c r="H1671" s="1045"/>
      <c r="I1671" s="585"/>
    </row>
    <row r="1672" spans="1:9" customFormat="1" ht="15">
      <c r="A1672" s="1066">
        <v>1662</v>
      </c>
      <c r="B1672" s="1070" t="s">
        <v>3466</v>
      </c>
      <c r="C1672" s="1071" t="s">
        <v>3456</v>
      </c>
      <c r="D1672" s="1072">
        <v>4524</v>
      </c>
      <c r="E1672" s="1042"/>
      <c r="F1672" s="1043"/>
      <c r="G1672" s="1085"/>
      <c r="H1672" s="1045"/>
      <c r="I1672" s="585"/>
    </row>
    <row r="1673" spans="1:9" customFormat="1" ht="15">
      <c r="A1673" s="1066">
        <v>1663</v>
      </c>
      <c r="B1673" s="1070" t="s">
        <v>3467</v>
      </c>
      <c r="C1673" s="1071" t="s">
        <v>3456</v>
      </c>
      <c r="D1673" s="1072">
        <v>4524</v>
      </c>
      <c r="E1673" s="1042"/>
      <c r="F1673" s="1043"/>
      <c r="G1673" s="1085"/>
      <c r="H1673" s="1086"/>
      <c r="I1673" s="585"/>
    </row>
    <row r="1674" spans="1:9" customFormat="1" ht="15">
      <c r="A1674" s="1066">
        <v>1664</v>
      </c>
      <c r="B1674" s="1070" t="s">
        <v>3468</v>
      </c>
      <c r="C1674" s="1071" t="s">
        <v>3456</v>
      </c>
      <c r="D1674" s="1072">
        <v>2726.7</v>
      </c>
      <c r="E1674" s="1042"/>
      <c r="F1674" s="1043"/>
      <c r="G1674" s="1085"/>
      <c r="H1674" s="1086"/>
      <c r="I1674" s="585"/>
    </row>
    <row r="1675" spans="1:9" customFormat="1" ht="15">
      <c r="A1675" s="1066">
        <v>1665</v>
      </c>
      <c r="B1675" s="1070" t="s">
        <v>3469</v>
      </c>
      <c r="C1675" s="1071" t="s">
        <v>3456</v>
      </c>
      <c r="D1675" s="1072">
        <v>2726.7</v>
      </c>
      <c r="E1675" s="1042"/>
      <c r="F1675" s="1043"/>
      <c r="G1675" s="1085"/>
      <c r="H1675" s="1086"/>
      <c r="I1675" s="585"/>
    </row>
    <row r="1676" spans="1:9" customFormat="1" ht="15">
      <c r="A1676" s="1066">
        <v>1666</v>
      </c>
      <c r="B1676" s="1070" t="s">
        <v>3470</v>
      </c>
      <c r="C1676" s="1071" t="s">
        <v>3471</v>
      </c>
      <c r="D1676" s="1072">
        <v>13358.9</v>
      </c>
      <c r="E1676" s="1042"/>
      <c r="F1676" s="1043"/>
      <c r="G1676" s="1085"/>
      <c r="H1676" s="1086"/>
      <c r="I1676" s="585"/>
    </row>
    <row r="1677" spans="1:9" customFormat="1" ht="15">
      <c r="A1677" s="1066">
        <v>1667</v>
      </c>
      <c r="B1677" s="1081" t="s">
        <v>3472</v>
      </c>
      <c r="C1677" s="1082" t="s">
        <v>2392</v>
      </c>
      <c r="D1677" s="1083">
        <v>1374.99</v>
      </c>
      <c r="E1677" s="1042"/>
      <c r="F1677" s="1043"/>
      <c r="G1677" s="1085"/>
      <c r="H1677" s="1086"/>
      <c r="I1677" s="585"/>
    </row>
    <row r="1678" spans="1:9" customFormat="1" ht="15">
      <c r="A1678" s="1066">
        <v>1668</v>
      </c>
      <c r="B1678" s="1081" t="s">
        <v>3473</v>
      </c>
      <c r="C1678" s="1082" t="s">
        <v>2395</v>
      </c>
      <c r="D1678" s="1083">
        <v>4050</v>
      </c>
      <c r="E1678" s="1042"/>
      <c r="F1678" s="1043"/>
      <c r="G1678" s="1085"/>
      <c r="H1678" s="1086"/>
      <c r="I1678" s="585"/>
    </row>
    <row r="1679" spans="1:9" customFormat="1" ht="15">
      <c r="A1679" s="1066">
        <v>1669</v>
      </c>
      <c r="B1679" s="1081" t="s">
        <v>3474</v>
      </c>
      <c r="C1679" s="1082" t="s">
        <v>2395</v>
      </c>
      <c r="D1679" s="1083">
        <v>278400</v>
      </c>
      <c r="E1679" s="1042"/>
      <c r="F1679" s="1043"/>
      <c r="G1679" s="1085"/>
      <c r="H1679" s="1086"/>
      <c r="I1679" s="585"/>
    </row>
    <row r="1680" spans="1:9" customFormat="1" ht="34.5" customHeight="1">
      <c r="A1680" s="1066">
        <v>1670</v>
      </c>
      <c r="B1680" s="1081" t="s">
        <v>3475</v>
      </c>
      <c r="C1680" s="1082" t="s">
        <v>2395</v>
      </c>
      <c r="D1680" s="1083">
        <v>278400</v>
      </c>
      <c r="E1680" s="1042"/>
      <c r="F1680" s="1043"/>
      <c r="G1680" s="1085"/>
      <c r="H1680" s="1086"/>
      <c r="I1680" s="585"/>
    </row>
    <row r="1681" spans="1:12" customFormat="1" ht="15">
      <c r="A1681" s="1066">
        <v>1671</v>
      </c>
      <c r="B1681" s="1081" t="s">
        <v>3476</v>
      </c>
      <c r="C1681" s="1082" t="s">
        <v>3477</v>
      </c>
      <c r="D1681" s="1083">
        <v>4626.54</v>
      </c>
      <c r="E1681" s="1042"/>
      <c r="F1681" s="1043"/>
      <c r="G1681" s="1085"/>
      <c r="H1681" s="1086"/>
      <c r="I1681" s="585"/>
    </row>
    <row r="1682" spans="1:12" customFormat="1" ht="15">
      <c r="A1682" s="1066">
        <v>1672</v>
      </c>
      <c r="B1682" s="1081" t="s">
        <v>3478</v>
      </c>
      <c r="C1682" s="1082" t="s">
        <v>3477</v>
      </c>
      <c r="D1682" s="1083">
        <v>4626.54</v>
      </c>
      <c r="E1682" s="1042"/>
      <c r="F1682" s="1043"/>
      <c r="G1682" s="1085"/>
      <c r="H1682" s="1086"/>
      <c r="I1682" s="585"/>
    </row>
    <row r="1683" spans="1:12" customFormat="1" ht="15">
      <c r="A1683" s="1066">
        <v>1673</v>
      </c>
      <c r="B1683" s="1081" t="s">
        <v>3479</v>
      </c>
      <c r="C1683" s="1082" t="s">
        <v>3477</v>
      </c>
      <c r="D1683" s="1083">
        <v>6998</v>
      </c>
      <c r="E1683" s="1042"/>
      <c r="F1683" s="1043"/>
      <c r="G1683" s="1085"/>
      <c r="H1683" s="1086"/>
      <c r="I1683" s="585"/>
    </row>
    <row r="1684" spans="1:12" customFormat="1" ht="15">
      <c r="A1684" s="1066">
        <v>1674</v>
      </c>
      <c r="B1684" s="1081" t="s">
        <v>3480</v>
      </c>
      <c r="C1684" s="1082" t="s">
        <v>3477</v>
      </c>
      <c r="D1684" s="1083">
        <v>4626.54</v>
      </c>
      <c r="E1684" s="1042"/>
      <c r="F1684" s="1043"/>
      <c r="G1684" s="1085"/>
      <c r="H1684" s="1086"/>
      <c r="I1684" s="585"/>
    </row>
    <row r="1685" spans="1:12" customFormat="1" ht="15">
      <c r="A1685" s="1066">
        <v>1675</v>
      </c>
      <c r="B1685" s="1081" t="s">
        <v>3481</v>
      </c>
      <c r="C1685" s="1082" t="s">
        <v>3477</v>
      </c>
      <c r="D1685" s="1083">
        <v>4626.54</v>
      </c>
      <c r="E1685" s="1042"/>
      <c r="F1685" s="1043"/>
      <c r="G1685" s="1085"/>
      <c r="H1685" s="1086"/>
      <c r="I1685" s="585"/>
    </row>
    <row r="1686" spans="1:12" ht="15">
      <c r="A1686" s="1066">
        <v>1676</v>
      </c>
      <c r="B1686" s="1081" t="s">
        <v>3482</v>
      </c>
      <c r="C1686" s="1082" t="s">
        <v>3477</v>
      </c>
      <c r="D1686" s="1083">
        <v>4626.54</v>
      </c>
      <c r="G1686" s="1085"/>
      <c r="H1686" s="1086"/>
    </row>
    <row r="1687" spans="1:12" ht="15">
      <c r="A1687" s="1066">
        <v>1677</v>
      </c>
      <c r="B1687" s="1081" t="s">
        <v>3483</v>
      </c>
      <c r="C1687" s="1082" t="s">
        <v>3477</v>
      </c>
      <c r="D1687" s="1083">
        <v>4626.54</v>
      </c>
      <c r="G1687" s="1085"/>
      <c r="H1687" s="1086"/>
    </row>
    <row r="1688" spans="1:12" ht="15">
      <c r="A1688" s="1066">
        <v>1678</v>
      </c>
      <c r="B1688" s="1081" t="s">
        <v>3484</v>
      </c>
      <c r="C1688" s="1082" t="s">
        <v>3477</v>
      </c>
      <c r="D1688" s="1083">
        <v>4626.54</v>
      </c>
      <c r="G1688" s="1085"/>
      <c r="H1688" s="1086"/>
    </row>
    <row r="1689" spans="1:12" ht="15">
      <c r="A1689" s="1066">
        <v>1679</v>
      </c>
      <c r="B1689" s="1081" t="s">
        <v>3485</v>
      </c>
      <c r="C1689" s="1082" t="s">
        <v>3477</v>
      </c>
      <c r="D1689" s="1083">
        <v>4626.54</v>
      </c>
      <c r="G1689" s="1085"/>
      <c r="H1689" s="1086"/>
    </row>
    <row r="1690" spans="1:12" s="1042" customFormat="1" ht="15">
      <c r="A1690" s="1066">
        <v>1680</v>
      </c>
      <c r="B1690" s="1081" t="s">
        <v>3486</v>
      </c>
      <c r="C1690" s="1082" t="s">
        <v>3487</v>
      </c>
      <c r="D1690" s="1083">
        <v>4060</v>
      </c>
      <c r="F1690" s="1043"/>
      <c r="G1690" s="1044"/>
      <c r="H1690" s="1086"/>
      <c r="I1690" s="1046"/>
      <c r="J1690" s="1047"/>
      <c r="K1690" s="1047"/>
      <c r="L1690" s="1047"/>
    </row>
    <row r="1691" spans="1:12" s="1042" customFormat="1" ht="15">
      <c r="A1691" s="1066">
        <v>1681</v>
      </c>
      <c r="B1691" s="1081" t="s">
        <v>3488</v>
      </c>
      <c r="C1691" s="1082" t="s">
        <v>3489</v>
      </c>
      <c r="D1691" s="1083">
        <v>5592</v>
      </c>
      <c r="F1691" s="1043"/>
      <c r="G1691" s="1044"/>
      <c r="H1691" s="1086"/>
      <c r="I1691" s="1046"/>
      <c r="J1691" s="1047"/>
      <c r="K1691" s="1047"/>
      <c r="L1691" s="1047"/>
    </row>
    <row r="1692" spans="1:12" s="1042" customFormat="1" ht="15">
      <c r="A1692" s="1066">
        <v>1682</v>
      </c>
      <c r="B1692" s="1081" t="s">
        <v>3490</v>
      </c>
      <c r="C1692" s="1082" t="s">
        <v>3491</v>
      </c>
      <c r="D1692" s="1083">
        <v>3744.55</v>
      </c>
      <c r="F1692" s="1043"/>
      <c r="G1692" s="1044"/>
      <c r="H1692" s="1086"/>
      <c r="I1692" s="1046"/>
      <c r="J1692" s="1047"/>
      <c r="K1692" s="1047"/>
      <c r="L1692" s="1047"/>
    </row>
    <row r="1693" spans="1:12" s="1042" customFormat="1">
      <c r="A1693" s="1066">
        <v>1683</v>
      </c>
      <c r="B1693" s="1081" t="s">
        <v>3492</v>
      </c>
      <c r="C1693" s="1082" t="s">
        <v>3493</v>
      </c>
      <c r="D1693" s="1083">
        <v>11600</v>
      </c>
      <c r="F1693" s="1043"/>
      <c r="G1693" s="1044"/>
      <c r="H1693" s="1045"/>
      <c r="I1693" s="1046"/>
      <c r="J1693" s="1047"/>
      <c r="K1693" s="1047"/>
      <c r="L1693" s="1047"/>
    </row>
    <row r="1694" spans="1:12" s="1042" customFormat="1">
      <c r="A1694" s="1066">
        <v>1684</v>
      </c>
      <c r="B1694" s="1081" t="s">
        <v>3494</v>
      </c>
      <c r="C1694" s="1082" t="s">
        <v>3493</v>
      </c>
      <c r="D1694" s="1083">
        <v>11600</v>
      </c>
      <c r="F1694" s="1043"/>
      <c r="G1694" s="1044"/>
      <c r="H1694" s="1045"/>
      <c r="I1694" s="1046"/>
      <c r="J1694" s="1047"/>
      <c r="K1694" s="1047"/>
      <c r="L1694" s="1047"/>
    </row>
    <row r="1695" spans="1:12" s="1042" customFormat="1">
      <c r="A1695" s="1066">
        <v>1685</v>
      </c>
      <c r="B1695" s="1081" t="s">
        <v>3495</v>
      </c>
      <c r="C1695" s="1082" t="s">
        <v>3496</v>
      </c>
      <c r="D1695" s="1083">
        <v>2185</v>
      </c>
      <c r="F1695" s="1043"/>
      <c r="G1695" s="1044"/>
      <c r="H1695" s="1045"/>
      <c r="I1695" s="1046"/>
      <c r="J1695" s="1047"/>
      <c r="K1695" s="1047"/>
      <c r="L1695" s="1047"/>
    </row>
    <row r="1696" spans="1:12" s="1042" customFormat="1" ht="15" thickBot="1">
      <c r="A1696" s="1066">
        <v>1686</v>
      </c>
      <c r="B1696" s="1096" t="s">
        <v>3497</v>
      </c>
      <c r="C1696" s="1200" t="s">
        <v>3498</v>
      </c>
      <c r="D1696" s="1089">
        <v>1290.2</v>
      </c>
      <c r="F1696" s="1043"/>
      <c r="G1696" s="1044"/>
      <c r="H1696" s="1169"/>
      <c r="I1696" s="1045"/>
      <c r="J1696" s="1047"/>
      <c r="K1696" s="1047"/>
      <c r="L1696" s="1047"/>
    </row>
    <row r="1697" spans="1:12" s="1042" customFormat="1">
      <c r="A1697" s="1066">
        <v>1687</v>
      </c>
      <c r="B1697" s="1067" t="s">
        <v>3499</v>
      </c>
      <c r="C1697" s="1068" t="s">
        <v>3500</v>
      </c>
      <c r="D1697" s="1069">
        <v>133400</v>
      </c>
      <c r="F1697" s="1043"/>
      <c r="G1697" s="1235"/>
      <c r="H1697" s="1209"/>
      <c r="I1697" s="1046"/>
      <c r="J1697" s="1047"/>
      <c r="K1697" s="1047"/>
      <c r="L1697" s="1047"/>
    </row>
    <row r="1698" spans="1:12" s="1042" customFormat="1">
      <c r="A1698" s="1066">
        <v>1688</v>
      </c>
      <c r="B1698" s="1070" t="s">
        <v>3501</v>
      </c>
      <c r="C1698" s="1071" t="s">
        <v>3500</v>
      </c>
      <c r="D1698" s="1072">
        <v>133400</v>
      </c>
      <c r="F1698" s="1043"/>
      <c r="G1698" s="1260"/>
      <c r="H1698" s="1209"/>
      <c r="I1698" s="1046"/>
      <c r="J1698" s="1047"/>
      <c r="K1698" s="1047"/>
      <c r="L1698" s="1047"/>
    </row>
    <row r="1699" spans="1:12" s="1042" customFormat="1">
      <c r="A1699" s="1066">
        <v>1689</v>
      </c>
      <c r="B1699" s="1070" t="s">
        <v>3502</v>
      </c>
      <c r="C1699" s="1071" t="s">
        <v>3503</v>
      </c>
      <c r="D1699" s="1072">
        <v>5999.8</v>
      </c>
      <c r="F1699" s="1043"/>
      <c r="G1699" s="1235"/>
      <c r="H1699" s="1209"/>
      <c r="I1699" s="1046"/>
      <c r="J1699" s="1047"/>
      <c r="K1699" s="1047"/>
      <c r="L1699" s="1047"/>
    </row>
    <row r="1700" spans="1:12" s="1042" customFormat="1">
      <c r="A1700" s="1066">
        <v>1690</v>
      </c>
      <c r="B1700" s="1070" t="s">
        <v>3504</v>
      </c>
      <c r="C1700" s="1071" t="s">
        <v>3503</v>
      </c>
      <c r="D1700" s="1072">
        <v>5823.2</v>
      </c>
      <c r="F1700" s="1043"/>
      <c r="G1700" s="1235"/>
      <c r="H1700" s="1209"/>
      <c r="I1700" s="1046"/>
      <c r="J1700" s="1047"/>
      <c r="K1700" s="1047"/>
      <c r="L1700" s="1047"/>
    </row>
    <row r="1701" spans="1:12" s="1042" customFormat="1">
      <c r="A1701" s="1066">
        <v>1691</v>
      </c>
      <c r="B1701" s="1070" t="s">
        <v>3505</v>
      </c>
      <c r="C1701" s="1071" t="s">
        <v>3503</v>
      </c>
      <c r="D1701" s="1072">
        <v>8655.92</v>
      </c>
      <c r="F1701" s="1043"/>
      <c r="G1701" s="1235"/>
      <c r="H1701" s="1209"/>
      <c r="I1701" s="1046"/>
      <c r="J1701" s="1047"/>
      <c r="K1701" s="1047"/>
      <c r="L1701" s="1047"/>
    </row>
    <row r="1702" spans="1:12" s="1042" customFormat="1">
      <c r="A1702" s="1066">
        <v>1692</v>
      </c>
      <c r="B1702" s="1070" t="s">
        <v>3506</v>
      </c>
      <c r="C1702" s="1071" t="s">
        <v>3503</v>
      </c>
      <c r="D1702" s="1072">
        <v>6217.6</v>
      </c>
      <c r="F1702" s="1043"/>
      <c r="G1702" s="1235"/>
      <c r="H1702" s="1209"/>
      <c r="I1702" s="1046"/>
      <c r="J1702" s="1047"/>
      <c r="K1702" s="1047"/>
      <c r="L1702" s="1047"/>
    </row>
    <row r="1703" spans="1:12" s="1042" customFormat="1">
      <c r="A1703" s="1066">
        <v>1693</v>
      </c>
      <c r="B1703" s="1070" t="s">
        <v>3507</v>
      </c>
      <c r="C1703" s="1071" t="s">
        <v>3503</v>
      </c>
      <c r="D1703" s="1072">
        <v>5138.8</v>
      </c>
      <c r="F1703" s="1043"/>
      <c r="G1703" s="1235"/>
      <c r="H1703" s="1209"/>
      <c r="I1703" s="1046"/>
      <c r="J1703" s="1047"/>
      <c r="K1703" s="1047"/>
      <c r="L1703" s="1047"/>
    </row>
    <row r="1704" spans="1:12" s="1042" customFormat="1">
      <c r="A1704" s="1066">
        <v>1694</v>
      </c>
      <c r="B1704" s="1070" t="s">
        <v>3508</v>
      </c>
      <c r="C1704" s="1071" t="s">
        <v>3503</v>
      </c>
      <c r="D1704" s="1072">
        <v>6217.6</v>
      </c>
      <c r="F1704" s="1043"/>
      <c r="G1704" s="1235"/>
      <c r="H1704" s="1209"/>
      <c r="I1704" s="1046"/>
      <c r="J1704" s="1047"/>
      <c r="K1704" s="1047"/>
      <c r="L1704" s="1047"/>
    </row>
    <row r="1705" spans="1:12" s="1042" customFormat="1">
      <c r="A1705" s="1066">
        <v>1695</v>
      </c>
      <c r="B1705" s="1070" t="s">
        <v>3509</v>
      </c>
      <c r="C1705" s="1071" t="s">
        <v>3503</v>
      </c>
      <c r="D1705" s="1072">
        <v>6217.6</v>
      </c>
      <c r="F1705" s="1043"/>
      <c r="G1705" s="1235"/>
      <c r="H1705" s="1209"/>
      <c r="I1705" s="1046"/>
      <c r="J1705" s="1047"/>
      <c r="K1705" s="1047"/>
      <c r="L1705" s="1047"/>
    </row>
    <row r="1706" spans="1:12" s="1042" customFormat="1">
      <c r="A1706" s="1066">
        <v>1696</v>
      </c>
      <c r="B1706" s="1070" t="s">
        <v>3510</v>
      </c>
      <c r="C1706" s="1071" t="s">
        <v>3503</v>
      </c>
      <c r="D1706" s="1072">
        <v>6217.6</v>
      </c>
      <c r="F1706" s="1043"/>
      <c r="G1706" s="1235"/>
      <c r="H1706" s="1209"/>
      <c r="I1706" s="1046"/>
      <c r="J1706" s="1047"/>
      <c r="K1706" s="1047"/>
      <c r="L1706" s="1047"/>
    </row>
    <row r="1707" spans="1:12" s="1042" customFormat="1">
      <c r="A1707" s="1066">
        <v>1697</v>
      </c>
      <c r="B1707" s="1070" t="s">
        <v>3511</v>
      </c>
      <c r="C1707" s="1071" t="s">
        <v>3503</v>
      </c>
      <c r="D1707" s="1072">
        <v>5823.2</v>
      </c>
      <c r="F1707" s="1043"/>
      <c r="G1707" s="1235"/>
      <c r="H1707" s="1209"/>
      <c r="I1707" s="1046"/>
      <c r="J1707" s="1047"/>
      <c r="K1707" s="1047"/>
      <c r="L1707" s="1047"/>
    </row>
    <row r="1708" spans="1:12" s="1042" customFormat="1">
      <c r="A1708" s="1066">
        <v>1698</v>
      </c>
      <c r="B1708" s="1070" t="s">
        <v>3512</v>
      </c>
      <c r="C1708" s="1071" t="s">
        <v>3503</v>
      </c>
      <c r="D1708" s="1072">
        <v>6217.6</v>
      </c>
      <c r="F1708" s="1043"/>
      <c r="G1708" s="1235"/>
      <c r="H1708" s="1209"/>
      <c r="I1708" s="1046"/>
      <c r="J1708" s="1047"/>
      <c r="K1708" s="1047"/>
      <c r="L1708" s="1047"/>
    </row>
    <row r="1709" spans="1:12" s="1042" customFormat="1">
      <c r="A1709" s="1066">
        <v>1699</v>
      </c>
      <c r="B1709" s="1070" t="s">
        <v>3513</v>
      </c>
      <c r="C1709" s="1071" t="s">
        <v>3503</v>
      </c>
      <c r="D1709" s="1072">
        <v>8661.7199999999993</v>
      </c>
      <c r="F1709" s="1052"/>
      <c r="G1709" s="1261"/>
      <c r="H1709" s="1209"/>
      <c r="I1709" s="1046"/>
      <c r="J1709" s="1047"/>
      <c r="K1709" s="1047"/>
      <c r="L1709" s="1047"/>
    </row>
    <row r="1710" spans="1:12" s="1042" customFormat="1">
      <c r="A1710" s="1066">
        <v>1700</v>
      </c>
      <c r="B1710" s="1070" t="s">
        <v>3514</v>
      </c>
      <c r="C1710" s="1071" t="s">
        <v>3503</v>
      </c>
      <c r="D1710" s="1072">
        <v>93920</v>
      </c>
      <c r="F1710" s="1052"/>
      <c r="G1710" s="1261"/>
      <c r="H1710" s="1209"/>
      <c r="I1710" s="1046"/>
      <c r="J1710" s="1047"/>
      <c r="K1710" s="1047"/>
      <c r="L1710" s="1047"/>
    </row>
    <row r="1711" spans="1:12" s="1042" customFormat="1">
      <c r="A1711" s="1066">
        <v>1701</v>
      </c>
      <c r="B1711" s="1070" t="s">
        <v>3515</v>
      </c>
      <c r="C1711" s="1071" t="s">
        <v>3503</v>
      </c>
      <c r="D1711" s="1072">
        <v>18975</v>
      </c>
      <c r="F1711" s="1052"/>
      <c r="G1711" s="1261"/>
      <c r="H1711" s="1209"/>
      <c r="I1711" s="1046"/>
      <c r="J1711" s="1047"/>
      <c r="K1711" s="1047"/>
      <c r="L1711" s="1047"/>
    </row>
    <row r="1712" spans="1:12" s="1042" customFormat="1">
      <c r="A1712" s="1066">
        <v>1702</v>
      </c>
      <c r="B1712" s="1070" t="s">
        <v>3516</v>
      </c>
      <c r="C1712" s="1071" t="s">
        <v>3517</v>
      </c>
      <c r="D1712" s="1072">
        <v>974.5</v>
      </c>
      <c r="F1712" s="1052"/>
      <c r="G1712" s="1261"/>
      <c r="H1712" s="1209"/>
      <c r="I1712" s="1046"/>
      <c r="J1712" s="1047"/>
      <c r="K1712" s="1047"/>
      <c r="L1712" s="1047"/>
    </row>
    <row r="1713" spans="1:12" s="1042" customFormat="1">
      <c r="A1713" s="1066">
        <v>1703</v>
      </c>
      <c r="B1713" s="1070" t="s">
        <v>3518</v>
      </c>
      <c r="C1713" s="1071" t="s">
        <v>3519</v>
      </c>
      <c r="D1713" s="1072">
        <v>5800</v>
      </c>
      <c r="F1713" s="1052"/>
      <c r="G1713" s="1261"/>
      <c r="H1713" s="1209"/>
      <c r="I1713" s="1046"/>
      <c r="J1713" s="1047"/>
      <c r="K1713" s="1047"/>
      <c r="L1713" s="1047"/>
    </row>
    <row r="1714" spans="1:12" s="1042" customFormat="1">
      <c r="A1714" s="1066">
        <v>1704</v>
      </c>
      <c r="B1714" s="1070" t="s">
        <v>3520</v>
      </c>
      <c r="C1714" s="1071" t="s">
        <v>3519</v>
      </c>
      <c r="D1714" s="1072">
        <v>5800</v>
      </c>
      <c r="F1714" s="1052"/>
      <c r="G1714" s="1261"/>
      <c r="H1714" s="1209"/>
      <c r="I1714" s="1046"/>
      <c r="J1714" s="1047"/>
      <c r="K1714" s="1047"/>
      <c r="L1714" s="1047"/>
    </row>
    <row r="1715" spans="1:12" s="1042" customFormat="1">
      <c r="A1715" s="1066">
        <v>1705</v>
      </c>
      <c r="B1715" s="1070" t="s">
        <v>3521</v>
      </c>
      <c r="C1715" s="1071" t="s">
        <v>3522</v>
      </c>
      <c r="D1715" s="1072">
        <v>46400</v>
      </c>
      <c r="F1715" s="1052"/>
      <c r="G1715" s="1261"/>
      <c r="H1715" s="1209"/>
      <c r="I1715" s="1046"/>
      <c r="J1715" s="1047"/>
      <c r="K1715" s="1047"/>
      <c r="L1715" s="1047"/>
    </row>
    <row r="1716" spans="1:12" s="1042" customFormat="1">
      <c r="A1716" s="1066">
        <v>1706</v>
      </c>
      <c r="B1716" s="1070" t="s">
        <v>3523</v>
      </c>
      <c r="C1716" s="1071" t="s">
        <v>3522</v>
      </c>
      <c r="D1716" s="1072">
        <v>46400</v>
      </c>
      <c r="F1716" s="1052"/>
      <c r="G1716" s="1261"/>
      <c r="H1716" s="1209"/>
      <c r="I1716" s="1046"/>
      <c r="J1716" s="1047"/>
      <c r="K1716" s="1047"/>
      <c r="L1716" s="1047"/>
    </row>
    <row r="1717" spans="1:12" s="1042" customFormat="1">
      <c r="A1717" s="1066">
        <v>1707</v>
      </c>
      <c r="B1717" s="1070" t="s">
        <v>3524</v>
      </c>
      <c r="C1717" s="1071" t="s">
        <v>2331</v>
      </c>
      <c r="D1717" s="1072">
        <v>8797.5</v>
      </c>
      <c r="F1717" s="1043"/>
      <c r="G1717" s="1213"/>
      <c r="H1717" s="1209"/>
      <c r="I1717" s="1046"/>
      <c r="J1717" s="1047"/>
      <c r="K1717" s="1047"/>
      <c r="L1717" s="1047"/>
    </row>
    <row r="1718" spans="1:12" s="1042" customFormat="1">
      <c r="A1718" s="1066">
        <v>1708</v>
      </c>
      <c r="B1718" s="1070" t="s">
        <v>3525</v>
      </c>
      <c r="C1718" s="1071" t="s">
        <v>3526</v>
      </c>
      <c r="D1718" s="1072">
        <v>15189.6</v>
      </c>
      <c r="F1718" s="1043"/>
      <c r="G1718" s="1213"/>
      <c r="H1718" s="1209"/>
      <c r="I1718" s="1046"/>
      <c r="J1718" s="1047"/>
      <c r="K1718" s="1047"/>
      <c r="L1718" s="1047"/>
    </row>
    <row r="1719" spans="1:12" s="1042" customFormat="1">
      <c r="A1719" s="1066">
        <v>1709</v>
      </c>
      <c r="B1719" s="1070" t="s">
        <v>3527</v>
      </c>
      <c r="C1719" s="1071" t="s">
        <v>3526</v>
      </c>
      <c r="D1719" s="1072">
        <v>12499</v>
      </c>
      <c r="F1719" s="1043"/>
      <c r="G1719" s="1213"/>
      <c r="H1719" s="1209"/>
      <c r="I1719" s="1046"/>
      <c r="J1719" s="1047"/>
      <c r="K1719" s="1047"/>
      <c r="L1719" s="1047"/>
    </row>
    <row r="1720" spans="1:12" s="1042" customFormat="1">
      <c r="A1720" s="1066">
        <v>1710</v>
      </c>
      <c r="B1720" s="1070" t="s">
        <v>3528</v>
      </c>
      <c r="C1720" s="1071" t="s">
        <v>3526</v>
      </c>
      <c r="D1720" s="1072">
        <v>13978</v>
      </c>
      <c r="F1720" s="1043"/>
      <c r="G1720" s="1213"/>
      <c r="H1720" s="1209"/>
      <c r="I1720" s="1046"/>
      <c r="J1720" s="1047"/>
      <c r="K1720" s="1047"/>
      <c r="L1720" s="1047"/>
    </row>
    <row r="1721" spans="1:12" s="1042" customFormat="1">
      <c r="A1721" s="1066">
        <v>1711</v>
      </c>
      <c r="B1721" s="1070" t="s">
        <v>3529</v>
      </c>
      <c r="C1721" s="1071" t="s">
        <v>3530</v>
      </c>
      <c r="D1721" s="1072">
        <v>1999</v>
      </c>
      <c r="F1721" s="1043"/>
      <c r="G1721" s="1213"/>
      <c r="H1721" s="1209"/>
      <c r="I1721" s="1046"/>
      <c r="J1721" s="1047"/>
      <c r="K1721" s="1047"/>
      <c r="L1721" s="1047"/>
    </row>
    <row r="1722" spans="1:12" s="1042" customFormat="1">
      <c r="A1722" s="1066">
        <v>1712</v>
      </c>
      <c r="B1722" s="1070" t="s">
        <v>3531</v>
      </c>
      <c r="C1722" s="1071" t="s">
        <v>3532</v>
      </c>
      <c r="D1722" s="1072">
        <v>2699</v>
      </c>
      <c r="F1722" s="1043"/>
      <c r="G1722" s="1213"/>
      <c r="H1722" s="1209"/>
      <c r="I1722" s="1046"/>
      <c r="J1722" s="1047"/>
      <c r="K1722" s="1047"/>
      <c r="L1722" s="1047"/>
    </row>
    <row r="1723" spans="1:12" s="1042" customFormat="1">
      <c r="A1723" s="1066">
        <v>1713</v>
      </c>
      <c r="B1723" s="1070" t="s">
        <v>3533</v>
      </c>
      <c r="C1723" s="1071" t="s">
        <v>3366</v>
      </c>
      <c r="D1723" s="1072">
        <v>7871.74</v>
      </c>
      <c r="F1723" s="1043"/>
      <c r="G1723" s="1213"/>
      <c r="H1723" s="1209"/>
      <c r="I1723" s="1046"/>
      <c r="J1723" s="1047"/>
      <c r="K1723" s="1047"/>
      <c r="L1723" s="1047"/>
    </row>
    <row r="1724" spans="1:12" s="1042" customFormat="1">
      <c r="A1724" s="1066">
        <v>1714</v>
      </c>
      <c r="B1724" s="1070" t="s">
        <v>3534</v>
      </c>
      <c r="C1724" s="1071" t="s">
        <v>3366</v>
      </c>
      <c r="D1724" s="1072">
        <v>28072</v>
      </c>
      <c r="F1724" s="1043"/>
      <c r="G1724" s="1213"/>
      <c r="H1724" s="1209"/>
      <c r="I1724" s="1046"/>
      <c r="J1724" s="1047"/>
      <c r="K1724" s="1047"/>
      <c r="L1724" s="1047"/>
    </row>
    <row r="1725" spans="1:12" s="1042" customFormat="1">
      <c r="A1725" s="1066">
        <v>1715</v>
      </c>
      <c r="B1725" s="1070" t="s">
        <v>3535</v>
      </c>
      <c r="C1725" s="1071" t="s">
        <v>3536</v>
      </c>
      <c r="D1725" s="1072">
        <v>8405.64</v>
      </c>
      <c r="F1725" s="1043"/>
      <c r="G1725" s="1213"/>
      <c r="H1725" s="1209"/>
      <c r="I1725" s="1046"/>
      <c r="J1725" s="1047"/>
      <c r="K1725" s="1047"/>
      <c r="L1725" s="1047"/>
    </row>
    <row r="1726" spans="1:12" s="1042" customFormat="1">
      <c r="A1726" s="1066">
        <v>1716</v>
      </c>
      <c r="B1726" s="1070" t="s">
        <v>3537</v>
      </c>
      <c r="C1726" s="1071" t="s">
        <v>3536</v>
      </c>
      <c r="D1726" s="1072">
        <v>8405.36</v>
      </c>
      <c r="F1726" s="1043"/>
      <c r="G1726" s="1213"/>
      <c r="H1726" s="1209"/>
      <c r="I1726" s="1046"/>
      <c r="J1726" s="1047"/>
      <c r="K1726" s="1047"/>
      <c r="L1726" s="1047"/>
    </row>
    <row r="1727" spans="1:12" s="1042" customFormat="1">
      <c r="A1727" s="1066">
        <v>1717</v>
      </c>
      <c r="B1727" s="1070" t="s">
        <v>3538</v>
      </c>
      <c r="C1727" s="1071" t="s">
        <v>3539</v>
      </c>
      <c r="D1727" s="1072">
        <v>1820</v>
      </c>
      <c r="F1727" s="1043"/>
      <c r="G1727" s="1213"/>
      <c r="H1727" s="1209"/>
      <c r="I1727" s="1046"/>
      <c r="J1727" s="1047"/>
      <c r="K1727" s="1047"/>
      <c r="L1727" s="1047"/>
    </row>
    <row r="1728" spans="1:12" s="1042" customFormat="1">
      <c r="A1728" s="1066">
        <v>1718</v>
      </c>
      <c r="B1728" s="1070" t="s">
        <v>3540</v>
      </c>
      <c r="C1728" s="1071" t="s">
        <v>3539</v>
      </c>
      <c r="D1728" s="1072">
        <v>1950</v>
      </c>
      <c r="F1728" s="1043"/>
      <c r="G1728" s="1213"/>
      <c r="H1728" s="1209"/>
      <c r="I1728" s="1046"/>
      <c r="J1728" s="1047"/>
      <c r="K1728" s="1047"/>
      <c r="L1728" s="1047"/>
    </row>
    <row r="1729" spans="1:12" s="1042" customFormat="1">
      <c r="A1729" s="1066">
        <v>1719</v>
      </c>
      <c r="B1729" s="1070" t="s">
        <v>3541</v>
      </c>
      <c r="C1729" s="1071" t="s">
        <v>3542</v>
      </c>
      <c r="D1729" s="1072">
        <v>8899.99</v>
      </c>
      <c r="F1729" s="1043"/>
      <c r="G1729" s="1213"/>
      <c r="H1729" s="1209"/>
      <c r="I1729" s="1046"/>
      <c r="J1729" s="1047"/>
      <c r="K1729" s="1047"/>
      <c r="L1729" s="1047"/>
    </row>
    <row r="1730" spans="1:12" s="1042" customFormat="1">
      <c r="A1730" s="1066">
        <v>1720</v>
      </c>
      <c r="B1730" s="1070" t="s">
        <v>3543</v>
      </c>
      <c r="C1730" s="1071" t="s">
        <v>3542</v>
      </c>
      <c r="D1730" s="1072">
        <v>8899.99</v>
      </c>
      <c r="F1730" s="1043"/>
      <c r="G1730" s="1213"/>
      <c r="H1730" s="1209"/>
      <c r="I1730" s="1046"/>
      <c r="J1730" s="1047"/>
      <c r="K1730" s="1047"/>
      <c r="L1730" s="1047"/>
    </row>
    <row r="1731" spans="1:12" s="1042" customFormat="1">
      <c r="A1731" s="1066">
        <v>1721</v>
      </c>
      <c r="B1731" s="1070" t="s">
        <v>3544</v>
      </c>
      <c r="C1731" s="1071" t="s">
        <v>3545</v>
      </c>
      <c r="D1731" s="1072">
        <v>2436</v>
      </c>
      <c r="F1731" s="1043"/>
      <c r="G1731" s="1213"/>
      <c r="H1731" s="1209"/>
      <c r="I1731" s="1046"/>
      <c r="J1731" s="1047"/>
      <c r="K1731" s="1047"/>
      <c r="L1731" s="1047"/>
    </row>
    <row r="1732" spans="1:12" s="1042" customFormat="1">
      <c r="A1732" s="1066">
        <v>1722</v>
      </c>
      <c r="B1732" s="1070" t="s">
        <v>3546</v>
      </c>
      <c r="C1732" s="1071" t="s">
        <v>3398</v>
      </c>
      <c r="D1732" s="1072">
        <v>3998.99</v>
      </c>
      <c r="F1732" s="1043"/>
      <c r="G1732" s="1213"/>
      <c r="H1732" s="1209"/>
      <c r="I1732" s="1046"/>
      <c r="J1732" s="1047"/>
      <c r="K1732" s="1047"/>
      <c r="L1732" s="1047"/>
    </row>
    <row r="1733" spans="1:12" s="1042" customFormat="1">
      <c r="A1733" s="1066">
        <v>1723</v>
      </c>
      <c r="B1733" s="1070" t="s">
        <v>3547</v>
      </c>
      <c r="C1733" s="1071" t="s">
        <v>3411</v>
      </c>
      <c r="D1733" s="1072">
        <v>5486.8</v>
      </c>
      <c r="F1733" s="1043"/>
      <c r="G1733" s="1213"/>
      <c r="H1733" s="1209"/>
      <c r="I1733" s="1046"/>
      <c r="J1733" s="1047"/>
      <c r="K1733" s="1047"/>
      <c r="L1733" s="1047"/>
    </row>
    <row r="1734" spans="1:12" s="1042" customFormat="1">
      <c r="A1734" s="1066">
        <v>1724</v>
      </c>
      <c r="B1734" s="1070" t="s">
        <v>3548</v>
      </c>
      <c r="C1734" s="1071" t="s">
        <v>3411</v>
      </c>
      <c r="D1734" s="1072">
        <v>5486.8</v>
      </c>
      <c r="F1734" s="1043"/>
      <c r="G1734" s="1213"/>
      <c r="H1734" s="1209"/>
      <c r="I1734" s="1046"/>
      <c r="J1734" s="1047"/>
      <c r="K1734" s="1047"/>
      <c r="L1734" s="1047"/>
    </row>
    <row r="1735" spans="1:12" s="1042" customFormat="1">
      <c r="A1735" s="1066">
        <v>1725</v>
      </c>
      <c r="B1735" s="1070" t="s">
        <v>3549</v>
      </c>
      <c r="C1735" s="1071" t="s">
        <v>3411</v>
      </c>
      <c r="D1735" s="1072">
        <v>5486.8</v>
      </c>
      <c r="F1735" s="1043"/>
      <c r="G1735" s="1213"/>
      <c r="H1735" s="1209"/>
      <c r="I1735" s="1046"/>
      <c r="J1735" s="1047"/>
      <c r="K1735" s="1047"/>
      <c r="L1735" s="1047"/>
    </row>
    <row r="1736" spans="1:12" s="1042" customFormat="1">
      <c r="A1736" s="1066">
        <v>1726</v>
      </c>
      <c r="B1736" s="1070" t="s">
        <v>3550</v>
      </c>
      <c r="C1736" s="1071" t="s">
        <v>3411</v>
      </c>
      <c r="D1736" s="1072">
        <v>5486.8</v>
      </c>
      <c r="F1736" s="1043"/>
      <c r="G1736" s="1213"/>
      <c r="H1736" s="1209"/>
      <c r="I1736" s="1046"/>
      <c r="J1736" s="1047"/>
      <c r="K1736" s="1047"/>
      <c r="L1736" s="1047"/>
    </row>
    <row r="1737" spans="1:12" s="1042" customFormat="1">
      <c r="A1737" s="1066">
        <v>1727</v>
      </c>
      <c r="B1737" s="1070" t="s">
        <v>3551</v>
      </c>
      <c r="C1737" s="1071" t="s">
        <v>3411</v>
      </c>
      <c r="D1737" s="1072">
        <v>6032</v>
      </c>
      <c r="F1737" s="1043"/>
      <c r="G1737" s="1213"/>
      <c r="H1737" s="1209"/>
      <c r="I1737" s="1046"/>
      <c r="J1737" s="1047"/>
      <c r="K1737" s="1047"/>
      <c r="L1737" s="1047"/>
    </row>
    <row r="1738" spans="1:12" s="1042" customFormat="1">
      <c r="A1738" s="1066">
        <v>1728</v>
      </c>
      <c r="B1738" s="1070" t="s">
        <v>3552</v>
      </c>
      <c r="C1738" s="1071" t="s">
        <v>3411</v>
      </c>
      <c r="D1738" s="1072">
        <v>6032</v>
      </c>
      <c r="F1738" s="1043"/>
      <c r="G1738" s="1213"/>
      <c r="H1738" s="1209"/>
      <c r="I1738" s="1046"/>
      <c r="J1738" s="1047"/>
      <c r="K1738" s="1047"/>
      <c r="L1738" s="1047"/>
    </row>
    <row r="1739" spans="1:12" s="1042" customFormat="1">
      <c r="A1739" s="1066">
        <v>1729</v>
      </c>
      <c r="B1739" s="1070" t="s">
        <v>3553</v>
      </c>
      <c r="C1739" s="1071" t="s">
        <v>3554</v>
      </c>
      <c r="D1739" s="1072">
        <v>3479</v>
      </c>
      <c r="F1739" s="1043"/>
      <c r="G1739" s="1213"/>
      <c r="H1739" s="1209"/>
      <c r="I1739" s="1046"/>
      <c r="J1739" s="1047"/>
      <c r="K1739" s="1047"/>
      <c r="L1739" s="1047"/>
    </row>
    <row r="1740" spans="1:12" s="1042" customFormat="1">
      <c r="A1740" s="1066">
        <v>1730</v>
      </c>
      <c r="B1740" s="1070" t="s">
        <v>3555</v>
      </c>
      <c r="C1740" s="1071" t="s">
        <v>3554</v>
      </c>
      <c r="D1740" s="1072">
        <v>3479</v>
      </c>
      <c r="F1740" s="1043"/>
      <c r="G1740" s="1213"/>
      <c r="H1740" s="1209"/>
      <c r="I1740" s="1046"/>
      <c r="J1740" s="1047"/>
      <c r="K1740" s="1047"/>
      <c r="L1740" s="1047"/>
    </row>
    <row r="1741" spans="1:12" s="1042" customFormat="1">
      <c r="A1741" s="1066">
        <v>1731</v>
      </c>
      <c r="B1741" s="1070" t="s">
        <v>3556</v>
      </c>
      <c r="C1741" s="1071" t="s">
        <v>3554</v>
      </c>
      <c r="D1741" s="1072">
        <v>3479</v>
      </c>
      <c r="F1741" s="1043"/>
      <c r="G1741" s="1213"/>
      <c r="H1741" s="1209"/>
      <c r="I1741" s="1046"/>
      <c r="J1741" s="1047"/>
      <c r="K1741" s="1047"/>
      <c r="L1741" s="1047"/>
    </row>
    <row r="1742" spans="1:12" s="1042" customFormat="1">
      <c r="A1742" s="1066">
        <v>1732</v>
      </c>
      <c r="B1742" s="1070" t="s">
        <v>3557</v>
      </c>
      <c r="C1742" s="1071" t="s">
        <v>3554</v>
      </c>
      <c r="D1742" s="1072">
        <v>3479</v>
      </c>
      <c r="F1742" s="1043"/>
      <c r="G1742" s="1213"/>
      <c r="H1742" s="1209"/>
      <c r="I1742" s="1046"/>
      <c r="J1742" s="1047"/>
      <c r="K1742" s="1047"/>
      <c r="L1742" s="1047"/>
    </row>
    <row r="1743" spans="1:12" s="1042" customFormat="1">
      <c r="A1743" s="1066">
        <v>1733</v>
      </c>
      <c r="B1743" s="1070" t="s">
        <v>3558</v>
      </c>
      <c r="C1743" s="1071" t="s">
        <v>3554</v>
      </c>
      <c r="D1743" s="1072">
        <v>3479</v>
      </c>
      <c r="F1743" s="1043"/>
      <c r="G1743" s="1213"/>
      <c r="H1743" s="1209"/>
      <c r="I1743" s="1046"/>
      <c r="J1743" s="1047"/>
      <c r="K1743" s="1047"/>
      <c r="L1743" s="1047"/>
    </row>
    <row r="1744" spans="1:12" s="1042" customFormat="1">
      <c r="A1744" s="1066">
        <v>1734</v>
      </c>
      <c r="B1744" s="1070" t="s">
        <v>3559</v>
      </c>
      <c r="C1744" s="1071" t="s">
        <v>3554</v>
      </c>
      <c r="D1744" s="1072">
        <v>3479</v>
      </c>
      <c r="F1744" s="1043"/>
      <c r="G1744" s="1213"/>
      <c r="H1744" s="1209"/>
      <c r="I1744" s="1046"/>
      <c r="J1744" s="1047"/>
      <c r="K1744" s="1047"/>
      <c r="L1744" s="1047"/>
    </row>
    <row r="1745" spans="1:12" s="1042" customFormat="1">
      <c r="A1745" s="1066">
        <v>1735</v>
      </c>
      <c r="B1745" s="1070" t="s">
        <v>3560</v>
      </c>
      <c r="C1745" s="1071" t="s">
        <v>3554</v>
      </c>
      <c r="D1745" s="1072">
        <v>3479</v>
      </c>
      <c r="F1745" s="1043"/>
      <c r="G1745" s="1213"/>
      <c r="H1745" s="1209"/>
      <c r="I1745" s="1046"/>
      <c r="J1745" s="1047"/>
      <c r="K1745" s="1047"/>
      <c r="L1745" s="1047"/>
    </row>
    <row r="1746" spans="1:12" s="1042" customFormat="1">
      <c r="A1746" s="1066">
        <v>1736</v>
      </c>
      <c r="B1746" s="1070" t="s">
        <v>3561</v>
      </c>
      <c r="C1746" s="1071" t="s">
        <v>3554</v>
      </c>
      <c r="D1746" s="1072">
        <v>3479</v>
      </c>
      <c r="F1746" s="1043"/>
      <c r="G1746" s="1213"/>
      <c r="H1746" s="1209"/>
      <c r="I1746" s="1046"/>
      <c r="J1746" s="1047"/>
      <c r="K1746" s="1047"/>
      <c r="L1746" s="1047"/>
    </row>
    <row r="1747" spans="1:12" s="1042" customFormat="1">
      <c r="A1747" s="1066">
        <v>1737</v>
      </c>
      <c r="B1747" s="1070" t="s">
        <v>3562</v>
      </c>
      <c r="C1747" s="1071" t="s">
        <v>3554</v>
      </c>
      <c r="D1747" s="1072">
        <v>3479</v>
      </c>
      <c r="F1747" s="1043"/>
      <c r="G1747" s="1213"/>
      <c r="H1747" s="1209"/>
      <c r="I1747" s="1046"/>
      <c r="J1747" s="1047"/>
      <c r="K1747" s="1047"/>
      <c r="L1747" s="1047"/>
    </row>
    <row r="1748" spans="1:12" s="1042" customFormat="1">
      <c r="A1748" s="1066">
        <v>1738</v>
      </c>
      <c r="B1748" s="1070" t="s">
        <v>3563</v>
      </c>
      <c r="C1748" s="1071" t="s">
        <v>3554</v>
      </c>
      <c r="D1748" s="1072">
        <v>3479</v>
      </c>
      <c r="F1748" s="1043"/>
      <c r="G1748" s="1213"/>
      <c r="H1748" s="1209"/>
      <c r="I1748" s="1046"/>
      <c r="J1748" s="1047"/>
      <c r="K1748" s="1047"/>
      <c r="L1748" s="1047"/>
    </row>
    <row r="1749" spans="1:12" s="1042" customFormat="1">
      <c r="A1749" s="1066">
        <v>1739</v>
      </c>
      <c r="B1749" s="1070" t="s">
        <v>3564</v>
      </c>
      <c r="C1749" s="1071" t="s">
        <v>3554</v>
      </c>
      <c r="D1749" s="1072">
        <v>3479</v>
      </c>
      <c r="F1749" s="1043"/>
      <c r="G1749" s="1213"/>
      <c r="H1749" s="1209"/>
      <c r="I1749" s="1046"/>
      <c r="J1749" s="1047"/>
      <c r="K1749" s="1047"/>
      <c r="L1749" s="1047"/>
    </row>
    <row r="1750" spans="1:12" s="1042" customFormat="1">
      <c r="A1750" s="1066">
        <v>1740</v>
      </c>
      <c r="B1750" s="1070" t="s">
        <v>3565</v>
      </c>
      <c r="C1750" s="1071" t="s">
        <v>3554</v>
      </c>
      <c r="D1750" s="1072">
        <v>3479</v>
      </c>
      <c r="F1750" s="1043"/>
      <c r="G1750" s="1213"/>
      <c r="H1750" s="1209"/>
      <c r="I1750" s="1046"/>
      <c r="J1750" s="1047"/>
      <c r="K1750" s="1047"/>
      <c r="L1750" s="1047"/>
    </row>
    <row r="1751" spans="1:12" s="1042" customFormat="1">
      <c r="A1751" s="1066">
        <v>1741</v>
      </c>
      <c r="B1751" s="1070" t="s">
        <v>3566</v>
      </c>
      <c r="C1751" s="1071" t="s">
        <v>3554</v>
      </c>
      <c r="D1751" s="1072">
        <v>3479</v>
      </c>
      <c r="F1751" s="1043"/>
      <c r="G1751" s="1213"/>
      <c r="H1751" s="1209"/>
      <c r="I1751" s="1046"/>
      <c r="J1751" s="1047"/>
      <c r="K1751" s="1047"/>
      <c r="L1751" s="1047"/>
    </row>
    <row r="1752" spans="1:12" s="1042" customFormat="1">
      <c r="A1752" s="1066">
        <v>1742</v>
      </c>
      <c r="B1752" s="1070" t="s">
        <v>3567</v>
      </c>
      <c r="C1752" s="1071" t="s">
        <v>3554</v>
      </c>
      <c r="D1752" s="1072">
        <v>3479</v>
      </c>
      <c r="F1752" s="1043"/>
      <c r="G1752" s="1213"/>
      <c r="H1752" s="1209"/>
      <c r="I1752" s="1046"/>
      <c r="J1752" s="1047"/>
      <c r="K1752" s="1047"/>
      <c r="L1752" s="1047"/>
    </row>
    <row r="1753" spans="1:12" s="1042" customFormat="1">
      <c r="A1753" s="1066">
        <v>1743</v>
      </c>
      <c r="B1753" s="1070" t="s">
        <v>3568</v>
      </c>
      <c r="C1753" s="1071" t="s">
        <v>3554</v>
      </c>
      <c r="D1753" s="1072">
        <v>3479</v>
      </c>
      <c r="F1753" s="1043"/>
      <c r="G1753" s="1213"/>
      <c r="H1753" s="1209"/>
      <c r="I1753" s="1046"/>
      <c r="J1753" s="1047"/>
      <c r="K1753" s="1047"/>
      <c r="L1753" s="1047"/>
    </row>
    <row r="1754" spans="1:12" s="1042" customFormat="1">
      <c r="A1754" s="1066">
        <v>1744</v>
      </c>
      <c r="B1754" s="1070" t="s">
        <v>3569</v>
      </c>
      <c r="C1754" s="1071" t="s">
        <v>3554</v>
      </c>
      <c r="D1754" s="1072">
        <v>3479</v>
      </c>
      <c r="F1754" s="1043"/>
      <c r="G1754" s="1213"/>
      <c r="H1754" s="1209"/>
      <c r="I1754" s="1046"/>
      <c r="J1754" s="1047"/>
      <c r="K1754" s="1047"/>
      <c r="L1754" s="1047"/>
    </row>
    <row r="1755" spans="1:12" s="1042" customFormat="1">
      <c r="A1755" s="1066">
        <v>1745</v>
      </c>
      <c r="B1755" s="1070" t="s">
        <v>3570</v>
      </c>
      <c r="C1755" s="1071" t="s">
        <v>3554</v>
      </c>
      <c r="D1755" s="1072">
        <v>3479</v>
      </c>
      <c r="F1755" s="1043"/>
      <c r="G1755" s="1213"/>
      <c r="H1755" s="1209"/>
      <c r="I1755" s="1046"/>
      <c r="J1755" s="1047"/>
      <c r="K1755" s="1047"/>
      <c r="L1755" s="1047"/>
    </row>
    <row r="1756" spans="1:12" s="1042" customFormat="1">
      <c r="A1756" s="1066">
        <v>1746</v>
      </c>
      <c r="B1756" s="1070" t="s">
        <v>3571</v>
      </c>
      <c r="C1756" s="1071" t="s">
        <v>3554</v>
      </c>
      <c r="D1756" s="1072">
        <v>3479</v>
      </c>
      <c r="F1756" s="1043"/>
      <c r="G1756" s="1213"/>
      <c r="H1756" s="1209"/>
      <c r="I1756" s="1046"/>
      <c r="J1756" s="1047"/>
      <c r="K1756" s="1047"/>
      <c r="L1756" s="1047"/>
    </row>
    <row r="1757" spans="1:12" s="1042" customFormat="1">
      <c r="A1757" s="1066">
        <v>1747</v>
      </c>
      <c r="B1757" s="1070" t="s">
        <v>3572</v>
      </c>
      <c r="C1757" s="1071" t="s">
        <v>3554</v>
      </c>
      <c r="D1757" s="1072">
        <v>3479</v>
      </c>
      <c r="F1757" s="1043"/>
      <c r="G1757" s="1213"/>
      <c r="H1757" s="1209"/>
      <c r="I1757" s="1046"/>
      <c r="J1757" s="1047"/>
      <c r="K1757" s="1047"/>
      <c r="L1757" s="1047"/>
    </row>
    <row r="1758" spans="1:12" s="1042" customFormat="1">
      <c r="A1758" s="1066">
        <v>1748</v>
      </c>
      <c r="B1758" s="1070" t="s">
        <v>3573</v>
      </c>
      <c r="C1758" s="1071" t="s">
        <v>3554</v>
      </c>
      <c r="D1758" s="1072">
        <v>3479</v>
      </c>
      <c r="F1758" s="1043"/>
      <c r="G1758" s="1213"/>
      <c r="H1758" s="1209"/>
      <c r="I1758" s="1046"/>
      <c r="J1758" s="1047"/>
      <c r="K1758" s="1047"/>
      <c r="L1758" s="1047"/>
    </row>
    <row r="1759" spans="1:12" s="1042" customFormat="1">
      <c r="A1759" s="1066">
        <v>1749</v>
      </c>
      <c r="B1759" s="1070" t="s">
        <v>3574</v>
      </c>
      <c r="C1759" s="1071" t="s">
        <v>3554</v>
      </c>
      <c r="D1759" s="1072">
        <v>3479</v>
      </c>
      <c r="F1759" s="1043"/>
      <c r="G1759" s="1213"/>
      <c r="H1759" s="1209"/>
      <c r="I1759" s="1046"/>
      <c r="J1759" s="1047"/>
      <c r="K1759" s="1047"/>
      <c r="L1759" s="1047"/>
    </row>
    <row r="1760" spans="1:12" s="1042" customFormat="1">
      <c r="A1760" s="1066">
        <v>1750</v>
      </c>
      <c r="B1760" s="1070" t="s">
        <v>3575</v>
      </c>
      <c r="C1760" s="1071" t="s">
        <v>3554</v>
      </c>
      <c r="D1760" s="1072">
        <v>3479</v>
      </c>
      <c r="F1760" s="1043"/>
      <c r="G1760" s="1213"/>
      <c r="H1760" s="1209"/>
      <c r="I1760" s="1046"/>
      <c r="J1760" s="1047"/>
      <c r="K1760" s="1047"/>
      <c r="L1760" s="1047"/>
    </row>
    <row r="1761" spans="1:12" s="1042" customFormat="1">
      <c r="A1761" s="1066">
        <v>1751</v>
      </c>
      <c r="B1761" s="1070" t="s">
        <v>3576</v>
      </c>
      <c r="C1761" s="1071" t="s">
        <v>3554</v>
      </c>
      <c r="D1761" s="1072">
        <v>3479</v>
      </c>
      <c r="F1761" s="1043"/>
      <c r="G1761" s="1213"/>
      <c r="H1761" s="1209"/>
      <c r="I1761" s="1046"/>
      <c r="J1761" s="1047"/>
      <c r="K1761" s="1047"/>
      <c r="L1761" s="1047"/>
    </row>
    <row r="1762" spans="1:12" s="1042" customFormat="1">
      <c r="A1762" s="1066">
        <v>1752</v>
      </c>
      <c r="B1762" s="1070" t="s">
        <v>3577</v>
      </c>
      <c r="C1762" s="1071" t="s">
        <v>3554</v>
      </c>
      <c r="D1762" s="1072">
        <v>3479</v>
      </c>
      <c r="F1762" s="1043"/>
      <c r="G1762" s="1213"/>
      <c r="H1762" s="1209"/>
      <c r="I1762" s="1046"/>
      <c r="J1762" s="1047"/>
      <c r="K1762" s="1047"/>
      <c r="L1762" s="1047"/>
    </row>
    <row r="1763" spans="1:12" s="1042" customFormat="1">
      <c r="A1763" s="1066">
        <v>1753</v>
      </c>
      <c r="B1763" s="1070" t="s">
        <v>3578</v>
      </c>
      <c r="C1763" s="1071" t="s">
        <v>3579</v>
      </c>
      <c r="D1763" s="1072">
        <v>660838.72</v>
      </c>
      <c r="F1763" s="1043"/>
      <c r="G1763" s="1213"/>
      <c r="H1763" s="1209"/>
      <c r="I1763" s="1046"/>
      <c r="J1763" s="1047"/>
      <c r="K1763" s="1047"/>
      <c r="L1763" s="1047"/>
    </row>
    <row r="1764" spans="1:12" s="1042" customFormat="1">
      <c r="A1764" s="1066">
        <v>1754</v>
      </c>
      <c r="B1764" s="1070" t="s">
        <v>3580</v>
      </c>
      <c r="C1764" s="1071" t="s">
        <v>3579</v>
      </c>
      <c r="D1764" s="1072">
        <v>69698.48</v>
      </c>
      <c r="F1764" s="1043"/>
      <c r="G1764" s="1213"/>
      <c r="H1764" s="1209"/>
      <c r="I1764" s="1046"/>
      <c r="J1764" s="1047"/>
      <c r="K1764" s="1047"/>
      <c r="L1764" s="1047"/>
    </row>
    <row r="1765" spans="1:12" s="1042" customFormat="1">
      <c r="A1765" s="1066">
        <v>1755</v>
      </c>
      <c r="B1765" s="1070" t="s">
        <v>3581</v>
      </c>
      <c r="C1765" s="1071" t="s">
        <v>2115</v>
      </c>
      <c r="D1765" s="1072">
        <v>1508</v>
      </c>
      <c r="F1765" s="1043"/>
      <c r="G1765" s="1213"/>
      <c r="H1765" s="1209"/>
      <c r="I1765" s="1046"/>
      <c r="J1765" s="1047"/>
      <c r="K1765" s="1047"/>
      <c r="L1765" s="1047"/>
    </row>
    <row r="1766" spans="1:12" s="1042" customFormat="1">
      <c r="A1766" s="1066">
        <v>1756</v>
      </c>
      <c r="B1766" s="1070" t="s">
        <v>3582</v>
      </c>
      <c r="C1766" s="1071" t="s">
        <v>2115</v>
      </c>
      <c r="D1766" s="1116">
        <v>1508</v>
      </c>
      <c r="F1766" s="1043"/>
      <c r="G1766" s="1213"/>
      <c r="H1766" s="1209"/>
      <c r="I1766" s="1046"/>
      <c r="J1766" s="1047"/>
      <c r="K1766" s="1047"/>
      <c r="L1766" s="1047"/>
    </row>
    <row r="1767" spans="1:12" s="1042" customFormat="1">
      <c r="A1767" s="1066">
        <v>1757</v>
      </c>
      <c r="B1767" s="1070" t="s">
        <v>3583</v>
      </c>
      <c r="C1767" s="1071" t="s">
        <v>2115</v>
      </c>
      <c r="D1767" s="1072">
        <v>1508</v>
      </c>
      <c r="F1767" s="1043"/>
      <c r="G1767" s="1213"/>
      <c r="H1767" s="1209"/>
      <c r="I1767" s="1046"/>
      <c r="J1767" s="1047"/>
      <c r="K1767" s="1047"/>
      <c r="L1767" s="1047"/>
    </row>
    <row r="1768" spans="1:12" s="1042" customFormat="1">
      <c r="A1768" s="1066">
        <v>1758</v>
      </c>
      <c r="B1768" s="1070" t="s">
        <v>3584</v>
      </c>
      <c r="C1768" s="1071" t="s">
        <v>2115</v>
      </c>
      <c r="D1768" s="1072">
        <v>1508</v>
      </c>
      <c r="F1768" s="1043"/>
      <c r="G1768" s="1213"/>
      <c r="H1768" s="1209"/>
      <c r="I1768" s="1046"/>
      <c r="J1768" s="1047"/>
      <c r="K1768" s="1047"/>
      <c r="L1768" s="1047"/>
    </row>
    <row r="1769" spans="1:12" s="1042" customFormat="1">
      <c r="A1769" s="1066">
        <v>1759</v>
      </c>
      <c r="B1769" s="1070" t="s">
        <v>3585</v>
      </c>
      <c r="C1769" s="1071" t="s">
        <v>2115</v>
      </c>
      <c r="D1769" s="1072">
        <v>1508</v>
      </c>
      <c r="F1769" s="1043"/>
      <c r="G1769" s="1213"/>
      <c r="H1769" s="1209"/>
      <c r="I1769" s="1046"/>
      <c r="J1769" s="1047"/>
      <c r="K1769" s="1047"/>
      <c r="L1769" s="1047"/>
    </row>
    <row r="1770" spans="1:12" s="1042" customFormat="1">
      <c r="A1770" s="1066">
        <v>1760</v>
      </c>
      <c r="B1770" s="1070" t="s">
        <v>3586</v>
      </c>
      <c r="C1770" s="1071" t="s">
        <v>2115</v>
      </c>
      <c r="D1770" s="1072">
        <v>1508</v>
      </c>
      <c r="F1770" s="1043"/>
      <c r="G1770" s="1213"/>
      <c r="H1770" s="1209"/>
      <c r="I1770" s="1046"/>
      <c r="J1770" s="1047"/>
      <c r="K1770" s="1047"/>
      <c r="L1770" s="1047"/>
    </row>
    <row r="1771" spans="1:12" s="1042" customFormat="1">
      <c r="A1771" s="1066">
        <v>1761</v>
      </c>
      <c r="B1771" s="1070" t="s">
        <v>3587</v>
      </c>
      <c r="C1771" s="1071" t="s">
        <v>2115</v>
      </c>
      <c r="D1771" s="1072">
        <v>1508</v>
      </c>
      <c r="F1771" s="1043"/>
      <c r="G1771" s="1213"/>
      <c r="H1771" s="1209"/>
      <c r="I1771" s="1046"/>
      <c r="J1771" s="1047"/>
      <c r="K1771" s="1047"/>
      <c r="L1771" s="1047"/>
    </row>
    <row r="1772" spans="1:12" s="1042" customFormat="1">
      <c r="A1772" s="1066">
        <v>1762</v>
      </c>
      <c r="B1772" s="1070" t="s">
        <v>3588</v>
      </c>
      <c r="C1772" s="1071" t="s">
        <v>2115</v>
      </c>
      <c r="D1772" s="1072">
        <v>1508</v>
      </c>
      <c r="F1772" s="1043"/>
      <c r="G1772" s="1213"/>
      <c r="H1772" s="1209"/>
      <c r="I1772" s="1046"/>
      <c r="J1772" s="1047"/>
      <c r="K1772" s="1047"/>
      <c r="L1772" s="1047"/>
    </row>
    <row r="1773" spans="1:12" s="1042" customFormat="1">
      <c r="A1773" s="1066">
        <v>1763</v>
      </c>
      <c r="B1773" s="1070" t="s">
        <v>3589</v>
      </c>
      <c r="C1773" s="1071" t="s">
        <v>2115</v>
      </c>
      <c r="D1773" s="1072">
        <v>1508</v>
      </c>
      <c r="F1773" s="1043"/>
      <c r="G1773" s="1213"/>
      <c r="H1773" s="1209"/>
      <c r="I1773" s="1046"/>
      <c r="J1773" s="1047"/>
      <c r="K1773" s="1047"/>
      <c r="L1773" s="1047"/>
    </row>
    <row r="1774" spans="1:12" s="1042" customFormat="1">
      <c r="A1774" s="1066">
        <v>1764</v>
      </c>
      <c r="B1774" s="1070" t="s">
        <v>3590</v>
      </c>
      <c r="C1774" s="1071" t="s">
        <v>2115</v>
      </c>
      <c r="D1774" s="1072">
        <v>1508</v>
      </c>
      <c r="F1774" s="1043"/>
      <c r="G1774" s="1213"/>
      <c r="H1774" s="1209"/>
      <c r="I1774" s="1046"/>
      <c r="J1774" s="1047"/>
      <c r="K1774" s="1047"/>
      <c r="L1774" s="1047"/>
    </row>
    <row r="1775" spans="1:12" s="1042" customFormat="1">
      <c r="A1775" s="1066">
        <v>1765</v>
      </c>
      <c r="B1775" s="1070" t="s">
        <v>3591</v>
      </c>
      <c r="C1775" s="1071" t="s">
        <v>2115</v>
      </c>
      <c r="D1775" s="1072">
        <v>1508</v>
      </c>
      <c r="F1775" s="1043"/>
      <c r="G1775" s="1213"/>
      <c r="H1775" s="1209"/>
      <c r="I1775" s="1046"/>
      <c r="J1775" s="1047"/>
      <c r="K1775" s="1047"/>
      <c r="L1775" s="1047"/>
    </row>
    <row r="1776" spans="1:12" s="1042" customFormat="1">
      <c r="A1776" s="1066">
        <v>1766</v>
      </c>
      <c r="B1776" s="1070" t="s">
        <v>3592</v>
      </c>
      <c r="C1776" s="1071" t="s">
        <v>2115</v>
      </c>
      <c r="D1776" s="1072">
        <v>1508</v>
      </c>
      <c r="F1776" s="1043"/>
      <c r="G1776" s="1213"/>
      <c r="H1776" s="1209"/>
      <c r="I1776" s="1046"/>
      <c r="J1776" s="1047"/>
      <c r="K1776" s="1047"/>
      <c r="L1776" s="1047"/>
    </row>
    <row r="1777" spans="1:12" s="1042" customFormat="1">
      <c r="A1777" s="1066">
        <v>1767</v>
      </c>
      <c r="B1777" s="1070" t="s">
        <v>3593</v>
      </c>
      <c r="C1777" s="1071" t="s">
        <v>2115</v>
      </c>
      <c r="D1777" s="1072">
        <v>1508</v>
      </c>
      <c r="F1777" s="1043"/>
      <c r="G1777" s="1213"/>
      <c r="H1777" s="1209"/>
      <c r="I1777" s="1046"/>
      <c r="J1777" s="1047"/>
      <c r="K1777" s="1047"/>
      <c r="L1777" s="1047"/>
    </row>
    <row r="1778" spans="1:12" s="1042" customFormat="1">
      <c r="A1778" s="1066">
        <v>1768</v>
      </c>
      <c r="B1778" s="1070" t="s">
        <v>3594</v>
      </c>
      <c r="C1778" s="1071" t="s">
        <v>2115</v>
      </c>
      <c r="D1778" s="1072">
        <v>1508</v>
      </c>
      <c r="F1778" s="1043"/>
      <c r="G1778" s="1213"/>
      <c r="H1778" s="1209"/>
      <c r="I1778" s="1046"/>
      <c r="J1778" s="1047"/>
      <c r="K1778" s="1047"/>
      <c r="L1778" s="1047"/>
    </row>
    <row r="1779" spans="1:12" s="1042" customFormat="1">
      <c r="A1779" s="1066">
        <v>1769</v>
      </c>
      <c r="B1779" s="1070" t="s">
        <v>3595</v>
      </c>
      <c r="C1779" s="1071" t="s">
        <v>2115</v>
      </c>
      <c r="D1779" s="1072">
        <v>1508</v>
      </c>
      <c r="F1779" s="1043"/>
      <c r="G1779" s="1213"/>
      <c r="H1779" s="1209"/>
      <c r="I1779" s="1046"/>
      <c r="J1779" s="1047"/>
      <c r="K1779" s="1047"/>
      <c r="L1779" s="1047"/>
    </row>
    <row r="1780" spans="1:12" s="1042" customFormat="1">
      <c r="A1780" s="1066">
        <v>1770</v>
      </c>
      <c r="B1780" s="1070" t="s">
        <v>3596</v>
      </c>
      <c r="C1780" s="1071" t="s">
        <v>2115</v>
      </c>
      <c r="D1780" s="1072">
        <v>1508</v>
      </c>
      <c r="F1780" s="1043"/>
      <c r="G1780" s="1213"/>
      <c r="H1780" s="1209"/>
      <c r="I1780" s="1046"/>
      <c r="J1780" s="1047"/>
      <c r="K1780" s="1047"/>
      <c r="L1780" s="1047"/>
    </row>
    <row r="1781" spans="1:12" s="1042" customFormat="1">
      <c r="A1781" s="1066">
        <v>1771</v>
      </c>
      <c r="B1781" s="1070" t="s">
        <v>3597</v>
      </c>
      <c r="C1781" s="1071" t="s">
        <v>2115</v>
      </c>
      <c r="D1781" s="1072">
        <v>1508</v>
      </c>
      <c r="F1781" s="1043"/>
      <c r="G1781" s="1213"/>
      <c r="H1781" s="1209"/>
      <c r="I1781" s="1046"/>
      <c r="J1781" s="1047"/>
      <c r="K1781" s="1047"/>
      <c r="L1781" s="1047"/>
    </row>
    <row r="1782" spans="1:12" s="1042" customFormat="1">
      <c r="A1782" s="1066">
        <v>1772</v>
      </c>
      <c r="B1782" s="1070" t="s">
        <v>3598</v>
      </c>
      <c r="C1782" s="1071" t="s">
        <v>2115</v>
      </c>
      <c r="D1782" s="1072">
        <v>1508</v>
      </c>
      <c r="F1782" s="1043"/>
      <c r="G1782" s="1213"/>
      <c r="H1782" s="1209"/>
      <c r="I1782" s="1046"/>
      <c r="J1782" s="1047"/>
      <c r="K1782" s="1047"/>
      <c r="L1782" s="1047"/>
    </row>
    <row r="1783" spans="1:12" s="1042" customFormat="1">
      <c r="A1783" s="1066">
        <v>1773</v>
      </c>
      <c r="B1783" s="1070" t="s">
        <v>3599</v>
      </c>
      <c r="C1783" s="1071" t="s">
        <v>2115</v>
      </c>
      <c r="D1783" s="1072">
        <v>1508</v>
      </c>
      <c r="F1783" s="1043"/>
      <c r="G1783" s="1213"/>
      <c r="H1783" s="1209"/>
      <c r="I1783" s="1046"/>
      <c r="J1783" s="1047"/>
      <c r="K1783" s="1047"/>
      <c r="L1783" s="1047"/>
    </row>
    <row r="1784" spans="1:12" s="1042" customFormat="1">
      <c r="A1784" s="1066">
        <v>1774</v>
      </c>
      <c r="B1784" s="1070" t="s">
        <v>3600</v>
      </c>
      <c r="C1784" s="1071" t="s">
        <v>2115</v>
      </c>
      <c r="D1784" s="1072">
        <v>1508</v>
      </c>
      <c r="F1784" s="1043"/>
      <c r="G1784" s="1213"/>
      <c r="H1784" s="1209"/>
      <c r="I1784" s="1046"/>
      <c r="J1784" s="1047"/>
      <c r="K1784" s="1047"/>
      <c r="L1784" s="1047"/>
    </row>
    <row r="1785" spans="1:12" s="1042" customFormat="1">
      <c r="A1785" s="1066">
        <v>1775</v>
      </c>
      <c r="B1785" s="1070" t="s">
        <v>3601</v>
      </c>
      <c r="C1785" s="1071" t="s">
        <v>2115</v>
      </c>
      <c r="D1785" s="1072">
        <v>1508</v>
      </c>
      <c r="F1785" s="1043"/>
      <c r="G1785" s="1213"/>
      <c r="H1785" s="1209"/>
      <c r="I1785" s="1046"/>
      <c r="J1785" s="1047"/>
      <c r="K1785" s="1047"/>
      <c r="L1785" s="1047"/>
    </row>
    <row r="1786" spans="1:12" s="1042" customFormat="1">
      <c r="A1786" s="1066">
        <v>1776</v>
      </c>
      <c r="B1786" s="1070" t="s">
        <v>3602</v>
      </c>
      <c r="C1786" s="1071" t="s">
        <v>2115</v>
      </c>
      <c r="D1786" s="1072">
        <v>1508</v>
      </c>
      <c r="F1786" s="1043"/>
      <c r="G1786" s="1213"/>
      <c r="H1786" s="1209"/>
      <c r="I1786" s="1046"/>
      <c r="J1786" s="1047"/>
      <c r="K1786" s="1047"/>
      <c r="L1786" s="1047"/>
    </row>
    <row r="1787" spans="1:12" s="1042" customFormat="1">
      <c r="A1787" s="1066">
        <v>1777</v>
      </c>
      <c r="B1787" s="1070" t="s">
        <v>3603</v>
      </c>
      <c r="C1787" s="1071" t="s">
        <v>2115</v>
      </c>
      <c r="D1787" s="1072">
        <v>9860</v>
      </c>
      <c r="F1787" s="1043"/>
      <c r="G1787" s="1213"/>
      <c r="H1787" s="1209"/>
      <c r="I1787" s="1046"/>
      <c r="J1787" s="1047"/>
      <c r="K1787" s="1047"/>
      <c r="L1787" s="1047"/>
    </row>
    <row r="1788" spans="1:12" s="1042" customFormat="1">
      <c r="A1788" s="1066">
        <v>1778</v>
      </c>
      <c r="B1788" s="1070" t="s">
        <v>3604</v>
      </c>
      <c r="C1788" s="1071" t="s">
        <v>2115</v>
      </c>
      <c r="D1788" s="1072">
        <v>9860</v>
      </c>
      <c r="F1788" s="1043"/>
      <c r="G1788" s="1213"/>
      <c r="H1788" s="1209"/>
      <c r="I1788" s="1046"/>
      <c r="J1788" s="1047"/>
      <c r="K1788" s="1047"/>
      <c r="L1788" s="1047"/>
    </row>
    <row r="1789" spans="1:12" s="1042" customFormat="1">
      <c r="A1789" s="1066">
        <v>1779</v>
      </c>
      <c r="B1789" s="1070" t="s">
        <v>3605</v>
      </c>
      <c r="C1789" s="1071" t="s">
        <v>2115</v>
      </c>
      <c r="D1789" s="1072">
        <v>9860</v>
      </c>
      <c r="F1789" s="1043"/>
      <c r="G1789" s="1213"/>
      <c r="H1789" s="1209"/>
      <c r="I1789" s="1046"/>
      <c r="J1789" s="1047"/>
      <c r="K1789" s="1047"/>
      <c r="L1789" s="1047"/>
    </row>
    <row r="1790" spans="1:12" s="1042" customFormat="1">
      <c r="A1790" s="1066">
        <v>1780</v>
      </c>
      <c r="B1790" s="1070" t="s">
        <v>3606</v>
      </c>
      <c r="C1790" s="1071" t="s">
        <v>2115</v>
      </c>
      <c r="D1790" s="1072">
        <v>9860</v>
      </c>
      <c r="F1790" s="1043"/>
      <c r="G1790" s="1213"/>
      <c r="H1790" s="1209"/>
      <c r="I1790" s="1046"/>
      <c r="J1790" s="1047"/>
      <c r="K1790" s="1047"/>
      <c r="L1790" s="1047"/>
    </row>
    <row r="1791" spans="1:12" s="1042" customFormat="1">
      <c r="A1791" s="1066">
        <v>1781</v>
      </c>
      <c r="B1791" s="1070" t="s">
        <v>3607</v>
      </c>
      <c r="C1791" s="1071" t="s">
        <v>2115</v>
      </c>
      <c r="D1791" s="1072">
        <v>9860</v>
      </c>
      <c r="F1791" s="1043"/>
      <c r="G1791" s="1213"/>
      <c r="H1791" s="1209"/>
      <c r="I1791" s="1046"/>
      <c r="J1791" s="1047"/>
      <c r="K1791" s="1047"/>
      <c r="L1791" s="1047"/>
    </row>
    <row r="1792" spans="1:12" s="1042" customFormat="1">
      <c r="A1792" s="1066">
        <v>1782</v>
      </c>
      <c r="B1792" s="1070" t="s">
        <v>3608</v>
      </c>
      <c r="C1792" s="1071" t="s">
        <v>2115</v>
      </c>
      <c r="D1792" s="1072">
        <v>9860</v>
      </c>
      <c r="F1792" s="1043"/>
      <c r="G1792" s="1213"/>
      <c r="H1792" s="1209"/>
      <c r="I1792" s="1046"/>
      <c r="J1792" s="1047"/>
      <c r="K1792" s="1047"/>
      <c r="L1792" s="1047"/>
    </row>
    <row r="1793" spans="1:12" s="1042" customFormat="1">
      <c r="A1793" s="1066">
        <v>1783</v>
      </c>
      <c r="B1793" s="1070" t="s">
        <v>3609</v>
      </c>
      <c r="C1793" s="1071" t="s">
        <v>2115</v>
      </c>
      <c r="D1793" s="1072">
        <v>9860</v>
      </c>
      <c r="F1793" s="1043"/>
      <c r="G1793" s="1213"/>
      <c r="H1793" s="1209"/>
      <c r="I1793" s="1046"/>
      <c r="J1793" s="1047"/>
      <c r="K1793" s="1047"/>
      <c r="L1793" s="1047"/>
    </row>
    <row r="1794" spans="1:12" s="1042" customFormat="1">
      <c r="A1794" s="1066">
        <v>1784</v>
      </c>
      <c r="B1794" s="1070" t="s">
        <v>3610</v>
      </c>
      <c r="C1794" s="1071" t="s">
        <v>2115</v>
      </c>
      <c r="D1794" s="1072">
        <v>9860</v>
      </c>
      <c r="F1794" s="1043"/>
      <c r="G1794" s="1213"/>
      <c r="H1794" s="1209"/>
      <c r="I1794" s="1046"/>
      <c r="J1794" s="1047"/>
      <c r="K1794" s="1047"/>
      <c r="L1794" s="1047"/>
    </row>
    <row r="1795" spans="1:12" s="1042" customFormat="1">
      <c r="A1795" s="1066">
        <v>1785</v>
      </c>
      <c r="B1795" s="1070" t="s">
        <v>3611</v>
      </c>
      <c r="C1795" s="1071" t="s">
        <v>2115</v>
      </c>
      <c r="D1795" s="1072">
        <v>9860</v>
      </c>
      <c r="F1795" s="1221"/>
      <c r="G1795" s="1213"/>
      <c r="H1795" s="1209"/>
      <c r="I1795" s="1046"/>
      <c r="J1795" s="1047"/>
      <c r="K1795" s="1047"/>
      <c r="L1795" s="1047"/>
    </row>
    <row r="1796" spans="1:12" s="1042" customFormat="1">
      <c r="A1796" s="1066">
        <v>1786</v>
      </c>
      <c r="B1796" s="1070" t="s">
        <v>3612</v>
      </c>
      <c r="C1796" s="1071" t="s">
        <v>2115</v>
      </c>
      <c r="D1796" s="1072">
        <v>9860</v>
      </c>
      <c r="F1796" s="1221"/>
      <c r="G1796" s="1213"/>
      <c r="H1796" s="1209"/>
      <c r="I1796" s="1046"/>
      <c r="J1796" s="1047"/>
      <c r="K1796" s="1047"/>
      <c r="L1796" s="1047"/>
    </row>
    <row r="1797" spans="1:12" s="1042" customFormat="1" ht="18">
      <c r="A1797" s="1066">
        <v>1787</v>
      </c>
      <c r="B1797" s="1070" t="s">
        <v>3613</v>
      </c>
      <c r="C1797" s="1071" t="s">
        <v>2115</v>
      </c>
      <c r="D1797" s="1072">
        <v>9860</v>
      </c>
      <c r="F1797" s="1262"/>
      <c r="G1797" s="1213"/>
      <c r="H1797" s="1209"/>
      <c r="I1797" s="1046"/>
      <c r="J1797" s="1047"/>
      <c r="K1797" s="1047"/>
      <c r="L1797" s="1047"/>
    </row>
    <row r="1798" spans="1:12" s="1042" customFormat="1">
      <c r="A1798" s="1066">
        <v>1788</v>
      </c>
      <c r="B1798" s="1070" t="s">
        <v>3614</v>
      </c>
      <c r="C1798" s="1071" t="s">
        <v>2115</v>
      </c>
      <c r="D1798" s="1072">
        <v>9860</v>
      </c>
      <c r="F1798" s="1043"/>
      <c r="G1798" s="1213"/>
      <c r="H1798" s="1209"/>
      <c r="I1798" s="1046"/>
      <c r="J1798" s="1047"/>
      <c r="K1798" s="1047"/>
      <c r="L1798" s="1047"/>
    </row>
    <row r="1799" spans="1:12" s="1042" customFormat="1">
      <c r="A1799" s="1066">
        <v>1789</v>
      </c>
      <c r="B1799" s="1070" t="s">
        <v>3615</v>
      </c>
      <c r="C1799" s="1071" t="s">
        <v>2115</v>
      </c>
      <c r="D1799" s="1072">
        <v>9860</v>
      </c>
      <c r="F1799" s="1043"/>
      <c r="G1799" s="1213"/>
      <c r="H1799" s="1209"/>
      <c r="I1799" s="1046"/>
      <c r="J1799" s="1047"/>
      <c r="K1799" s="1047"/>
      <c r="L1799" s="1047"/>
    </row>
    <row r="1800" spans="1:12" s="1042" customFormat="1">
      <c r="A1800" s="1066">
        <v>1790</v>
      </c>
      <c r="B1800" s="1070" t="s">
        <v>3616</v>
      </c>
      <c r="C1800" s="1071" t="s">
        <v>2115</v>
      </c>
      <c r="D1800" s="1072">
        <v>9860</v>
      </c>
      <c r="F1800" s="1043"/>
      <c r="G1800" s="1213"/>
      <c r="H1800" s="1209"/>
      <c r="I1800" s="1046"/>
      <c r="J1800" s="1047"/>
      <c r="K1800" s="1047"/>
      <c r="L1800" s="1047"/>
    </row>
    <row r="1801" spans="1:12" s="1042" customFormat="1">
      <c r="A1801" s="1066">
        <v>1791</v>
      </c>
      <c r="B1801" s="1070" t="s">
        <v>3617</v>
      </c>
      <c r="C1801" s="1071" t="s">
        <v>2115</v>
      </c>
      <c r="D1801" s="1072">
        <v>9860</v>
      </c>
      <c r="F1801" s="1043"/>
      <c r="G1801" s="1213"/>
      <c r="H1801" s="1209"/>
      <c r="I1801" s="1046"/>
      <c r="J1801" s="1047"/>
      <c r="K1801" s="1047"/>
      <c r="L1801" s="1047"/>
    </row>
    <row r="1802" spans="1:12" s="1042" customFormat="1">
      <c r="A1802" s="1066">
        <v>1792</v>
      </c>
      <c r="B1802" s="1070" t="s">
        <v>3618</v>
      </c>
      <c r="C1802" s="1071" t="s">
        <v>2145</v>
      </c>
      <c r="D1802" s="1072">
        <v>3833.18</v>
      </c>
      <c r="F1802" s="1043"/>
      <c r="G1802" s="1213"/>
      <c r="H1802" s="1209"/>
      <c r="I1802" s="1046"/>
      <c r="J1802" s="1047"/>
      <c r="K1802" s="1047"/>
      <c r="L1802" s="1047"/>
    </row>
    <row r="1803" spans="1:12" s="1042" customFormat="1">
      <c r="A1803" s="1066">
        <v>1793</v>
      </c>
      <c r="B1803" s="1070" t="s">
        <v>3619</v>
      </c>
      <c r="C1803" s="1071" t="s">
        <v>2152</v>
      </c>
      <c r="D1803" s="1072">
        <v>12778.89</v>
      </c>
      <c r="F1803" s="1043"/>
      <c r="G1803" s="1213"/>
      <c r="H1803" s="1209"/>
      <c r="I1803" s="1046"/>
      <c r="J1803" s="1047"/>
      <c r="K1803" s="1047"/>
      <c r="L1803" s="1047"/>
    </row>
    <row r="1804" spans="1:12" s="1042" customFormat="1">
      <c r="A1804" s="1066">
        <v>1794</v>
      </c>
      <c r="B1804" s="1070" t="s">
        <v>3620</v>
      </c>
      <c r="C1804" s="1071" t="s">
        <v>3621</v>
      </c>
      <c r="D1804" s="1072">
        <v>4150.4799999999996</v>
      </c>
      <c r="F1804" s="1043"/>
      <c r="G1804" s="1213"/>
      <c r="H1804" s="1209"/>
      <c r="I1804" s="1046"/>
      <c r="J1804" s="1047"/>
      <c r="K1804" s="1047"/>
      <c r="L1804" s="1047"/>
    </row>
    <row r="1805" spans="1:12" s="1042" customFormat="1">
      <c r="A1805" s="1066">
        <v>1795</v>
      </c>
      <c r="B1805" s="1070" t="s">
        <v>3622</v>
      </c>
      <c r="C1805" s="1071" t="s">
        <v>3623</v>
      </c>
      <c r="D1805" s="1072">
        <v>15150</v>
      </c>
      <c r="F1805" s="1043"/>
      <c r="G1805" s="1213"/>
      <c r="H1805" s="1209"/>
      <c r="I1805" s="1046"/>
      <c r="J1805" s="1047"/>
      <c r="K1805" s="1047"/>
      <c r="L1805" s="1047"/>
    </row>
    <row r="1806" spans="1:12" s="1042" customFormat="1">
      <c r="A1806" s="1066">
        <v>1796</v>
      </c>
      <c r="B1806" s="1070" t="s">
        <v>3624</v>
      </c>
      <c r="C1806" s="1071" t="s">
        <v>3623</v>
      </c>
      <c r="D1806" s="1072">
        <v>15150</v>
      </c>
      <c r="F1806" s="1043"/>
      <c r="G1806" s="1213"/>
      <c r="H1806" s="1209"/>
      <c r="I1806" s="1046"/>
      <c r="J1806" s="1047"/>
      <c r="K1806" s="1047"/>
      <c r="L1806" s="1047"/>
    </row>
    <row r="1807" spans="1:12" s="1042" customFormat="1">
      <c r="A1807" s="1066">
        <v>1797</v>
      </c>
      <c r="B1807" s="1070" t="s">
        <v>3625</v>
      </c>
      <c r="C1807" s="1071" t="s">
        <v>3626</v>
      </c>
      <c r="D1807" s="1072">
        <v>2668</v>
      </c>
      <c r="F1807" s="1043"/>
      <c r="G1807" s="1213"/>
      <c r="H1807" s="1209"/>
      <c r="I1807" s="1046"/>
      <c r="J1807" s="1047"/>
      <c r="K1807" s="1047"/>
      <c r="L1807" s="1047"/>
    </row>
    <row r="1808" spans="1:12" s="1042" customFormat="1">
      <c r="A1808" s="1066">
        <v>1798</v>
      </c>
      <c r="B1808" s="1070" t="s">
        <v>3627</v>
      </c>
      <c r="C1808" s="1071" t="s">
        <v>3626</v>
      </c>
      <c r="D1808" s="1072">
        <v>93821.119999999995</v>
      </c>
      <c r="F1808" s="1043"/>
      <c r="G1808" s="1213"/>
      <c r="H1808" s="1209"/>
      <c r="I1808" s="1046"/>
      <c r="J1808" s="1047"/>
      <c r="K1808" s="1047"/>
      <c r="L1808" s="1047"/>
    </row>
    <row r="1809" spans="1:12" s="1042" customFormat="1">
      <c r="A1809" s="1066">
        <v>1799</v>
      </c>
      <c r="B1809" s="1070" t="s">
        <v>3628</v>
      </c>
      <c r="C1809" s="1071" t="s">
        <v>3626</v>
      </c>
      <c r="D1809" s="1072">
        <v>18314.330000000002</v>
      </c>
      <c r="F1809" s="1043"/>
      <c r="G1809" s="1213"/>
      <c r="H1809" s="1209"/>
      <c r="I1809" s="1046"/>
      <c r="J1809" s="1047"/>
      <c r="K1809" s="1047"/>
      <c r="L1809" s="1047"/>
    </row>
    <row r="1810" spans="1:12" s="1042" customFormat="1">
      <c r="A1810" s="1066">
        <v>1800</v>
      </c>
      <c r="B1810" s="1070" t="s">
        <v>3629</v>
      </c>
      <c r="C1810" s="1071" t="s">
        <v>3451</v>
      </c>
      <c r="D1810" s="1072">
        <v>14758.68</v>
      </c>
      <c r="F1810" s="1043"/>
      <c r="G1810" s="1213"/>
      <c r="H1810" s="1209"/>
      <c r="I1810" s="1046"/>
      <c r="J1810" s="1047"/>
      <c r="K1810" s="1047"/>
      <c r="L1810" s="1047"/>
    </row>
    <row r="1811" spans="1:12" s="1042" customFormat="1">
      <c r="A1811" s="1066">
        <v>1801</v>
      </c>
      <c r="B1811" s="1070" t="s">
        <v>3630</v>
      </c>
      <c r="C1811" s="1071" t="s">
        <v>3451</v>
      </c>
      <c r="D1811" s="1072">
        <v>14758.68</v>
      </c>
      <c r="F1811" s="1043"/>
      <c r="G1811" s="1213"/>
      <c r="H1811" s="1209"/>
      <c r="I1811" s="1046"/>
      <c r="J1811" s="1047"/>
      <c r="K1811" s="1047"/>
      <c r="L1811" s="1047"/>
    </row>
    <row r="1812" spans="1:12" s="1042" customFormat="1">
      <c r="A1812" s="1066">
        <v>1802</v>
      </c>
      <c r="B1812" s="1070" t="s">
        <v>3631</v>
      </c>
      <c r="C1812" s="1071" t="s">
        <v>3451</v>
      </c>
      <c r="D1812" s="1072">
        <v>6499</v>
      </c>
      <c r="F1812" s="1043"/>
      <c r="G1812" s="1213"/>
      <c r="H1812" s="1209"/>
      <c r="I1812" s="1046"/>
      <c r="J1812" s="1047"/>
      <c r="K1812" s="1047"/>
      <c r="L1812" s="1047"/>
    </row>
    <row r="1813" spans="1:12" s="1042" customFormat="1">
      <c r="A1813" s="1066">
        <v>1803</v>
      </c>
      <c r="B1813" s="1070" t="s">
        <v>3632</v>
      </c>
      <c r="C1813" s="1071" t="s">
        <v>3633</v>
      </c>
      <c r="D1813" s="1072">
        <v>255438.33</v>
      </c>
      <c r="F1813" s="1043"/>
      <c r="G1813" s="1213"/>
      <c r="H1813" s="1209"/>
      <c r="I1813" s="1046"/>
      <c r="J1813" s="1047"/>
      <c r="K1813" s="1047"/>
      <c r="L1813" s="1047"/>
    </row>
    <row r="1814" spans="1:12" s="1042" customFormat="1">
      <c r="A1814" s="1066">
        <v>1804</v>
      </c>
      <c r="B1814" s="1070" t="s">
        <v>3634</v>
      </c>
      <c r="C1814" s="1071" t="s">
        <v>3633</v>
      </c>
      <c r="D1814" s="1072">
        <v>7441.17</v>
      </c>
      <c r="F1814" s="1043"/>
      <c r="G1814" s="1213"/>
      <c r="H1814" s="1209"/>
      <c r="I1814" s="1046"/>
      <c r="J1814" s="1047"/>
      <c r="K1814" s="1047"/>
      <c r="L1814" s="1047"/>
    </row>
    <row r="1815" spans="1:12" s="1042" customFormat="1">
      <c r="A1815" s="1066">
        <v>1805</v>
      </c>
      <c r="B1815" s="1070" t="s">
        <v>3635</v>
      </c>
      <c r="C1815" s="1071" t="s">
        <v>3636</v>
      </c>
      <c r="D1815" s="1072">
        <v>11730</v>
      </c>
      <c r="F1815" s="1043"/>
      <c r="G1815" s="1213"/>
      <c r="H1815" s="1209"/>
      <c r="I1815" s="1046"/>
      <c r="J1815" s="1047"/>
      <c r="K1815" s="1047"/>
      <c r="L1815" s="1047"/>
    </row>
    <row r="1816" spans="1:12" s="1042" customFormat="1">
      <c r="A1816" s="1066">
        <v>1806</v>
      </c>
      <c r="B1816" s="1070" t="s">
        <v>3637</v>
      </c>
      <c r="C1816" s="1071" t="s">
        <v>3636</v>
      </c>
      <c r="D1816" s="1072">
        <v>21750</v>
      </c>
      <c r="F1816" s="1043"/>
      <c r="G1816" s="1213"/>
      <c r="H1816" s="1209"/>
      <c r="I1816" s="1046"/>
      <c r="J1816" s="1047"/>
      <c r="K1816" s="1047"/>
      <c r="L1816" s="1047"/>
    </row>
    <row r="1817" spans="1:12" s="1042" customFormat="1">
      <c r="A1817" s="1066">
        <v>1807</v>
      </c>
      <c r="B1817" s="1070" t="s">
        <v>3638</v>
      </c>
      <c r="C1817" s="1071" t="s">
        <v>3639</v>
      </c>
      <c r="D1817" s="1072">
        <v>4524</v>
      </c>
      <c r="F1817" s="1043"/>
      <c r="G1817" s="1213"/>
      <c r="H1817" s="1209"/>
      <c r="I1817" s="1046"/>
      <c r="J1817" s="1047"/>
      <c r="K1817" s="1047"/>
      <c r="L1817" s="1047"/>
    </row>
    <row r="1818" spans="1:12" s="1042" customFormat="1">
      <c r="A1818" s="1066">
        <v>1808</v>
      </c>
      <c r="B1818" s="1070" t="s">
        <v>3640</v>
      </c>
      <c r="C1818" s="1071" t="s">
        <v>3639</v>
      </c>
      <c r="D1818" s="1072">
        <v>4524</v>
      </c>
      <c r="F1818" s="1043"/>
      <c r="G1818" s="1213"/>
      <c r="H1818" s="1209"/>
      <c r="I1818" s="1046"/>
      <c r="J1818" s="1047"/>
      <c r="K1818" s="1047"/>
      <c r="L1818" s="1047"/>
    </row>
    <row r="1819" spans="1:12" s="1042" customFormat="1">
      <c r="A1819" s="1066">
        <v>1809</v>
      </c>
      <c r="B1819" s="1070" t="s">
        <v>3641</v>
      </c>
      <c r="C1819" s="1071" t="s">
        <v>3639</v>
      </c>
      <c r="D1819" s="1072">
        <v>4524</v>
      </c>
      <c r="F1819" s="1043"/>
      <c r="G1819" s="1213"/>
      <c r="H1819" s="1209"/>
      <c r="I1819" s="1046"/>
      <c r="J1819" s="1047"/>
      <c r="K1819" s="1047"/>
      <c r="L1819" s="1047"/>
    </row>
    <row r="1820" spans="1:12" s="1042" customFormat="1">
      <c r="A1820" s="1066">
        <v>1810</v>
      </c>
      <c r="B1820" s="1070" t="s">
        <v>3642</v>
      </c>
      <c r="C1820" s="1071" t="s">
        <v>3639</v>
      </c>
      <c r="D1820" s="1072">
        <v>4176</v>
      </c>
      <c r="F1820" s="1043"/>
      <c r="G1820" s="1213"/>
      <c r="H1820" s="1209"/>
      <c r="I1820" s="1046"/>
      <c r="J1820" s="1047"/>
      <c r="K1820" s="1047"/>
      <c r="L1820" s="1047"/>
    </row>
    <row r="1821" spans="1:12" s="1042" customFormat="1">
      <c r="A1821" s="1066">
        <v>1811</v>
      </c>
      <c r="B1821" s="1070" t="s">
        <v>3643</v>
      </c>
      <c r="C1821" s="1071" t="s">
        <v>3639</v>
      </c>
      <c r="D1821" s="1072">
        <v>4176</v>
      </c>
      <c r="F1821" s="1043"/>
      <c r="G1821" s="1213"/>
      <c r="H1821" s="1209"/>
      <c r="I1821" s="1046"/>
      <c r="J1821" s="1047"/>
      <c r="K1821" s="1047"/>
      <c r="L1821" s="1047"/>
    </row>
    <row r="1822" spans="1:12" ht="15">
      <c r="A1822" s="1066">
        <v>1812</v>
      </c>
      <c r="B1822" s="1070" t="s">
        <v>3644</v>
      </c>
      <c r="C1822" s="1071" t="s">
        <v>3639</v>
      </c>
      <c r="D1822" s="1072">
        <v>4176</v>
      </c>
      <c r="G1822" s="1213"/>
      <c r="H1822" s="1209"/>
      <c r="J1822" s="1263"/>
      <c r="K1822"/>
    </row>
    <row r="1823" spans="1:12" ht="15">
      <c r="A1823" s="1066">
        <v>1813</v>
      </c>
      <c r="B1823" s="1070" t="s">
        <v>3645</v>
      </c>
      <c r="C1823" s="1071" t="s">
        <v>3639</v>
      </c>
      <c r="D1823" s="1072">
        <v>4176</v>
      </c>
      <c r="G1823" s="1213"/>
      <c r="H1823" s="1209"/>
      <c r="J1823" s="1263"/>
      <c r="K1823"/>
    </row>
    <row r="1824" spans="1:12" ht="15">
      <c r="A1824" s="1066">
        <v>1814</v>
      </c>
      <c r="B1824" s="1070" t="s">
        <v>3646</v>
      </c>
      <c r="C1824" s="1071" t="s">
        <v>3639</v>
      </c>
      <c r="D1824" s="1072">
        <v>4176</v>
      </c>
      <c r="G1824" s="1213"/>
      <c r="H1824" s="1209"/>
      <c r="J1824" s="1263"/>
      <c r="K1824"/>
    </row>
    <row r="1825" spans="1:12" customFormat="1" ht="15">
      <c r="A1825" s="1066">
        <v>1815</v>
      </c>
      <c r="B1825" s="1070" t="s">
        <v>3647</v>
      </c>
      <c r="C1825" s="1071" t="s">
        <v>3639</v>
      </c>
      <c r="D1825" s="1072">
        <v>4176</v>
      </c>
      <c r="E1825" s="1042"/>
      <c r="F1825" s="1043"/>
      <c r="G1825" s="1213"/>
      <c r="H1825" s="1209"/>
      <c r="I1825" s="1046"/>
      <c r="J1825" s="1263"/>
      <c r="L1825" s="1047"/>
    </row>
    <row r="1826" spans="1:12" ht="15">
      <c r="A1826" s="1066">
        <v>1816</v>
      </c>
      <c r="B1826" s="1070" t="s">
        <v>3648</v>
      </c>
      <c r="C1826" s="1071" t="s">
        <v>3649</v>
      </c>
      <c r="D1826" s="1072">
        <v>10673.96</v>
      </c>
      <c r="G1826" s="1213"/>
      <c r="H1826" s="1209"/>
      <c r="J1826" s="1264"/>
      <c r="K1826"/>
    </row>
    <row r="1827" spans="1:12">
      <c r="A1827" s="1066">
        <v>1817</v>
      </c>
      <c r="B1827" s="1070" t="s">
        <v>3650</v>
      </c>
      <c r="C1827" s="1071" t="s">
        <v>2392</v>
      </c>
      <c r="D1827" s="1072">
        <v>4600</v>
      </c>
      <c r="G1827" s="1213"/>
      <c r="H1827" s="1209"/>
    </row>
    <row r="1828" spans="1:12">
      <c r="A1828" s="1066">
        <v>1818</v>
      </c>
      <c r="B1828" s="1070" t="s">
        <v>3651</v>
      </c>
      <c r="C1828" s="1071" t="s">
        <v>3652</v>
      </c>
      <c r="D1828" s="1072">
        <v>6148</v>
      </c>
      <c r="G1828" s="1213"/>
      <c r="H1828" s="1209"/>
    </row>
    <row r="1829" spans="1:12">
      <c r="A1829" s="1066">
        <v>1819</v>
      </c>
      <c r="B1829" s="1070" t="s">
        <v>3653</v>
      </c>
      <c r="C1829" s="1071" t="s">
        <v>3652</v>
      </c>
      <c r="D1829" s="1072">
        <v>6148</v>
      </c>
      <c r="G1829" s="1213"/>
      <c r="H1829" s="1209"/>
    </row>
    <row r="1830" spans="1:12">
      <c r="A1830" s="1066">
        <v>1820</v>
      </c>
      <c r="B1830" s="1070" t="s">
        <v>3654</v>
      </c>
      <c r="C1830" s="1071" t="s">
        <v>3655</v>
      </c>
      <c r="D1830" s="1072">
        <v>5307</v>
      </c>
      <c r="G1830" s="1213"/>
      <c r="H1830" s="1159"/>
    </row>
    <row r="1831" spans="1:12">
      <c r="A1831" s="1066">
        <v>1821</v>
      </c>
      <c r="B1831" s="1070" t="s">
        <v>3656</v>
      </c>
      <c r="C1831" s="1071" t="s">
        <v>3491</v>
      </c>
      <c r="D1831" s="1072">
        <v>9860</v>
      </c>
      <c r="G1831" s="1213"/>
      <c r="H1831" s="1159"/>
    </row>
    <row r="1832" spans="1:12" ht="15" thickBot="1">
      <c r="A1832" s="1066">
        <v>1822</v>
      </c>
      <c r="B1832" s="1265" t="s">
        <v>3657</v>
      </c>
      <c r="C1832" s="1207" t="s">
        <v>3491</v>
      </c>
      <c r="D1832" s="1208">
        <v>8114</v>
      </c>
      <c r="G1832" s="1213"/>
      <c r="H1832" s="1046"/>
      <c r="I1832" s="1159"/>
    </row>
    <row r="1833" spans="1:12">
      <c r="A1833" s="1066">
        <v>1823</v>
      </c>
      <c r="B1833" s="1067" t="s">
        <v>3658</v>
      </c>
      <c r="C1833" s="1068" t="s">
        <v>3491</v>
      </c>
      <c r="D1833" s="1069">
        <v>5823.2</v>
      </c>
    </row>
    <row r="1834" spans="1:12">
      <c r="A1834" s="1066">
        <v>1824</v>
      </c>
      <c r="B1834" s="1070" t="s">
        <v>3659</v>
      </c>
      <c r="C1834" s="1071" t="s">
        <v>3491</v>
      </c>
      <c r="D1834" s="1072">
        <v>6217.6</v>
      </c>
    </row>
    <row r="1835" spans="1:12">
      <c r="A1835" s="1066">
        <v>1825</v>
      </c>
      <c r="B1835" s="1070" t="s">
        <v>3660</v>
      </c>
      <c r="C1835" s="1071" t="s">
        <v>3661</v>
      </c>
      <c r="D1835" s="1072">
        <v>165100</v>
      </c>
    </row>
    <row r="1836" spans="1:12">
      <c r="A1836" s="1066">
        <v>1826</v>
      </c>
      <c r="B1836" s="1070" t="s">
        <v>3662</v>
      </c>
      <c r="C1836" s="1071" t="s">
        <v>3661</v>
      </c>
      <c r="D1836" s="1072">
        <v>168835</v>
      </c>
    </row>
    <row r="1837" spans="1:12">
      <c r="A1837" s="1066">
        <v>1827</v>
      </c>
      <c r="B1837" s="1070" t="s">
        <v>3663</v>
      </c>
      <c r="C1837" s="1071" t="s">
        <v>3661</v>
      </c>
      <c r="D1837" s="1072">
        <v>224228</v>
      </c>
    </row>
    <row r="1838" spans="1:12">
      <c r="A1838" s="1066">
        <v>1828</v>
      </c>
      <c r="B1838" s="1070" t="s">
        <v>3664</v>
      </c>
      <c r="C1838" s="1071" t="s">
        <v>3661</v>
      </c>
      <c r="D1838" s="1072">
        <v>224228</v>
      </c>
    </row>
    <row r="1839" spans="1:12">
      <c r="A1839" s="1066">
        <v>1829</v>
      </c>
      <c r="B1839" s="1070" t="s">
        <v>3665</v>
      </c>
      <c r="C1839" s="1071" t="s">
        <v>3661</v>
      </c>
      <c r="D1839" s="1072">
        <v>224228</v>
      </c>
    </row>
    <row r="1840" spans="1:12">
      <c r="A1840" s="1066">
        <v>1830</v>
      </c>
      <c r="B1840" s="1070" t="s">
        <v>3666</v>
      </c>
      <c r="C1840" s="1071" t="s">
        <v>3661</v>
      </c>
      <c r="D1840" s="1072">
        <v>224228</v>
      </c>
    </row>
    <row r="1841" spans="1:9">
      <c r="A1841" s="1066">
        <v>1831</v>
      </c>
      <c r="B1841" s="1070" t="s">
        <v>3667</v>
      </c>
      <c r="C1841" s="1071" t="s">
        <v>3668</v>
      </c>
      <c r="D1841" s="1072">
        <v>145000</v>
      </c>
    </row>
    <row r="1842" spans="1:9">
      <c r="A1842" s="1066">
        <v>1832</v>
      </c>
      <c r="B1842" s="1070" t="s">
        <v>3669</v>
      </c>
      <c r="C1842" s="1071" t="s">
        <v>3668</v>
      </c>
      <c r="D1842" s="1072">
        <v>145000</v>
      </c>
    </row>
    <row r="1843" spans="1:9">
      <c r="A1843" s="1066">
        <v>1833</v>
      </c>
      <c r="B1843" s="1070" t="s">
        <v>3670</v>
      </c>
      <c r="C1843" s="1071" t="s">
        <v>3668</v>
      </c>
      <c r="D1843" s="1072">
        <v>145000</v>
      </c>
    </row>
    <row r="1844" spans="1:9">
      <c r="A1844" s="1066">
        <v>1834</v>
      </c>
      <c r="B1844" s="1070" t="s">
        <v>3671</v>
      </c>
      <c r="C1844" s="1071" t="s">
        <v>3668</v>
      </c>
      <c r="D1844" s="1072">
        <v>145000</v>
      </c>
    </row>
    <row r="1845" spans="1:9">
      <c r="A1845" s="1066">
        <v>1835</v>
      </c>
      <c r="B1845" s="1070" t="s">
        <v>3672</v>
      </c>
      <c r="C1845" s="1071" t="s">
        <v>3668</v>
      </c>
      <c r="D1845" s="1072">
        <v>145000</v>
      </c>
    </row>
    <row r="1846" spans="1:9" s="1048" customFormat="1">
      <c r="A1846" s="1066">
        <v>1836</v>
      </c>
      <c r="B1846" s="1070" t="s">
        <v>3673</v>
      </c>
      <c r="C1846" s="1071" t="s">
        <v>3668</v>
      </c>
      <c r="D1846" s="1072">
        <v>409300</v>
      </c>
      <c r="E1846" s="1042"/>
      <c r="F1846" s="1043"/>
      <c r="G1846" s="1044"/>
      <c r="H1846" s="1045"/>
      <c r="I1846" s="1105"/>
    </row>
    <row r="1847" spans="1:9">
      <c r="A1847" s="1066">
        <v>1837</v>
      </c>
      <c r="B1847" s="1070" t="s">
        <v>3674</v>
      </c>
      <c r="C1847" s="1071" t="s">
        <v>3668</v>
      </c>
      <c r="D1847" s="1072">
        <v>213000</v>
      </c>
    </row>
    <row r="1848" spans="1:9">
      <c r="A1848" s="1066">
        <v>1838</v>
      </c>
      <c r="B1848" s="1070" t="s">
        <v>3675</v>
      </c>
      <c r="C1848" s="1071" t="s">
        <v>3668</v>
      </c>
      <c r="D1848" s="1072">
        <v>208558.3</v>
      </c>
    </row>
    <row r="1849" spans="1:9">
      <c r="A1849" s="1066">
        <v>1839</v>
      </c>
      <c r="B1849" s="1070" t="s">
        <v>3676</v>
      </c>
      <c r="C1849" s="1071" t="s">
        <v>3677</v>
      </c>
      <c r="D1849" s="1072">
        <v>86918.7</v>
      </c>
    </row>
    <row r="1850" spans="1:9">
      <c r="A1850" s="1066">
        <v>1840</v>
      </c>
      <c r="B1850" s="1070" t="s">
        <v>3678</v>
      </c>
      <c r="C1850" s="1071" t="s">
        <v>3677</v>
      </c>
      <c r="D1850" s="1072">
        <v>86918.7</v>
      </c>
      <c r="G1850" s="1104"/>
    </row>
    <row r="1851" spans="1:9">
      <c r="A1851" s="1066">
        <v>1841</v>
      </c>
      <c r="B1851" s="1070" t="s">
        <v>3679</v>
      </c>
      <c r="C1851" s="1071" t="s">
        <v>3680</v>
      </c>
      <c r="D1851" s="1072">
        <v>270265.71999999997</v>
      </c>
    </row>
    <row r="1852" spans="1:9">
      <c r="A1852" s="1066">
        <v>1842</v>
      </c>
      <c r="B1852" s="1070" t="s">
        <v>3681</v>
      </c>
      <c r="C1852" s="1071" t="s">
        <v>3680</v>
      </c>
      <c r="D1852" s="1072">
        <v>270265.71999999997</v>
      </c>
    </row>
    <row r="1853" spans="1:9">
      <c r="A1853" s="1066">
        <v>1843</v>
      </c>
      <c r="B1853" s="1070" t="s">
        <v>3682</v>
      </c>
      <c r="C1853" s="1071" t="s">
        <v>3680</v>
      </c>
      <c r="D1853" s="1072">
        <v>389955.63</v>
      </c>
    </row>
    <row r="1854" spans="1:9">
      <c r="A1854" s="1066">
        <v>1844</v>
      </c>
      <c r="B1854" s="1070" t="s">
        <v>3683</v>
      </c>
      <c r="C1854" s="1071" t="s">
        <v>3680</v>
      </c>
      <c r="D1854" s="1072">
        <v>389955.68</v>
      </c>
      <c r="E1854" s="1246"/>
    </row>
    <row r="1855" spans="1:9">
      <c r="A1855" s="1066">
        <v>1845</v>
      </c>
      <c r="B1855" s="1070" t="s">
        <v>3684</v>
      </c>
      <c r="C1855" s="1071" t="s">
        <v>3542</v>
      </c>
      <c r="D1855" s="1072">
        <v>10700</v>
      </c>
      <c r="E1855" s="1073"/>
    </row>
    <row r="1856" spans="1:9">
      <c r="A1856" s="1066">
        <v>1846</v>
      </c>
      <c r="B1856" s="1070" t="s">
        <v>3685</v>
      </c>
      <c r="C1856" s="1071" t="s">
        <v>3542</v>
      </c>
      <c r="D1856" s="1072">
        <v>10700</v>
      </c>
      <c r="E1856" s="1258"/>
    </row>
    <row r="1857" spans="1:12" ht="15">
      <c r="A1857" s="1066">
        <v>1847</v>
      </c>
      <c r="B1857" s="1070" t="s">
        <v>3686</v>
      </c>
      <c r="C1857" s="1266" t="s">
        <v>3687</v>
      </c>
      <c r="D1857" s="1106">
        <v>55995.83</v>
      </c>
    </row>
    <row r="1858" spans="1:12">
      <c r="A1858" s="1066">
        <v>1848</v>
      </c>
      <c r="B1858" s="1070" t="s">
        <v>3688</v>
      </c>
      <c r="C1858" s="1071" t="s">
        <v>3689</v>
      </c>
      <c r="D1858" s="1072">
        <v>2030000</v>
      </c>
      <c r="E1858" s="1162"/>
    </row>
    <row r="1859" spans="1:12">
      <c r="A1859" s="1066">
        <v>1849</v>
      </c>
      <c r="B1859" s="1070" t="s">
        <v>3690</v>
      </c>
      <c r="C1859" s="1071" t="s">
        <v>3691</v>
      </c>
      <c r="D1859" s="1072">
        <v>18828.54</v>
      </c>
      <c r="E1859" s="1162"/>
    </row>
    <row r="1860" spans="1:12">
      <c r="A1860" s="1066">
        <v>1850</v>
      </c>
      <c r="B1860" s="1070" t="s">
        <v>3692</v>
      </c>
      <c r="C1860" s="1071" t="s">
        <v>3693</v>
      </c>
      <c r="D1860" s="1072">
        <v>6175</v>
      </c>
      <c r="E1860" s="1162"/>
    </row>
    <row r="1861" spans="1:12">
      <c r="A1861" s="1066">
        <v>1851</v>
      </c>
      <c r="B1861" s="1070" t="s">
        <v>3694</v>
      </c>
      <c r="C1861" s="1071" t="s">
        <v>3695</v>
      </c>
      <c r="D1861" s="1072">
        <v>56816.800000000003</v>
      </c>
    </row>
    <row r="1862" spans="1:12" ht="15">
      <c r="A1862" s="1066">
        <v>1852</v>
      </c>
      <c r="B1862" s="1070" t="s">
        <v>3696</v>
      </c>
      <c r="C1862" s="1071" t="s">
        <v>3695</v>
      </c>
      <c r="D1862" s="1072">
        <v>52223</v>
      </c>
      <c r="E1862" s="1162"/>
      <c r="F1862" s="1090"/>
    </row>
    <row r="1863" spans="1:12">
      <c r="A1863" s="1066">
        <v>1853</v>
      </c>
      <c r="B1863" s="1070" t="s">
        <v>3697</v>
      </c>
      <c r="C1863" s="1071" t="s">
        <v>2372</v>
      </c>
      <c r="D1863" s="1072">
        <v>9454</v>
      </c>
      <c r="E1863" s="1113"/>
    </row>
    <row r="1864" spans="1:12">
      <c r="A1864" s="1066">
        <v>1854</v>
      </c>
      <c r="B1864" s="1070" t="s">
        <v>3698</v>
      </c>
      <c r="C1864" s="1071" t="s">
        <v>3699</v>
      </c>
      <c r="D1864" s="1072">
        <v>928000</v>
      </c>
    </row>
    <row r="1865" spans="1:12">
      <c r="A1865" s="1066">
        <v>1855</v>
      </c>
      <c r="B1865" s="1070" t="s">
        <v>3700</v>
      </c>
      <c r="C1865" s="1071" t="s">
        <v>3701</v>
      </c>
      <c r="D1865" s="1072">
        <v>6500</v>
      </c>
      <c r="E1865" s="1162"/>
      <c r="F1865" s="1154"/>
    </row>
    <row r="1866" spans="1:12" ht="15">
      <c r="A1866" s="1066">
        <v>1856</v>
      </c>
      <c r="B1866" s="1070" t="s">
        <v>3702</v>
      </c>
      <c r="C1866" s="1071" t="s">
        <v>3703</v>
      </c>
      <c r="D1866" s="1072">
        <v>4091.2</v>
      </c>
      <c r="E1866" s="1162"/>
      <c r="F1866" s="1166"/>
    </row>
    <row r="1867" spans="1:12">
      <c r="A1867" s="1066">
        <v>1857</v>
      </c>
      <c r="B1867" s="1070" t="s">
        <v>3704</v>
      </c>
      <c r="C1867" s="1071" t="s">
        <v>3703</v>
      </c>
      <c r="D1867" s="1072">
        <v>4091.2</v>
      </c>
      <c r="E1867" s="1162"/>
      <c r="F1867" s="1154"/>
    </row>
    <row r="1868" spans="1:12" s="1042" customFormat="1">
      <c r="A1868" s="1066">
        <v>1858</v>
      </c>
      <c r="B1868" s="1070" t="s">
        <v>3705</v>
      </c>
      <c r="C1868" s="1071" t="s">
        <v>3703</v>
      </c>
      <c r="D1868" s="1072">
        <v>6071.2</v>
      </c>
      <c r="E1868" s="1162"/>
      <c r="F1868" s="1154"/>
      <c r="G1868" s="1044"/>
      <c r="H1868" s="1045"/>
      <c r="I1868" s="1046"/>
      <c r="J1868" s="1047"/>
      <c r="K1868" s="1047"/>
      <c r="L1868" s="1047"/>
    </row>
    <row r="1869" spans="1:12" customFormat="1" ht="15">
      <c r="A1869" s="1066">
        <v>1859</v>
      </c>
      <c r="B1869" s="1070" t="s">
        <v>3706</v>
      </c>
      <c r="C1869" s="1071" t="s">
        <v>3703</v>
      </c>
      <c r="D1869" s="1072">
        <v>4091.2</v>
      </c>
      <c r="E1869" s="1162"/>
      <c r="F1869" s="1166"/>
      <c r="G1869" s="1044"/>
      <c r="H1869" s="1045"/>
      <c r="I1869" s="1046"/>
      <c r="J1869" s="1047"/>
      <c r="K1869" s="1047"/>
      <c r="L1869" s="1047"/>
    </row>
    <row r="1870" spans="1:12">
      <c r="A1870" s="1066">
        <v>1860</v>
      </c>
      <c r="B1870" s="1070" t="s">
        <v>3707</v>
      </c>
      <c r="C1870" s="1071" t="s">
        <v>3703</v>
      </c>
      <c r="D1870" s="1072">
        <v>4091.2</v>
      </c>
      <c r="E1870" s="1162"/>
      <c r="F1870" s="1154"/>
      <c r="I1870" s="1155"/>
      <c r="J1870" s="1263"/>
    </row>
    <row r="1871" spans="1:12" ht="15">
      <c r="A1871" s="1066">
        <v>1861</v>
      </c>
      <c r="B1871" s="1070" t="s">
        <v>3708</v>
      </c>
      <c r="C1871" s="1071" t="s">
        <v>3703</v>
      </c>
      <c r="D1871" s="1072">
        <v>4872</v>
      </c>
      <c r="E1871" s="1162"/>
      <c r="F1871" s="1154"/>
      <c r="I1871" s="585"/>
      <c r="J1871"/>
      <c r="K1871"/>
      <c r="L1871"/>
    </row>
    <row r="1872" spans="1:12">
      <c r="A1872" s="1066">
        <v>1862</v>
      </c>
      <c r="B1872" s="1070" t="s">
        <v>3709</v>
      </c>
      <c r="C1872" s="1071" t="s">
        <v>3703</v>
      </c>
      <c r="D1872" s="1072">
        <v>4872</v>
      </c>
      <c r="E1872" s="1047"/>
      <c r="F1872" s="1154"/>
      <c r="I1872" s="1155"/>
      <c r="J1872" s="1263"/>
    </row>
    <row r="1873" spans="1:12" ht="15">
      <c r="A1873" s="1066">
        <v>1863</v>
      </c>
      <c r="B1873" s="1070" t="s">
        <v>3710</v>
      </c>
      <c r="C1873" s="1071" t="s">
        <v>3703</v>
      </c>
      <c r="D1873" s="1072">
        <v>4872</v>
      </c>
      <c r="E1873" s="1162"/>
      <c r="F1873" s="1154"/>
      <c r="I1873" s="585"/>
      <c r="J1873"/>
      <c r="K1873"/>
      <c r="L1873"/>
    </row>
    <row r="1874" spans="1:12" ht="15">
      <c r="A1874" s="1066">
        <v>1864</v>
      </c>
      <c r="B1874" s="1070" t="s">
        <v>3711</v>
      </c>
      <c r="C1874" s="1071" t="s">
        <v>3703</v>
      </c>
      <c r="D1874" s="1072">
        <v>4872</v>
      </c>
      <c r="E1874" s="1162"/>
      <c r="F1874" s="1154"/>
      <c r="G1874" s="1085"/>
      <c r="I1874" s="585"/>
      <c r="J1874"/>
      <c r="K1874"/>
      <c r="L1874"/>
    </row>
    <row r="1875" spans="1:12" ht="15">
      <c r="A1875" s="1066">
        <v>1865</v>
      </c>
      <c r="B1875" s="1070" t="s">
        <v>3712</v>
      </c>
      <c r="C1875" s="1071" t="s">
        <v>3703</v>
      </c>
      <c r="D1875" s="1072">
        <v>4872</v>
      </c>
      <c r="E1875" s="1162"/>
      <c r="F1875" s="1154"/>
      <c r="G1875" s="1085"/>
      <c r="I1875" s="585"/>
      <c r="J1875"/>
      <c r="K1875"/>
      <c r="L1875"/>
    </row>
    <row r="1876" spans="1:12" ht="15">
      <c r="A1876" s="1066">
        <v>1866</v>
      </c>
      <c r="B1876" s="1070" t="s">
        <v>3713</v>
      </c>
      <c r="C1876" s="1071" t="s">
        <v>3703</v>
      </c>
      <c r="D1876" s="1072">
        <v>6071.2</v>
      </c>
      <c r="F1876" s="1154"/>
      <c r="G1876" s="1085"/>
      <c r="I1876" s="585"/>
      <c r="J1876"/>
      <c r="K1876"/>
      <c r="L1876"/>
    </row>
    <row r="1877" spans="1:12" ht="15">
      <c r="A1877" s="1066">
        <v>1867</v>
      </c>
      <c r="B1877" s="1070" t="s">
        <v>3714</v>
      </c>
      <c r="C1877" s="1071" t="s">
        <v>3703</v>
      </c>
      <c r="D1877" s="1072">
        <v>6071.2</v>
      </c>
      <c r="E1877" s="1162"/>
      <c r="F1877" s="1154"/>
      <c r="G1877" s="1085"/>
      <c r="H1877" s="1086"/>
      <c r="I1877" s="585"/>
      <c r="J1877"/>
      <c r="K1877"/>
      <c r="L1877"/>
    </row>
    <row r="1878" spans="1:12" ht="15.75" thickBot="1">
      <c r="A1878" s="1066">
        <v>1868</v>
      </c>
      <c r="B1878" s="1099" t="s">
        <v>3715</v>
      </c>
      <c r="C1878" s="1100" t="s">
        <v>3703</v>
      </c>
      <c r="D1878" s="1101">
        <v>6071.2</v>
      </c>
      <c r="E1878" s="1162"/>
      <c r="F1878" s="1154"/>
      <c r="G1878" s="1085"/>
      <c r="H1878" s="1046"/>
      <c r="I1878" s="1086"/>
      <c r="J1878"/>
      <c r="K1878"/>
      <c r="L1878"/>
    </row>
    <row r="1879" spans="1:12" ht="15.75" thickBot="1">
      <c r="A1879" s="1066">
        <v>1869</v>
      </c>
      <c r="B1879" s="1128" t="s">
        <v>3716</v>
      </c>
      <c r="C1879" s="1129" t="s">
        <v>3703</v>
      </c>
      <c r="D1879" s="1130">
        <v>6071.2</v>
      </c>
      <c r="E1879" s="1162"/>
      <c r="F1879" s="1154"/>
      <c r="G1879" s="1085"/>
      <c r="H1879" s="1046"/>
      <c r="I1879" s="1086"/>
      <c r="J1879"/>
      <c r="K1879"/>
      <c r="L1879"/>
    </row>
    <row r="1880" spans="1:12" customFormat="1" ht="15">
      <c r="A1880" s="1066">
        <v>1870</v>
      </c>
      <c r="B1880" s="1267" t="s">
        <v>3717</v>
      </c>
      <c r="C1880" s="1197" t="s">
        <v>3703</v>
      </c>
      <c r="D1880" s="1198">
        <v>6071.2</v>
      </c>
      <c r="E1880" s="1162"/>
      <c r="F1880" s="1154"/>
      <c r="G1880" s="1085"/>
      <c r="H1880" s="1086"/>
      <c r="I1880" s="585"/>
    </row>
    <row r="1881" spans="1:12" customFormat="1" ht="15.75" thickBot="1">
      <c r="A1881" s="1066">
        <v>1871</v>
      </c>
      <c r="B1881" s="1075" t="s">
        <v>3718</v>
      </c>
      <c r="C1881" s="1127" t="s">
        <v>3703</v>
      </c>
      <c r="D1881" s="1077">
        <v>4091.2</v>
      </c>
      <c r="E1881" s="1162"/>
      <c r="F1881" s="1154"/>
      <c r="G1881" s="1187"/>
      <c r="H1881" s="1168"/>
      <c r="I1881" s="1188"/>
    </row>
    <row r="1882" spans="1:12" customFormat="1" ht="15.75" thickBot="1">
      <c r="A1882" s="1066">
        <v>1872</v>
      </c>
      <c r="B1882" s="1109" t="s">
        <v>3719</v>
      </c>
      <c r="C1882" s="1268" t="s">
        <v>3703</v>
      </c>
      <c r="D1882" s="1140">
        <v>4091.2</v>
      </c>
      <c r="E1882" s="1042"/>
      <c r="F1882" s="1154"/>
      <c r="G1882" s="1187"/>
      <c r="H1882" s="1168"/>
      <c r="I1882" s="1188"/>
    </row>
    <row r="1883" spans="1:12" customFormat="1" ht="15">
      <c r="A1883" s="1066">
        <v>1873</v>
      </c>
      <c r="B1883" s="1123" t="s">
        <v>3720</v>
      </c>
      <c r="C1883" s="1269" t="s">
        <v>3703</v>
      </c>
      <c r="D1883" s="1125">
        <v>4091.2</v>
      </c>
      <c r="E1883" s="1162"/>
      <c r="F1883" s="1270"/>
      <c r="G1883" s="1236"/>
      <c r="H1883" s="1271"/>
      <c r="I1883" s="1191"/>
    </row>
    <row r="1884" spans="1:12" s="1056" customFormat="1">
      <c r="A1884" s="1066">
        <v>1874</v>
      </c>
      <c r="B1884" s="1178" t="s">
        <v>3721</v>
      </c>
      <c r="C1884" s="1080" t="s">
        <v>3703</v>
      </c>
      <c r="D1884" s="1182">
        <v>4091.2</v>
      </c>
      <c r="E1884" s="1162"/>
      <c r="F1884" s="1270"/>
      <c r="G1884" s="1236"/>
      <c r="H1884" s="1271"/>
      <c r="I1884" s="1272"/>
    </row>
    <row r="1885" spans="1:12" s="1056" customFormat="1">
      <c r="A1885" s="1066">
        <v>1875</v>
      </c>
      <c r="B1885" s="1178" t="s">
        <v>3722</v>
      </c>
      <c r="C1885" s="1080" t="s">
        <v>3703</v>
      </c>
      <c r="D1885" s="1182">
        <v>4091.2</v>
      </c>
      <c r="E1885" s="1162"/>
      <c r="F1885" s="1273"/>
      <c r="G1885" s="1236"/>
      <c r="H1885" s="1271"/>
      <c r="I1885" s="1272"/>
    </row>
    <row r="1886" spans="1:12" s="1056" customFormat="1">
      <c r="A1886" s="1066">
        <v>1876</v>
      </c>
      <c r="B1886" s="1093" t="s">
        <v>3723</v>
      </c>
      <c r="C1886" s="1080" t="s">
        <v>3703</v>
      </c>
      <c r="D1886" s="1182">
        <v>4091.2</v>
      </c>
      <c r="E1886" s="1113"/>
      <c r="F1886" s="1273"/>
      <c r="G1886" s="1236"/>
      <c r="H1886" s="1271"/>
      <c r="I1886" s="1272"/>
    </row>
    <row r="1887" spans="1:12" s="1056" customFormat="1" ht="15">
      <c r="A1887" s="1066">
        <v>1877</v>
      </c>
      <c r="B1887" s="1093" t="s">
        <v>3724</v>
      </c>
      <c r="C1887" s="1080" t="s">
        <v>3703</v>
      </c>
      <c r="D1887" s="1182">
        <v>15080</v>
      </c>
      <c r="E1887" s="1047"/>
      <c r="F1887" s="1273"/>
      <c r="G1887" s="1236"/>
      <c r="H1887" s="1271"/>
      <c r="I1887" s="1272"/>
    </row>
    <row r="1888" spans="1:12" s="1056" customFormat="1">
      <c r="A1888" s="1066">
        <v>1878</v>
      </c>
      <c r="B1888" s="1093" t="s">
        <v>3725</v>
      </c>
      <c r="C1888" s="1080" t="s">
        <v>3703</v>
      </c>
      <c r="D1888" s="1182">
        <v>271440</v>
      </c>
      <c r="E1888" s="1047"/>
      <c r="F1888" s="1274"/>
      <c r="G1888" s="1236"/>
      <c r="H1888" s="1257"/>
      <c r="I1888" s="1272"/>
    </row>
    <row r="1889" spans="1:9" s="1056" customFormat="1">
      <c r="A1889" s="1066">
        <v>1879</v>
      </c>
      <c r="B1889" s="1178" t="s">
        <v>3726</v>
      </c>
      <c r="C1889" s="1080" t="s">
        <v>3703</v>
      </c>
      <c r="D1889" s="1083">
        <v>13920</v>
      </c>
      <c r="E1889" s="1162"/>
      <c r="F1889" s="1274"/>
      <c r="G1889" s="1236"/>
      <c r="H1889" s="1257"/>
      <c r="I1889" s="1272"/>
    </row>
    <row r="1890" spans="1:9" s="1056" customFormat="1">
      <c r="A1890" s="1066">
        <v>1880</v>
      </c>
      <c r="B1890" s="1178" t="s">
        <v>3727</v>
      </c>
      <c r="C1890" s="1080" t="s">
        <v>3703</v>
      </c>
      <c r="D1890" s="1083">
        <v>28302</v>
      </c>
      <c r="E1890" s="1042"/>
      <c r="F1890" s="1274"/>
      <c r="G1890" s="1236"/>
      <c r="H1890" s="1257"/>
      <c r="I1890" s="1272"/>
    </row>
    <row r="1891" spans="1:9" s="1056" customFormat="1">
      <c r="A1891" s="1066">
        <v>1881</v>
      </c>
      <c r="B1891" s="1178" t="s">
        <v>3728</v>
      </c>
      <c r="C1891" s="1080" t="s">
        <v>3703</v>
      </c>
      <c r="D1891" s="1083">
        <v>15080</v>
      </c>
      <c r="E1891" s="1162"/>
      <c r="F1891" s="1274"/>
      <c r="G1891" s="1236"/>
      <c r="H1891" s="1257"/>
      <c r="I1891" s="1272"/>
    </row>
    <row r="1892" spans="1:9" s="1056" customFormat="1" ht="15">
      <c r="A1892" s="1066">
        <v>1882</v>
      </c>
      <c r="B1892" s="1178" t="s">
        <v>3729</v>
      </c>
      <c r="C1892" s="1080" t="s">
        <v>3703</v>
      </c>
      <c r="D1892" s="1083">
        <v>69600</v>
      </c>
      <c r="E1892" s="1047"/>
      <c r="F1892" s="1273"/>
      <c r="G1892" s="1236"/>
      <c r="H1892" s="1271"/>
      <c r="I1892" s="1272"/>
    </row>
    <row r="1893" spans="1:9" s="1056" customFormat="1" ht="15.75" thickBot="1">
      <c r="A1893" s="1066">
        <v>1883</v>
      </c>
      <c r="B1893" s="1075" t="s">
        <v>3730</v>
      </c>
      <c r="C1893" s="1088" t="s">
        <v>3703</v>
      </c>
      <c r="D1893" s="1183">
        <v>39440</v>
      </c>
      <c r="E1893" s="1047"/>
      <c r="F1893" s="1273"/>
      <c r="G1893" s="1236"/>
      <c r="H1893" s="1272"/>
      <c r="I1893" s="1271"/>
    </row>
    <row r="1894" spans="1:9" s="1056" customFormat="1" ht="15" thickBot="1">
      <c r="A1894" s="1066">
        <v>1884</v>
      </c>
      <c r="B1894" s="1201" t="s">
        <v>3731</v>
      </c>
      <c r="C1894" s="1216" t="s">
        <v>3703</v>
      </c>
      <c r="D1894" s="1111">
        <v>224576</v>
      </c>
      <c r="E1894" s="1042"/>
      <c r="F1894" s="1154"/>
      <c r="G1894" s="1053"/>
      <c r="H1894" s="1055"/>
      <c r="I1894" s="1054"/>
    </row>
    <row r="1895" spans="1:9">
      <c r="A1895" s="1066">
        <v>1885</v>
      </c>
      <c r="B1895" s="1067" t="s">
        <v>3732</v>
      </c>
      <c r="C1895" s="1068" t="s">
        <v>3703</v>
      </c>
      <c r="D1895" s="1069">
        <v>75400</v>
      </c>
      <c r="E1895" s="1275"/>
      <c r="F1895" s="1154"/>
      <c r="G1895" s="1053"/>
      <c r="H1895" s="1054"/>
    </row>
    <row r="1896" spans="1:9">
      <c r="A1896" s="1066">
        <v>1886</v>
      </c>
      <c r="B1896" s="1070" t="s">
        <v>3733</v>
      </c>
      <c r="C1896" s="1071" t="s">
        <v>3703</v>
      </c>
      <c r="D1896" s="1072">
        <v>32480</v>
      </c>
      <c r="F1896" s="1154"/>
      <c r="G1896" s="1053"/>
      <c r="H1896" s="1054"/>
    </row>
    <row r="1897" spans="1:9">
      <c r="A1897" s="1066">
        <v>1887</v>
      </c>
      <c r="B1897" s="1070" t="s">
        <v>3734</v>
      </c>
      <c r="C1897" s="1071" t="s">
        <v>3703</v>
      </c>
      <c r="D1897" s="1072">
        <v>13920</v>
      </c>
      <c r="F1897" s="1154"/>
      <c r="G1897" s="1053"/>
      <c r="H1897" s="1054"/>
    </row>
    <row r="1898" spans="1:9">
      <c r="A1898" s="1066">
        <v>1888</v>
      </c>
      <c r="B1898" s="1070" t="s">
        <v>3735</v>
      </c>
      <c r="C1898" s="1071" t="s">
        <v>3703</v>
      </c>
      <c r="D1898" s="1072">
        <v>30160</v>
      </c>
      <c r="F1898" s="1154"/>
      <c r="G1898" s="1053"/>
      <c r="H1898" s="1054"/>
    </row>
    <row r="1899" spans="1:9">
      <c r="A1899" s="1066">
        <v>1889</v>
      </c>
      <c r="B1899" s="1070" t="s">
        <v>3736</v>
      </c>
      <c r="C1899" s="1071" t="s">
        <v>3703</v>
      </c>
      <c r="D1899" s="1072">
        <v>27840</v>
      </c>
      <c r="F1899" s="1154"/>
      <c r="H1899" s="1054"/>
    </row>
    <row r="1900" spans="1:9">
      <c r="A1900" s="1066">
        <v>1890</v>
      </c>
      <c r="B1900" s="1070" t="s">
        <v>3737</v>
      </c>
      <c r="C1900" s="1071" t="s">
        <v>3703</v>
      </c>
      <c r="D1900" s="1072">
        <v>25520</v>
      </c>
      <c r="E1900" s="1163"/>
      <c r="F1900" s="1154"/>
      <c r="H1900" s="1054"/>
    </row>
    <row r="1901" spans="1:9">
      <c r="A1901" s="1066">
        <v>1891</v>
      </c>
      <c r="B1901" s="1070" t="s">
        <v>3738</v>
      </c>
      <c r="C1901" s="1071" t="s">
        <v>3703</v>
      </c>
      <c r="D1901" s="1072">
        <v>49300</v>
      </c>
      <c r="E1901" s="1163"/>
      <c r="F1901" s="1154"/>
      <c r="H1901" s="1054"/>
    </row>
    <row r="1902" spans="1:9" ht="15">
      <c r="A1902" s="1066">
        <v>1892</v>
      </c>
      <c r="B1902" s="1070" t="s">
        <v>3739</v>
      </c>
      <c r="C1902" s="1071" t="s">
        <v>3703</v>
      </c>
      <c r="D1902" s="1072">
        <v>56165</v>
      </c>
      <c r="E1902" s="1163"/>
      <c r="F1902" s="1166"/>
    </row>
    <row r="1903" spans="1:9" ht="15">
      <c r="A1903" s="1066">
        <v>1893</v>
      </c>
      <c r="B1903" s="1070" t="s">
        <v>3740</v>
      </c>
      <c r="C1903" s="1071" t="s">
        <v>3703</v>
      </c>
      <c r="D1903" s="1072">
        <v>84216</v>
      </c>
      <c r="E1903" s="1163"/>
      <c r="F1903" s="1166"/>
    </row>
    <row r="1904" spans="1:9">
      <c r="A1904" s="1066">
        <v>1894</v>
      </c>
      <c r="B1904" s="1070" t="s">
        <v>3741</v>
      </c>
      <c r="C1904" s="1071" t="s">
        <v>3703</v>
      </c>
      <c r="D1904" s="1072">
        <v>24940</v>
      </c>
      <c r="E1904" s="1163"/>
      <c r="F1904" s="1232"/>
    </row>
    <row r="1905" spans="1:6">
      <c r="A1905" s="1066">
        <v>1895</v>
      </c>
      <c r="B1905" s="1070" t="s">
        <v>3742</v>
      </c>
      <c r="C1905" s="1071" t="s">
        <v>3703</v>
      </c>
      <c r="D1905" s="1072">
        <v>24940</v>
      </c>
      <c r="E1905" s="1163"/>
      <c r="F1905" s="1164"/>
    </row>
    <row r="1906" spans="1:6">
      <c r="A1906" s="1066">
        <v>1896</v>
      </c>
      <c r="B1906" s="1070" t="s">
        <v>3743</v>
      </c>
      <c r="C1906" s="1071" t="s">
        <v>3703</v>
      </c>
      <c r="D1906" s="1072">
        <v>19600</v>
      </c>
      <c r="E1906" s="1163"/>
      <c r="F1906" s="1164"/>
    </row>
    <row r="1907" spans="1:6">
      <c r="A1907" s="1066">
        <v>1897</v>
      </c>
      <c r="B1907" s="1070" t="s">
        <v>3744</v>
      </c>
      <c r="C1907" s="1071" t="s">
        <v>3745</v>
      </c>
      <c r="D1907" s="1072">
        <v>6071.2</v>
      </c>
      <c r="E1907" s="1163"/>
      <c r="F1907" s="1164"/>
    </row>
    <row r="1908" spans="1:6">
      <c r="A1908" s="1066">
        <v>1898</v>
      </c>
      <c r="B1908" s="1070" t="s">
        <v>3746</v>
      </c>
      <c r="C1908" s="1071" t="s">
        <v>3745</v>
      </c>
      <c r="D1908" s="1072">
        <v>6071.2</v>
      </c>
      <c r="E1908" s="1163"/>
      <c r="F1908" s="1164"/>
    </row>
    <row r="1909" spans="1:6">
      <c r="A1909" s="1066">
        <v>1899</v>
      </c>
      <c r="B1909" s="1070" t="s">
        <v>3747</v>
      </c>
      <c r="C1909" s="1071" t="s">
        <v>3745</v>
      </c>
      <c r="D1909" s="1072">
        <v>6071.2</v>
      </c>
      <c r="E1909" s="1163"/>
      <c r="F1909" s="1164"/>
    </row>
    <row r="1910" spans="1:6">
      <c r="A1910" s="1066">
        <v>1900</v>
      </c>
      <c r="B1910" s="1070" t="s">
        <v>3748</v>
      </c>
      <c r="C1910" s="1071" t="s">
        <v>3745</v>
      </c>
      <c r="D1910" s="1072">
        <v>105270</v>
      </c>
      <c r="E1910" s="1163"/>
      <c r="F1910" s="1164"/>
    </row>
    <row r="1911" spans="1:6">
      <c r="A1911" s="1066">
        <v>1901</v>
      </c>
      <c r="B1911" s="1070" t="s">
        <v>3749</v>
      </c>
      <c r="C1911" s="1071" t="s">
        <v>3745</v>
      </c>
      <c r="D1911" s="1072">
        <v>7168.94</v>
      </c>
      <c r="E1911" s="1163"/>
      <c r="F1911" s="1164"/>
    </row>
    <row r="1912" spans="1:6">
      <c r="A1912" s="1066">
        <v>1902</v>
      </c>
      <c r="B1912" s="1070" t="s">
        <v>3750</v>
      </c>
      <c r="C1912" s="1071" t="s">
        <v>3745</v>
      </c>
      <c r="D1912" s="1072">
        <v>7168.94</v>
      </c>
      <c r="E1912" s="1163"/>
      <c r="F1912" s="1164"/>
    </row>
    <row r="1913" spans="1:6">
      <c r="A1913" s="1066">
        <v>1903</v>
      </c>
      <c r="B1913" s="1070" t="s">
        <v>3751</v>
      </c>
      <c r="C1913" s="1071" t="s">
        <v>3745</v>
      </c>
      <c r="D1913" s="1072">
        <v>7168.94</v>
      </c>
      <c r="F1913" s="1164"/>
    </row>
    <row r="1914" spans="1:6">
      <c r="A1914" s="1066">
        <v>1904</v>
      </c>
      <c r="B1914" s="1070" t="s">
        <v>3752</v>
      </c>
      <c r="C1914" s="1071" t="s">
        <v>3745</v>
      </c>
      <c r="D1914" s="1072">
        <v>7168.94</v>
      </c>
      <c r="E1914" s="1163"/>
      <c r="F1914" s="1164"/>
    </row>
    <row r="1915" spans="1:6">
      <c r="A1915" s="1066">
        <v>1905</v>
      </c>
      <c r="B1915" s="1070" t="s">
        <v>3753</v>
      </c>
      <c r="C1915" s="1071" t="s">
        <v>3745</v>
      </c>
      <c r="D1915" s="1072">
        <v>7168.94</v>
      </c>
      <c r="E1915" s="1163"/>
      <c r="F1915" s="1164"/>
    </row>
    <row r="1916" spans="1:6">
      <c r="A1916" s="1066">
        <v>1906</v>
      </c>
      <c r="B1916" s="1070" t="s">
        <v>3754</v>
      </c>
      <c r="C1916" s="1071" t="s">
        <v>3745</v>
      </c>
      <c r="D1916" s="1072">
        <v>7168.94</v>
      </c>
      <c r="E1916" s="1163"/>
      <c r="F1916" s="1164"/>
    </row>
    <row r="1917" spans="1:6">
      <c r="A1917" s="1066">
        <v>1907</v>
      </c>
      <c r="B1917" s="1070" t="s">
        <v>3755</v>
      </c>
      <c r="C1917" s="1071" t="s">
        <v>3756</v>
      </c>
      <c r="D1917" s="1072">
        <v>19729.38</v>
      </c>
      <c r="E1917" s="1163"/>
      <c r="F1917" s="1164"/>
    </row>
    <row r="1918" spans="1:6" ht="15">
      <c r="A1918" s="1066">
        <v>1908</v>
      </c>
      <c r="B1918" s="1070" t="s">
        <v>3757</v>
      </c>
      <c r="C1918" s="1071" t="s">
        <v>3756</v>
      </c>
      <c r="D1918" s="1072">
        <v>19729.37</v>
      </c>
      <c r="F1918" s="1090"/>
    </row>
    <row r="1919" spans="1:6">
      <c r="A1919" s="1066">
        <v>1909</v>
      </c>
      <c r="B1919" s="1070" t="s">
        <v>3758</v>
      </c>
      <c r="C1919" s="1071" t="s">
        <v>3756</v>
      </c>
      <c r="D1919" s="1072">
        <v>19729.38</v>
      </c>
      <c r="F1919" s="1164"/>
    </row>
    <row r="1920" spans="1:6">
      <c r="A1920" s="1066">
        <v>1910</v>
      </c>
      <c r="B1920" s="1070" t="s">
        <v>3759</v>
      </c>
      <c r="C1920" s="1071" t="s">
        <v>3756</v>
      </c>
      <c r="D1920" s="1072">
        <v>19729.37</v>
      </c>
      <c r="F1920" s="1164"/>
    </row>
    <row r="1921" spans="1:6">
      <c r="A1921" s="1066">
        <v>1911</v>
      </c>
      <c r="B1921" s="1070" t="s">
        <v>3760</v>
      </c>
      <c r="C1921" s="1071" t="s">
        <v>3756</v>
      </c>
      <c r="D1921" s="1072">
        <v>19729.38</v>
      </c>
      <c r="F1921" s="1164"/>
    </row>
    <row r="1922" spans="1:6">
      <c r="A1922" s="1066">
        <v>1912</v>
      </c>
      <c r="B1922" s="1070" t="s">
        <v>3761</v>
      </c>
      <c r="C1922" s="1071" t="s">
        <v>3756</v>
      </c>
      <c r="D1922" s="1072">
        <v>19729.38</v>
      </c>
      <c r="E1922" s="1162"/>
      <c r="F1922" s="1164"/>
    </row>
    <row r="1923" spans="1:6" ht="15">
      <c r="A1923" s="1066">
        <v>1913</v>
      </c>
      <c r="B1923" s="1070" t="s">
        <v>3762</v>
      </c>
      <c r="C1923" s="1071" t="s">
        <v>3756</v>
      </c>
      <c r="D1923" s="1072">
        <v>19729.38</v>
      </c>
      <c r="E1923" s="1162"/>
      <c r="F1923" s="1090"/>
    </row>
    <row r="1924" spans="1:6" ht="15">
      <c r="A1924" s="1066">
        <v>1914</v>
      </c>
      <c r="B1924" s="1070" t="s">
        <v>3763</v>
      </c>
      <c r="C1924" s="1071" t="s">
        <v>3756</v>
      </c>
      <c r="D1924" s="1072">
        <v>19729.38</v>
      </c>
      <c r="E1924" s="1162"/>
      <c r="F1924" s="1090"/>
    </row>
    <row r="1925" spans="1:6" ht="15">
      <c r="A1925" s="1066">
        <v>1915</v>
      </c>
      <c r="B1925" s="1070" t="s">
        <v>3764</v>
      </c>
      <c r="C1925" s="1071" t="s">
        <v>3756</v>
      </c>
      <c r="D1925" s="1072">
        <v>19729.39</v>
      </c>
      <c r="E1925" s="1162"/>
      <c r="F1925" s="1090"/>
    </row>
    <row r="1926" spans="1:6" ht="15">
      <c r="A1926" s="1066">
        <v>1916</v>
      </c>
      <c r="B1926" s="1070" t="s">
        <v>3765</v>
      </c>
      <c r="C1926" s="1071" t="s">
        <v>3756</v>
      </c>
      <c r="D1926" s="1072">
        <v>19729.39</v>
      </c>
      <c r="E1926" s="1047"/>
      <c r="F1926" s="1090"/>
    </row>
    <row r="1927" spans="1:6">
      <c r="A1927" s="1066">
        <v>1917</v>
      </c>
      <c r="B1927" s="1070" t="s">
        <v>3766</v>
      </c>
      <c r="C1927" s="1071" t="s">
        <v>3756</v>
      </c>
      <c r="D1927" s="1072">
        <v>19729.37</v>
      </c>
      <c r="E1927" s="1162"/>
    </row>
    <row r="1928" spans="1:6">
      <c r="A1928" s="1066">
        <v>1918</v>
      </c>
      <c r="B1928" s="1070" t="s">
        <v>3767</v>
      </c>
      <c r="C1928" s="1071" t="s">
        <v>3756</v>
      </c>
      <c r="D1928" s="1072">
        <v>19729.38</v>
      </c>
      <c r="E1928" s="1162"/>
    </row>
    <row r="1929" spans="1:6">
      <c r="A1929" s="1066">
        <v>1919</v>
      </c>
      <c r="B1929" s="1070" t="s">
        <v>3768</v>
      </c>
      <c r="C1929" s="1071" t="s">
        <v>3769</v>
      </c>
      <c r="D1929" s="1072">
        <v>11580.6</v>
      </c>
      <c r="E1929" s="1162"/>
    </row>
    <row r="1930" spans="1:6">
      <c r="A1930" s="1066">
        <v>1920</v>
      </c>
      <c r="B1930" s="1070" t="s">
        <v>3770</v>
      </c>
      <c r="C1930" s="1071" t="s">
        <v>3769</v>
      </c>
      <c r="D1930" s="1072">
        <v>11580.6</v>
      </c>
    </row>
    <row r="1931" spans="1:6">
      <c r="A1931" s="1066">
        <v>1921</v>
      </c>
      <c r="B1931" s="1070" t="s">
        <v>3771</v>
      </c>
      <c r="C1931" s="1071" t="s">
        <v>3769</v>
      </c>
      <c r="D1931" s="1072">
        <v>6071.2</v>
      </c>
    </row>
    <row r="1932" spans="1:6">
      <c r="A1932" s="1066">
        <v>1922</v>
      </c>
      <c r="B1932" s="1070" t="s">
        <v>3772</v>
      </c>
      <c r="C1932" s="1071" t="s">
        <v>3773</v>
      </c>
      <c r="D1932" s="1072">
        <v>1357200</v>
      </c>
      <c r="E1932" s="1047"/>
    </row>
    <row r="1933" spans="1:6">
      <c r="A1933" s="1066">
        <v>1923</v>
      </c>
      <c r="B1933" s="1070" t="s">
        <v>3774</v>
      </c>
      <c r="C1933" s="1071" t="s">
        <v>3775</v>
      </c>
      <c r="D1933" s="1072">
        <v>15149.99</v>
      </c>
      <c r="E1933" s="1047"/>
    </row>
    <row r="1934" spans="1:6">
      <c r="A1934" s="1066">
        <v>1924</v>
      </c>
      <c r="B1934" s="1070" t="s">
        <v>3776</v>
      </c>
      <c r="C1934" s="1071" t="s">
        <v>3775</v>
      </c>
      <c r="D1934" s="1072">
        <v>15149.99</v>
      </c>
      <c r="E1934" s="1047"/>
    </row>
    <row r="1935" spans="1:6" ht="15">
      <c r="A1935" s="1066">
        <v>1925</v>
      </c>
      <c r="B1935" s="1070" t="s">
        <v>3777</v>
      </c>
      <c r="C1935" s="1071" t="s">
        <v>3778</v>
      </c>
      <c r="D1935" s="1072">
        <v>2738.53</v>
      </c>
      <c r="E1935" s="1276"/>
    </row>
    <row r="1936" spans="1:6">
      <c r="A1936" s="1066">
        <v>1926</v>
      </c>
      <c r="B1936" s="1070" t="s">
        <v>3779</v>
      </c>
      <c r="C1936" s="1071" t="s">
        <v>3780</v>
      </c>
      <c r="D1936" s="1072">
        <v>2268.2399999999998</v>
      </c>
    </row>
    <row r="1937" spans="1:6">
      <c r="A1937" s="1066">
        <v>1927</v>
      </c>
      <c r="B1937" s="1070" t="s">
        <v>3781</v>
      </c>
      <c r="C1937" s="1071" t="s">
        <v>3780</v>
      </c>
      <c r="D1937" s="1072">
        <v>2269.2399999999998</v>
      </c>
      <c r="F1937" s="1232"/>
    </row>
    <row r="1938" spans="1:6">
      <c r="A1938" s="1066">
        <v>1928</v>
      </c>
      <c r="B1938" s="1070" t="s">
        <v>3782</v>
      </c>
      <c r="C1938" s="1071" t="s">
        <v>3780</v>
      </c>
      <c r="D1938" s="1072">
        <v>2269.2399999999998</v>
      </c>
      <c r="E1938" s="1199"/>
      <c r="F1938" s="1232"/>
    </row>
    <row r="1939" spans="1:6">
      <c r="A1939" s="1066">
        <v>1929</v>
      </c>
      <c r="B1939" s="1070" t="s">
        <v>3783</v>
      </c>
      <c r="C1939" s="1071" t="s">
        <v>3451</v>
      </c>
      <c r="D1939" s="1072">
        <v>8562.7000000000007</v>
      </c>
      <c r="E1939" s="1047"/>
      <c r="F1939" s="1232"/>
    </row>
    <row r="1940" spans="1:6" ht="15">
      <c r="A1940" s="1066">
        <v>1930</v>
      </c>
      <c r="B1940" s="1070" t="s">
        <v>3784</v>
      </c>
      <c r="C1940" s="1071" t="s">
        <v>3785</v>
      </c>
      <c r="D1940" s="1072">
        <v>2284.0100000000002</v>
      </c>
      <c r="E1940" s="1047"/>
      <c r="F1940" s="1277"/>
    </row>
    <row r="1941" spans="1:6" ht="15">
      <c r="A1941" s="1066">
        <v>1931</v>
      </c>
      <c r="B1941" s="1070" t="s">
        <v>3786</v>
      </c>
      <c r="C1941" s="1071" t="s">
        <v>3785</v>
      </c>
      <c r="D1941" s="1072">
        <v>2284</v>
      </c>
      <c r="E1941" s="1047"/>
      <c r="F1941" s="1090"/>
    </row>
    <row r="1942" spans="1:6" ht="15">
      <c r="A1942" s="1066">
        <v>1932</v>
      </c>
      <c r="B1942" s="1070" t="s">
        <v>3787</v>
      </c>
      <c r="C1942" s="1071" t="s">
        <v>3788</v>
      </c>
      <c r="D1942" s="1072">
        <v>40037.4</v>
      </c>
      <c r="E1942" s="1047"/>
      <c r="F1942" s="1090"/>
    </row>
    <row r="1943" spans="1:6">
      <c r="A1943" s="1066">
        <v>1933</v>
      </c>
      <c r="B1943" s="1070" t="s">
        <v>3789</v>
      </c>
      <c r="C1943" s="1071" t="s">
        <v>3788</v>
      </c>
      <c r="D1943" s="1072">
        <v>49901.59</v>
      </c>
      <c r="E1943" s="1047"/>
      <c r="F1943" s="1232"/>
    </row>
    <row r="1944" spans="1:6">
      <c r="A1944" s="1066">
        <v>1934</v>
      </c>
      <c r="B1944" s="1070" t="s">
        <v>3790</v>
      </c>
      <c r="C1944" s="1071" t="s">
        <v>3791</v>
      </c>
      <c r="D1944" s="1072">
        <v>4952.04</v>
      </c>
      <c r="E1944" s="1047"/>
      <c r="F1944" s="1232"/>
    </row>
    <row r="1945" spans="1:6">
      <c r="A1945" s="1066">
        <v>1935</v>
      </c>
      <c r="B1945" s="1070" t="s">
        <v>3792</v>
      </c>
      <c r="C1945" s="1071" t="s">
        <v>3793</v>
      </c>
      <c r="D1945" s="1072">
        <v>3170.86</v>
      </c>
      <c r="E1945" s="1047"/>
      <c r="F1945" s="1232"/>
    </row>
    <row r="1946" spans="1:6">
      <c r="A1946" s="1066">
        <v>1936</v>
      </c>
      <c r="B1946" s="1070" t="s">
        <v>3794</v>
      </c>
      <c r="C1946" s="1071" t="s">
        <v>3795</v>
      </c>
      <c r="D1946" s="1072">
        <v>136844.84</v>
      </c>
      <c r="E1946" s="1047"/>
      <c r="F1946" s="1232"/>
    </row>
    <row r="1947" spans="1:6">
      <c r="A1947" s="1066">
        <v>1937</v>
      </c>
      <c r="B1947" s="1070" t="s">
        <v>3796</v>
      </c>
      <c r="C1947" s="1071" t="s">
        <v>3795</v>
      </c>
      <c r="D1947" s="1072">
        <v>2032300</v>
      </c>
      <c r="E1947" s="1047"/>
      <c r="F1947" s="1232"/>
    </row>
    <row r="1948" spans="1:6">
      <c r="A1948" s="1066">
        <v>1938</v>
      </c>
      <c r="B1948" s="1070" t="s">
        <v>3797</v>
      </c>
      <c r="C1948" s="1071" t="s">
        <v>3798</v>
      </c>
      <c r="D1948" s="1072">
        <v>14049.98</v>
      </c>
      <c r="E1948" s="1047"/>
      <c r="F1948" s="1232"/>
    </row>
    <row r="1949" spans="1:6">
      <c r="A1949" s="1066">
        <v>1939</v>
      </c>
      <c r="B1949" s="1070" t="s">
        <v>3799</v>
      </c>
      <c r="C1949" s="1071" t="s">
        <v>3798</v>
      </c>
      <c r="D1949" s="1072">
        <v>14049.99</v>
      </c>
      <c r="E1949" s="1047"/>
      <c r="F1949" s="1232"/>
    </row>
    <row r="1950" spans="1:6">
      <c r="A1950" s="1066">
        <v>1940</v>
      </c>
      <c r="B1950" s="1070" t="s">
        <v>3800</v>
      </c>
      <c r="C1950" s="1071" t="s">
        <v>3801</v>
      </c>
      <c r="D1950" s="1072">
        <v>26680</v>
      </c>
      <c r="E1950" s="1047"/>
      <c r="F1950" s="1232"/>
    </row>
    <row r="1951" spans="1:6">
      <c r="A1951" s="1066">
        <v>1941</v>
      </c>
      <c r="B1951" s="1070" t="s">
        <v>3802</v>
      </c>
      <c r="C1951" s="1071" t="s">
        <v>3801</v>
      </c>
      <c r="D1951" s="1072">
        <v>26680</v>
      </c>
      <c r="E1951" s="1047"/>
      <c r="F1951" s="1232"/>
    </row>
    <row r="1952" spans="1:6" ht="15">
      <c r="A1952" s="1066">
        <v>1942</v>
      </c>
      <c r="B1952" s="1070" t="s">
        <v>3803</v>
      </c>
      <c r="C1952" s="1071" t="s">
        <v>3801</v>
      </c>
      <c r="D1952" s="1072">
        <v>26680</v>
      </c>
      <c r="E1952" s="1047"/>
      <c r="F1952" s="1166"/>
    </row>
    <row r="1953" spans="1:6" ht="15">
      <c r="A1953" s="1066">
        <v>1943</v>
      </c>
      <c r="B1953" s="1070" t="s">
        <v>3804</v>
      </c>
      <c r="C1953" s="1071" t="s">
        <v>3801</v>
      </c>
      <c r="D1953" s="1072">
        <v>26680</v>
      </c>
      <c r="E1953" s="1047"/>
      <c r="F1953" s="1166"/>
    </row>
    <row r="1954" spans="1:6">
      <c r="A1954" s="1066">
        <v>1944</v>
      </c>
      <c r="B1954" s="1070" t="s">
        <v>3805</v>
      </c>
      <c r="C1954" s="1071" t="s">
        <v>3801</v>
      </c>
      <c r="D1954" s="1072">
        <v>26680</v>
      </c>
      <c r="E1954" s="1047"/>
      <c r="F1954" s="1232"/>
    </row>
    <row r="1955" spans="1:6">
      <c r="A1955" s="1066">
        <v>1945</v>
      </c>
      <c r="B1955" s="1070" t="s">
        <v>3806</v>
      </c>
      <c r="C1955" s="1071" t="s">
        <v>3807</v>
      </c>
      <c r="D1955" s="1072">
        <v>232279.22</v>
      </c>
      <c r="E1955" s="1047"/>
      <c r="F1955" s="1232"/>
    </row>
    <row r="1956" spans="1:6">
      <c r="A1956" s="1066">
        <v>1946</v>
      </c>
      <c r="B1956" s="1070" t="s">
        <v>3808</v>
      </c>
      <c r="C1956" s="1071" t="s">
        <v>3809</v>
      </c>
      <c r="D1956" s="1072">
        <v>1694655.01</v>
      </c>
      <c r="E1956" s="1047"/>
      <c r="F1956" s="1232"/>
    </row>
    <row r="1957" spans="1:6">
      <c r="A1957" s="1066">
        <v>1947</v>
      </c>
      <c r="B1957" s="1070" t="s">
        <v>3810</v>
      </c>
      <c r="C1957" s="1071" t="s">
        <v>3811</v>
      </c>
      <c r="D1957" s="1072">
        <v>12017.34</v>
      </c>
      <c r="E1957" s="1047"/>
      <c r="F1957" s="1232"/>
    </row>
    <row r="1958" spans="1:6">
      <c r="A1958" s="1066">
        <v>1948</v>
      </c>
      <c r="B1958" s="1070" t="s">
        <v>3812</v>
      </c>
      <c r="C1958" s="1071" t="s">
        <v>3811</v>
      </c>
      <c r="D1958" s="1072">
        <v>12017.34</v>
      </c>
      <c r="E1958" s="1047"/>
      <c r="F1958" s="1232"/>
    </row>
    <row r="1959" spans="1:6">
      <c r="A1959" s="1066">
        <v>1949</v>
      </c>
      <c r="B1959" s="1070" t="s">
        <v>3813</v>
      </c>
      <c r="C1959" s="1071" t="s">
        <v>3814</v>
      </c>
      <c r="D1959" s="1072">
        <v>6256</v>
      </c>
      <c r="E1959" s="1047"/>
      <c r="F1959" s="1232"/>
    </row>
    <row r="1960" spans="1:6">
      <c r="A1960" s="1066">
        <v>1950</v>
      </c>
      <c r="B1960" s="1070" t="s">
        <v>3815</v>
      </c>
      <c r="C1960" s="1071" t="s">
        <v>3814</v>
      </c>
      <c r="D1960" s="1072">
        <v>9545</v>
      </c>
      <c r="E1960" s="1047"/>
      <c r="F1960" s="1232"/>
    </row>
    <row r="1961" spans="1:6">
      <c r="A1961" s="1066">
        <v>1951</v>
      </c>
      <c r="B1961" s="1070" t="s">
        <v>3816</v>
      </c>
      <c r="C1961" s="1071" t="s">
        <v>3814</v>
      </c>
      <c r="D1961" s="1072">
        <v>4991</v>
      </c>
      <c r="E1961" s="1047"/>
      <c r="F1961" s="1232"/>
    </row>
    <row r="1962" spans="1:6">
      <c r="A1962" s="1066">
        <v>1952</v>
      </c>
      <c r="B1962" s="1070" t="s">
        <v>3817</v>
      </c>
      <c r="C1962" s="1071" t="s">
        <v>3814</v>
      </c>
      <c r="D1962" s="1072">
        <v>9380</v>
      </c>
      <c r="E1962" s="1047"/>
      <c r="F1962" s="1232"/>
    </row>
    <row r="1963" spans="1:6">
      <c r="A1963" s="1066">
        <v>1953</v>
      </c>
      <c r="B1963" s="1070" t="s">
        <v>3818</v>
      </c>
      <c r="C1963" s="1071" t="s">
        <v>3814</v>
      </c>
      <c r="D1963" s="1072">
        <v>6256</v>
      </c>
      <c r="E1963" s="1047"/>
      <c r="F1963" s="1232"/>
    </row>
    <row r="1964" spans="1:6">
      <c r="A1964" s="1066">
        <v>1954</v>
      </c>
      <c r="B1964" s="1070" t="s">
        <v>3819</v>
      </c>
      <c r="C1964" s="1071" t="s">
        <v>3814</v>
      </c>
      <c r="D1964" s="1072">
        <v>6256</v>
      </c>
      <c r="E1964" s="1047"/>
      <c r="F1964" s="1232"/>
    </row>
    <row r="1965" spans="1:6">
      <c r="A1965" s="1066">
        <v>1955</v>
      </c>
      <c r="B1965" s="1070" t="s">
        <v>3820</v>
      </c>
      <c r="C1965" s="1071" t="s">
        <v>3814</v>
      </c>
      <c r="D1965" s="1072">
        <v>9545</v>
      </c>
      <c r="E1965" s="1047"/>
      <c r="F1965" s="1232"/>
    </row>
    <row r="1966" spans="1:6">
      <c r="A1966" s="1066">
        <v>1956</v>
      </c>
      <c r="B1966" s="1070" t="s">
        <v>3821</v>
      </c>
      <c r="C1966" s="1071" t="s">
        <v>3814</v>
      </c>
      <c r="D1966" s="1072">
        <v>9545</v>
      </c>
      <c r="E1966" s="1047"/>
      <c r="F1966" s="1232"/>
    </row>
    <row r="1967" spans="1:6">
      <c r="A1967" s="1066">
        <v>1957</v>
      </c>
      <c r="B1967" s="1070" t="s">
        <v>3822</v>
      </c>
      <c r="C1967" s="1071" t="s">
        <v>3814</v>
      </c>
      <c r="D1967" s="1072">
        <v>6256</v>
      </c>
      <c r="E1967" s="1047"/>
      <c r="F1967" s="1232"/>
    </row>
    <row r="1968" spans="1:6">
      <c r="A1968" s="1066">
        <v>1958</v>
      </c>
      <c r="B1968" s="1070" t="s">
        <v>3823</v>
      </c>
      <c r="C1968" s="1071" t="s">
        <v>3339</v>
      </c>
      <c r="D1968" s="1072">
        <v>5625</v>
      </c>
      <c r="E1968" s="1047"/>
      <c r="F1968" s="1232"/>
    </row>
    <row r="1969" spans="1:12">
      <c r="A1969" s="1066">
        <v>1959</v>
      </c>
      <c r="B1969" s="1070" t="s">
        <v>3824</v>
      </c>
      <c r="C1969" s="1071" t="s">
        <v>3339</v>
      </c>
      <c r="D1969" s="1072">
        <v>7125</v>
      </c>
      <c r="E1969" s="1047"/>
      <c r="F1969" s="1232"/>
    </row>
    <row r="1970" spans="1:12">
      <c r="A1970" s="1066">
        <v>1960</v>
      </c>
      <c r="B1970" s="1070" t="s">
        <v>3825</v>
      </c>
      <c r="C1970" s="1071" t="s">
        <v>3826</v>
      </c>
      <c r="D1970" s="1072">
        <v>5148.82</v>
      </c>
      <c r="E1970" s="1047"/>
      <c r="F1970" s="1232"/>
    </row>
    <row r="1971" spans="1:12">
      <c r="A1971" s="1066">
        <v>1961</v>
      </c>
      <c r="B1971" s="1070" t="s">
        <v>3827</v>
      </c>
      <c r="C1971" s="1071" t="s">
        <v>3828</v>
      </c>
      <c r="D1971" s="1072">
        <v>5800</v>
      </c>
      <c r="E1971" s="1047"/>
      <c r="F1971" s="1232"/>
    </row>
    <row r="1972" spans="1:12">
      <c r="A1972" s="1066">
        <v>1962</v>
      </c>
      <c r="B1972" s="1070" t="s">
        <v>3829</v>
      </c>
      <c r="C1972" s="1071" t="s">
        <v>3830</v>
      </c>
      <c r="D1972" s="1072">
        <v>21000</v>
      </c>
      <c r="E1972" s="1047"/>
      <c r="F1972" s="1232"/>
    </row>
    <row r="1973" spans="1:12">
      <c r="A1973" s="1066">
        <v>1963</v>
      </c>
      <c r="B1973" s="1070" t="s">
        <v>3831</v>
      </c>
      <c r="C1973" s="1071" t="s">
        <v>3832</v>
      </c>
      <c r="D1973" s="1072">
        <v>28000</v>
      </c>
      <c r="E1973" s="1047"/>
      <c r="F1973" s="1232"/>
    </row>
    <row r="1974" spans="1:12">
      <c r="A1974" s="1066">
        <v>1964</v>
      </c>
      <c r="B1974" s="1070" t="s">
        <v>3833</v>
      </c>
      <c r="C1974" s="1071" t="s">
        <v>3832</v>
      </c>
      <c r="D1974" s="1072">
        <v>17020</v>
      </c>
      <c r="E1974" s="1047"/>
      <c r="F1974" s="1232"/>
    </row>
    <row r="1975" spans="1:12">
      <c r="A1975" s="1066">
        <v>1965</v>
      </c>
      <c r="B1975" s="1070" t="s">
        <v>3834</v>
      </c>
      <c r="C1975" s="1071" t="s">
        <v>3832</v>
      </c>
      <c r="D1975" s="1072">
        <v>16693.41</v>
      </c>
      <c r="E1975" s="1047"/>
      <c r="F1975" s="1232"/>
    </row>
    <row r="1976" spans="1:12">
      <c r="A1976" s="1066">
        <v>1966</v>
      </c>
      <c r="B1976" s="1070" t="s">
        <v>3835</v>
      </c>
      <c r="C1976" s="1071" t="s">
        <v>3832</v>
      </c>
      <c r="D1976" s="1072">
        <v>32200</v>
      </c>
      <c r="E1976" s="1047"/>
      <c r="F1976" s="1232"/>
    </row>
    <row r="1977" spans="1:12">
      <c r="A1977" s="1066">
        <v>1967</v>
      </c>
      <c r="B1977" s="1070" t="s">
        <v>3836</v>
      </c>
      <c r="C1977" s="1071" t="s">
        <v>3832</v>
      </c>
      <c r="D1977" s="1072">
        <v>42932.95</v>
      </c>
      <c r="E1977" s="1047"/>
      <c r="F1977" s="1232"/>
    </row>
    <row r="1978" spans="1:12">
      <c r="A1978" s="1066">
        <v>1968</v>
      </c>
      <c r="B1978" s="1070" t="s">
        <v>3837</v>
      </c>
      <c r="C1978" s="1071" t="s">
        <v>3832</v>
      </c>
      <c r="D1978" s="1072">
        <v>17020</v>
      </c>
      <c r="E1978" s="1047"/>
      <c r="F1978" s="1232"/>
    </row>
    <row r="1979" spans="1:12">
      <c r="A1979" s="1066">
        <v>1969</v>
      </c>
      <c r="B1979" s="1070" t="s">
        <v>3838</v>
      </c>
      <c r="C1979" s="1071" t="s">
        <v>3832</v>
      </c>
      <c r="D1979" s="1072">
        <v>42932.95</v>
      </c>
      <c r="F1979" s="1232"/>
    </row>
    <row r="1980" spans="1:12" s="1042" customFormat="1">
      <c r="A1980" s="1066">
        <v>1970</v>
      </c>
      <c r="B1980" s="1070" t="s">
        <v>3839</v>
      </c>
      <c r="C1980" s="1071" t="s">
        <v>3832</v>
      </c>
      <c r="D1980" s="1072">
        <v>34040</v>
      </c>
      <c r="F1980" s="1043"/>
      <c r="G1980" s="1044"/>
      <c r="H1980" s="1045"/>
      <c r="I1980" s="1046"/>
      <c r="J1980" s="1047"/>
      <c r="K1980" s="1047"/>
      <c r="L1980" s="1047"/>
    </row>
    <row r="1981" spans="1:12" s="1042" customFormat="1">
      <c r="A1981" s="1066">
        <v>1971</v>
      </c>
      <c r="B1981" s="1070" t="s">
        <v>3840</v>
      </c>
      <c r="C1981" s="1071" t="s">
        <v>3832</v>
      </c>
      <c r="D1981" s="1072">
        <v>64400</v>
      </c>
      <c r="F1981" s="1043"/>
      <c r="G1981" s="1044"/>
      <c r="H1981" s="1045"/>
      <c r="I1981" s="1046"/>
      <c r="J1981" s="1047"/>
      <c r="K1981" s="1047"/>
      <c r="L1981" s="1047"/>
    </row>
    <row r="1982" spans="1:12" s="1042" customFormat="1">
      <c r="A1982" s="1066">
        <v>1972</v>
      </c>
      <c r="B1982" s="1070" t="s">
        <v>3841</v>
      </c>
      <c r="C1982" s="1071" t="s">
        <v>3832</v>
      </c>
      <c r="D1982" s="1072">
        <v>85865.88</v>
      </c>
      <c r="F1982" s="1043"/>
      <c r="G1982" s="1044"/>
      <c r="H1982" s="1045"/>
      <c r="I1982" s="1046"/>
      <c r="J1982" s="1047"/>
      <c r="K1982" s="1047"/>
      <c r="L1982" s="1047"/>
    </row>
    <row r="1983" spans="1:12" s="1042" customFormat="1">
      <c r="A1983" s="1066">
        <v>1973</v>
      </c>
      <c r="B1983" s="1070" t="s">
        <v>3842</v>
      </c>
      <c r="C1983" s="1071" t="s">
        <v>3832</v>
      </c>
      <c r="D1983" s="1072">
        <v>19020</v>
      </c>
      <c r="F1983" s="1043"/>
      <c r="G1983" s="1044"/>
      <c r="H1983" s="1045"/>
      <c r="I1983" s="1046"/>
      <c r="J1983" s="1047"/>
      <c r="K1983" s="1047"/>
      <c r="L1983" s="1047"/>
    </row>
    <row r="1984" spans="1:12" s="1042" customFormat="1">
      <c r="A1984" s="1066">
        <v>1974</v>
      </c>
      <c r="B1984" s="1070" t="s">
        <v>3843</v>
      </c>
      <c r="C1984" s="1071" t="s">
        <v>3832</v>
      </c>
      <c r="D1984" s="1072">
        <v>16693.39</v>
      </c>
      <c r="F1984" s="1043"/>
      <c r="G1984" s="1044"/>
      <c r="H1984" s="1045"/>
      <c r="I1984" s="1046"/>
      <c r="J1984" s="1047"/>
      <c r="K1984" s="1047"/>
      <c r="L1984" s="1047"/>
    </row>
    <row r="1985" spans="1:12" s="1042" customFormat="1">
      <c r="A1985" s="1066">
        <v>1975</v>
      </c>
      <c r="B1985" s="1070" t="s">
        <v>3844</v>
      </c>
      <c r="C1985" s="1071" t="s">
        <v>3832</v>
      </c>
      <c r="D1985" s="1072">
        <v>195000</v>
      </c>
      <c r="F1985" s="1043"/>
      <c r="G1985" s="1044"/>
      <c r="H1985" s="1045"/>
      <c r="I1985" s="1046"/>
      <c r="J1985" s="1047"/>
      <c r="K1985" s="1047"/>
      <c r="L1985" s="1047"/>
    </row>
    <row r="1986" spans="1:12" s="1042" customFormat="1">
      <c r="A1986" s="1066">
        <v>1976</v>
      </c>
      <c r="B1986" s="1070" t="s">
        <v>3845</v>
      </c>
      <c r="C1986" s="1071" t="s">
        <v>3846</v>
      </c>
      <c r="D1986" s="1072">
        <v>3907.64</v>
      </c>
      <c r="F1986" s="1043"/>
      <c r="G1986" s="1044"/>
      <c r="H1986" s="1045"/>
      <c r="I1986" s="1046"/>
      <c r="J1986" s="1047"/>
      <c r="K1986" s="1047"/>
      <c r="L1986" s="1047"/>
    </row>
    <row r="1987" spans="1:12" s="1042" customFormat="1">
      <c r="A1987" s="1066">
        <v>1977</v>
      </c>
      <c r="B1987" s="1070" t="s">
        <v>3847</v>
      </c>
      <c r="C1987" s="1071" t="s">
        <v>3846</v>
      </c>
      <c r="D1987" s="1072">
        <v>3552.4</v>
      </c>
      <c r="F1987" s="1043"/>
      <c r="G1987" s="1044"/>
      <c r="H1987" s="1045"/>
      <c r="I1987" s="1046"/>
      <c r="J1987" s="1047"/>
      <c r="K1987" s="1047"/>
      <c r="L1987" s="1047"/>
    </row>
    <row r="1988" spans="1:12" s="1042" customFormat="1">
      <c r="A1988" s="1066">
        <v>1978</v>
      </c>
      <c r="B1988" s="1070" t="s">
        <v>3848</v>
      </c>
      <c r="C1988" s="1071" t="s">
        <v>3846</v>
      </c>
      <c r="D1988" s="1072">
        <v>3907.64</v>
      </c>
      <c r="F1988" s="1043"/>
      <c r="G1988" s="1044"/>
      <c r="H1988" s="1045"/>
      <c r="I1988" s="1046"/>
      <c r="J1988" s="1047"/>
      <c r="K1988" s="1047"/>
      <c r="L1988" s="1047"/>
    </row>
    <row r="1989" spans="1:12" s="1042" customFormat="1">
      <c r="A1989" s="1066">
        <v>1979</v>
      </c>
      <c r="B1989" s="1070" t="s">
        <v>3849</v>
      </c>
      <c r="C1989" s="1071" t="s">
        <v>3846</v>
      </c>
      <c r="D1989" s="1072">
        <v>17919.3</v>
      </c>
      <c r="F1989" s="1043"/>
      <c r="G1989" s="1044"/>
      <c r="H1989" s="1045"/>
      <c r="I1989" s="1046"/>
      <c r="J1989" s="1047"/>
      <c r="K1989" s="1047"/>
      <c r="L1989" s="1047"/>
    </row>
    <row r="1990" spans="1:12" s="1042" customFormat="1" ht="15" thickBot="1">
      <c r="A1990" s="1066">
        <v>1980</v>
      </c>
      <c r="B1990" s="1099" t="s">
        <v>3850</v>
      </c>
      <c r="C1990" s="1100" t="s">
        <v>3846</v>
      </c>
      <c r="D1990" s="1101">
        <v>3841</v>
      </c>
      <c r="F1990" s="1043"/>
      <c r="G1990" s="1044"/>
      <c r="H1990" s="1169"/>
      <c r="I1990" s="1045"/>
      <c r="J1990" s="1047"/>
      <c r="K1990" s="1047"/>
      <c r="L1990" s="1047"/>
    </row>
    <row r="1991" spans="1:12" s="1042" customFormat="1">
      <c r="A1991" s="1066">
        <v>1981</v>
      </c>
      <c r="B1991" s="1067" t="s">
        <v>3851</v>
      </c>
      <c r="C1991" s="1068" t="s">
        <v>3852</v>
      </c>
      <c r="D1991" s="1069">
        <v>34235</v>
      </c>
      <c r="F1991" s="1043"/>
      <c r="G1991" s="1213"/>
      <c r="H1991" s="1045"/>
      <c r="I1991" s="1046"/>
      <c r="J1991" s="1047"/>
      <c r="K1991" s="1047"/>
      <c r="L1991" s="1047"/>
    </row>
    <row r="1992" spans="1:12" s="1042" customFormat="1">
      <c r="A1992" s="1066">
        <v>1982</v>
      </c>
      <c r="B1992" s="1070" t="s">
        <v>3853</v>
      </c>
      <c r="C1992" s="1071" t="s">
        <v>3854</v>
      </c>
      <c r="D1992" s="1072">
        <v>3979</v>
      </c>
      <c r="F1992" s="1043"/>
      <c r="G1992" s="1213"/>
      <c r="H1992" s="1045"/>
      <c r="I1992" s="1046"/>
      <c r="J1992" s="1047"/>
      <c r="K1992" s="1047"/>
      <c r="L1992" s="1047"/>
    </row>
    <row r="1993" spans="1:12" s="1042" customFormat="1">
      <c r="A1993" s="1066">
        <v>1983</v>
      </c>
      <c r="B1993" s="1070" t="s">
        <v>3855</v>
      </c>
      <c r="C1993" s="1071" t="s">
        <v>3854</v>
      </c>
      <c r="D1993" s="1072">
        <v>14628</v>
      </c>
      <c r="F1993" s="1043"/>
      <c r="G1993" s="1213"/>
      <c r="H1993" s="1045"/>
      <c r="I1993" s="1046"/>
      <c r="J1993" s="1047"/>
      <c r="K1993" s="1047"/>
      <c r="L1993" s="1047"/>
    </row>
    <row r="1994" spans="1:12" s="1042" customFormat="1">
      <c r="A1994" s="1066">
        <v>1984</v>
      </c>
      <c r="B1994" s="1070" t="s">
        <v>3856</v>
      </c>
      <c r="C1994" s="1071" t="s">
        <v>3854</v>
      </c>
      <c r="D1994" s="1072">
        <v>5968.5</v>
      </c>
      <c r="F1994" s="1043"/>
      <c r="G1994" s="1213"/>
      <c r="H1994" s="1209"/>
      <c r="I1994" s="1046"/>
      <c r="J1994" s="1047"/>
      <c r="K1994" s="1047"/>
      <c r="L1994" s="1047"/>
    </row>
    <row r="1995" spans="1:12" s="1042" customFormat="1">
      <c r="A1995" s="1066">
        <v>1985</v>
      </c>
      <c r="B1995" s="1070" t="s">
        <v>3857</v>
      </c>
      <c r="C1995" s="1071" t="s">
        <v>3858</v>
      </c>
      <c r="D1995" s="1072">
        <v>1433</v>
      </c>
      <c r="F1995" s="1043"/>
      <c r="G1995" s="1213"/>
      <c r="H1995" s="1209"/>
      <c r="I1995" s="1046"/>
      <c r="J1995" s="1047"/>
      <c r="K1995" s="1047"/>
      <c r="L1995" s="1047"/>
    </row>
    <row r="1996" spans="1:12" s="1042" customFormat="1">
      <c r="A1996" s="1066">
        <v>1986</v>
      </c>
      <c r="B1996" s="1070" t="s">
        <v>3859</v>
      </c>
      <c r="C1996" s="1071" t="s">
        <v>3858</v>
      </c>
      <c r="D1996" s="1072">
        <v>1508</v>
      </c>
      <c r="F1996" s="1043"/>
      <c r="G1996" s="1213"/>
      <c r="H1996" s="1209"/>
      <c r="I1996" s="1046"/>
      <c r="J1996" s="1047"/>
      <c r="K1996" s="1047"/>
      <c r="L1996" s="1047"/>
    </row>
    <row r="1997" spans="1:12" s="1042" customFormat="1">
      <c r="A1997" s="1066">
        <v>1987</v>
      </c>
      <c r="B1997" s="1070" t="s">
        <v>3860</v>
      </c>
      <c r="C1997" s="1071" t="s">
        <v>3858</v>
      </c>
      <c r="D1997" s="1072">
        <v>2035.8</v>
      </c>
      <c r="F1997" s="1043"/>
      <c r="G1997" s="1213"/>
      <c r="H1997" s="1209"/>
      <c r="I1997" s="1046"/>
      <c r="J1997" s="1047"/>
      <c r="K1997" s="1047"/>
      <c r="L1997" s="1047"/>
    </row>
    <row r="1998" spans="1:12" s="1042" customFormat="1">
      <c r="A1998" s="1066">
        <v>1988</v>
      </c>
      <c r="B1998" s="1070" t="s">
        <v>3861</v>
      </c>
      <c r="C1998" s="1071" t="s">
        <v>3858</v>
      </c>
      <c r="D1998" s="1072">
        <v>2035.8</v>
      </c>
      <c r="F1998" s="1043"/>
      <c r="G1998" s="1213"/>
      <c r="H1998" s="1209"/>
      <c r="I1998" s="1046"/>
      <c r="J1998" s="1047"/>
      <c r="K1998" s="1047"/>
      <c r="L1998" s="1047"/>
    </row>
    <row r="1999" spans="1:12" s="1042" customFormat="1">
      <c r="A1999" s="1066">
        <v>1989</v>
      </c>
      <c r="B1999" s="1070" t="s">
        <v>3862</v>
      </c>
      <c r="C1999" s="1071" t="s">
        <v>3858</v>
      </c>
      <c r="D1999" s="1072">
        <v>7842</v>
      </c>
      <c r="F1999" s="1043"/>
      <c r="G1999" s="1213"/>
      <c r="H1999" s="1209"/>
      <c r="I1999" s="1046"/>
      <c r="J1999" s="1047"/>
      <c r="K1999" s="1047"/>
      <c r="L1999" s="1047"/>
    </row>
    <row r="2000" spans="1:12" s="1042" customFormat="1">
      <c r="A2000" s="1066">
        <v>1990</v>
      </c>
      <c r="B2000" s="1070" t="s">
        <v>3863</v>
      </c>
      <c r="C2000" s="1071" t="s">
        <v>2398</v>
      </c>
      <c r="D2000" s="1072">
        <v>1840</v>
      </c>
      <c r="F2000" s="1043"/>
      <c r="G2000" s="1213"/>
      <c r="H2000" s="1209"/>
      <c r="I2000" s="1046"/>
      <c r="J2000" s="1047"/>
      <c r="K2000" s="1047"/>
      <c r="L2000" s="1047"/>
    </row>
    <row r="2001" spans="1:12" s="1042" customFormat="1">
      <c r="A2001" s="1066">
        <v>1991</v>
      </c>
      <c r="B2001" s="1070" t="s">
        <v>3864</v>
      </c>
      <c r="C2001" s="1071" t="s">
        <v>3865</v>
      </c>
      <c r="D2001" s="1072">
        <v>4319.54</v>
      </c>
      <c r="F2001" s="1043"/>
      <c r="G2001" s="1213"/>
      <c r="H2001" s="1209"/>
      <c r="I2001" s="1046"/>
      <c r="J2001" s="1047"/>
      <c r="K2001" s="1047"/>
      <c r="L2001" s="1047"/>
    </row>
    <row r="2002" spans="1:12" s="1042" customFormat="1">
      <c r="A2002" s="1066">
        <v>1992</v>
      </c>
      <c r="B2002" s="1070" t="s">
        <v>3866</v>
      </c>
      <c r="C2002" s="1071" t="s">
        <v>3867</v>
      </c>
      <c r="D2002" s="1072">
        <v>0</v>
      </c>
      <c r="F2002" s="1043"/>
      <c r="G2002" s="1213"/>
      <c r="H2002" s="1209"/>
      <c r="I2002" s="1046"/>
      <c r="J2002" s="1047"/>
      <c r="K2002" s="1047"/>
      <c r="L2002" s="1047"/>
    </row>
    <row r="2003" spans="1:12" s="1042" customFormat="1">
      <c r="A2003" s="1066">
        <v>1993</v>
      </c>
      <c r="B2003" s="1070" t="s">
        <v>3868</v>
      </c>
      <c r="C2003" s="1071" t="s">
        <v>3869</v>
      </c>
      <c r="D2003" s="1072">
        <v>10120</v>
      </c>
      <c r="F2003" s="1043"/>
      <c r="G2003" s="1213"/>
      <c r="H2003" s="1209"/>
      <c r="I2003" s="1046"/>
      <c r="J2003" s="1047"/>
      <c r="K2003" s="1047"/>
      <c r="L2003" s="1047"/>
    </row>
    <row r="2004" spans="1:12" s="1042" customFormat="1">
      <c r="A2004" s="1066">
        <v>1994</v>
      </c>
      <c r="B2004" s="1070" t="s">
        <v>3870</v>
      </c>
      <c r="C2004" s="1071" t="s">
        <v>3871</v>
      </c>
      <c r="D2004" s="1072">
        <v>331800</v>
      </c>
      <c r="F2004" s="1043"/>
      <c r="G2004" s="1213"/>
      <c r="H2004" s="1209"/>
      <c r="I2004" s="1046"/>
      <c r="J2004" s="1047"/>
      <c r="K2004" s="1047"/>
      <c r="L2004" s="1047"/>
    </row>
    <row r="2005" spans="1:12" s="1042" customFormat="1">
      <c r="A2005" s="1066">
        <v>1995</v>
      </c>
      <c r="B2005" s="1070" t="s">
        <v>3872</v>
      </c>
      <c r="C2005" s="1071" t="s">
        <v>3873</v>
      </c>
      <c r="D2005" s="1072">
        <v>12672</v>
      </c>
      <c r="F2005" s="1043"/>
      <c r="G2005" s="1213"/>
      <c r="H2005" s="1209"/>
      <c r="I2005" s="1046"/>
      <c r="J2005" s="1047"/>
      <c r="K2005" s="1047"/>
      <c r="L2005" s="1047"/>
    </row>
    <row r="2006" spans="1:12" s="1042" customFormat="1">
      <c r="A2006" s="1066">
        <v>1996</v>
      </c>
      <c r="B2006" s="1070" t="s">
        <v>3874</v>
      </c>
      <c r="C2006" s="1071" t="s">
        <v>3873</v>
      </c>
      <c r="D2006" s="1072">
        <v>3680</v>
      </c>
      <c r="F2006" s="1043"/>
      <c r="G2006" s="1213"/>
      <c r="H2006" s="1209"/>
      <c r="I2006" s="1046"/>
      <c r="J2006" s="1047"/>
      <c r="K2006" s="1047"/>
      <c r="L2006" s="1047"/>
    </row>
    <row r="2007" spans="1:12" s="1042" customFormat="1">
      <c r="A2007" s="1066">
        <v>1997</v>
      </c>
      <c r="B2007" s="1070" t="s">
        <v>3875</v>
      </c>
      <c r="C2007" s="1071" t="s">
        <v>3873</v>
      </c>
      <c r="D2007" s="1072">
        <v>4370</v>
      </c>
      <c r="F2007" s="1043"/>
      <c r="G2007" s="1213"/>
      <c r="H2007" s="1209"/>
      <c r="I2007" s="1046"/>
      <c r="J2007" s="1047"/>
      <c r="K2007" s="1047"/>
      <c r="L2007" s="1047"/>
    </row>
    <row r="2008" spans="1:12" s="1042" customFormat="1">
      <c r="A2008" s="1066">
        <v>1998</v>
      </c>
      <c r="B2008" s="1070" t="s">
        <v>3876</v>
      </c>
      <c r="C2008" s="1071" t="s">
        <v>3873</v>
      </c>
      <c r="D2008" s="1072">
        <v>24088.880000000001</v>
      </c>
      <c r="F2008" s="1043"/>
      <c r="G2008" s="1213"/>
      <c r="H2008" s="1209"/>
      <c r="I2008" s="1046"/>
      <c r="J2008" s="1047"/>
      <c r="K2008" s="1047"/>
      <c r="L2008" s="1047"/>
    </row>
    <row r="2009" spans="1:12" s="1042" customFormat="1">
      <c r="A2009" s="1066">
        <v>1999</v>
      </c>
      <c r="B2009" s="1070" t="s">
        <v>3877</v>
      </c>
      <c r="C2009" s="1071" t="s">
        <v>3873</v>
      </c>
      <c r="D2009" s="1072">
        <v>11385</v>
      </c>
      <c r="F2009" s="1043"/>
      <c r="G2009" s="1213"/>
      <c r="H2009" s="1209"/>
      <c r="I2009" s="1046"/>
      <c r="J2009" s="1047"/>
      <c r="K2009" s="1047"/>
      <c r="L2009" s="1047"/>
    </row>
    <row r="2010" spans="1:12" s="1042" customFormat="1">
      <c r="A2010" s="1066">
        <v>2000</v>
      </c>
      <c r="B2010" s="1070" t="s">
        <v>3878</v>
      </c>
      <c r="C2010" s="1071" t="s">
        <v>3873</v>
      </c>
      <c r="D2010" s="1072">
        <v>6244.5</v>
      </c>
      <c r="F2010" s="1043"/>
      <c r="G2010" s="1213"/>
      <c r="H2010" s="1209"/>
      <c r="I2010" s="1046"/>
      <c r="J2010" s="1047"/>
      <c r="K2010" s="1047"/>
      <c r="L2010" s="1047"/>
    </row>
    <row r="2011" spans="1:12" s="1042" customFormat="1">
      <c r="A2011" s="1066">
        <v>2001</v>
      </c>
      <c r="B2011" s="1070" t="s">
        <v>3879</v>
      </c>
      <c r="C2011" s="1071" t="s">
        <v>3873</v>
      </c>
      <c r="D2011" s="1072">
        <v>3933</v>
      </c>
      <c r="F2011" s="1043"/>
      <c r="G2011" s="1213"/>
      <c r="H2011" s="1209"/>
      <c r="I2011" s="1046"/>
      <c r="J2011" s="1047"/>
      <c r="K2011" s="1047"/>
      <c r="L2011" s="1047"/>
    </row>
    <row r="2012" spans="1:12" s="1042" customFormat="1">
      <c r="A2012" s="1066">
        <v>2002</v>
      </c>
      <c r="B2012" s="1070" t="s">
        <v>3880</v>
      </c>
      <c r="C2012" s="1071" t="s">
        <v>3873</v>
      </c>
      <c r="D2012" s="1072">
        <v>10407.5</v>
      </c>
      <c r="F2012" s="1043"/>
      <c r="G2012" s="1213"/>
      <c r="H2012" s="1209"/>
      <c r="I2012" s="1046"/>
      <c r="J2012" s="1047"/>
      <c r="K2012" s="1047"/>
      <c r="L2012" s="1047"/>
    </row>
    <row r="2013" spans="1:12" s="1042" customFormat="1">
      <c r="A2013" s="1066">
        <v>2003</v>
      </c>
      <c r="B2013" s="1070" t="s">
        <v>3881</v>
      </c>
      <c r="C2013" s="1071" t="s">
        <v>3873</v>
      </c>
      <c r="D2013" s="1072">
        <v>13390</v>
      </c>
      <c r="F2013" s="1043"/>
      <c r="G2013" s="1213"/>
      <c r="H2013" s="1209"/>
      <c r="I2013" s="1046"/>
      <c r="J2013" s="1047"/>
      <c r="K2013" s="1047"/>
      <c r="L2013" s="1047"/>
    </row>
    <row r="2014" spans="1:12" s="1042" customFormat="1">
      <c r="A2014" s="1066">
        <v>2004</v>
      </c>
      <c r="B2014" s="1070" t="s">
        <v>3882</v>
      </c>
      <c r="C2014" s="1071" t="s">
        <v>3873</v>
      </c>
      <c r="D2014" s="1072">
        <v>12672</v>
      </c>
      <c r="F2014" s="1043"/>
      <c r="G2014" s="1213"/>
      <c r="H2014" s="1209"/>
      <c r="I2014" s="1046"/>
      <c r="J2014" s="1047"/>
      <c r="K2014" s="1047"/>
      <c r="L2014" s="1047"/>
    </row>
    <row r="2015" spans="1:12" s="1042" customFormat="1">
      <c r="A2015" s="1066">
        <v>2005</v>
      </c>
      <c r="B2015" s="1070" t="s">
        <v>3883</v>
      </c>
      <c r="C2015" s="1071" t="s">
        <v>1861</v>
      </c>
      <c r="D2015" s="1072">
        <v>6727.5</v>
      </c>
      <c r="F2015" s="1043"/>
      <c r="G2015" s="1213"/>
      <c r="H2015" s="1209"/>
      <c r="I2015" s="1046"/>
      <c r="J2015" s="1047"/>
      <c r="K2015" s="1047"/>
      <c r="L2015" s="1047"/>
    </row>
    <row r="2016" spans="1:12" s="1042" customFormat="1">
      <c r="A2016" s="1066">
        <v>2006</v>
      </c>
      <c r="B2016" s="1070" t="s">
        <v>3884</v>
      </c>
      <c r="C2016" s="1071" t="s">
        <v>1861</v>
      </c>
      <c r="D2016" s="1072">
        <v>6727.5</v>
      </c>
      <c r="F2016" s="1043"/>
      <c r="G2016" s="1213"/>
      <c r="H2016" s="1209"/>
      <c r="I2016" s="1046"/>
      <c r="J2016" s="1047"/>
      <c r="K2016" s="1047"/>
      <c r="L2016" s="1047"/>
    </row>
    <row r="2017" spans="1:12" s="1042" customFormat="1">
      <c r="A2017" s="1066">
        <v>2007</v>
      </c>
      <c r="B2017" s="1070" t="s">
        <v>3885</v>
      </c>
      <c r="C2017" s="1071" t="s">
        <v>1861</v>
      </c>
      <c r="D2017" s="1072">
        <v>6727.5</v>
      </c>
      <c r="F2017" s="1043"/>
      <c r="G2017" s="1213"/>
      <c r="H2017" s="1209"/>
      <c r="I2017" s="1046"/>
      <c r="J2017" s="1047"/>
      <c r="K2017" s="1047"/>
      <c r="L2017" s="1047"/>
    </row>
    <row r="2018" spans="1:12" s="1042" customFormat="1">
      <c r="A2018" s="1066">
        <v>2008</v>
      </c>
      <c r="B2018" s="1070" t="s">
        <v>3886</v>
      </c>
      <c r="C2018" s="1071" t="s">
        <v>1861</v>
      </c>
      <c r="D2018" s="1072">
        <v>6817.5</v>
      </c>
      <c r="F2018" s="1043"/>
      <c r="G2018" s="1213"/>
      <c r="H2018" s="1209"/>
      <c r="I2018" s="1046"/>
      <c r="J2018" s="1047"/>
      <c r="K2018" s="1047"/>
      <c r="L2018" s="1047"/>
    </row>
    <row r="2019" spans="1:12" s="1042" customFormat="1">
      <c r="A2019" s="1066">
        <v>2009</v>
      </c>
      <c r="B2019" s="1070" t="s">
        <v>3887</v>
      </c>
      <c r="C2019" s="1071" t="s">
        <v>3888</v>
      </c>
      <c r="D2019" s="1072">
        <v>31335.15</v>
      </c>
      <c r="F2019" s="1043"/>
      <c r="G2019" s="1213"/>
      <c r="H2019" s="1209"/>
      <c r="I2019" s="1046"/>
      <c r="J2019" s="1047"/>
      <c r="K2019" s="1047"/>
      <c r="L2019" s="1047"/>
    </row>
    <row r="2020" spans="1:12" s="1042" customFormat="1">
      <c r="A2020" s="1066">
        <v>2010</v>
      </c>
      <c r="B2020" s="1070" t="s">
        <v>3889</v>
      </c>
      <c r="C2020" s="1071" t="s">
        <v>3888</v>
      </c>
      <c r="D2020" s="1072">
        <v>31335.15</v>
      </c>
      <c r="F2020" s="1043"/>
      <c r="G2020" s="1213"/>
      <c r="H2020" s="1209"/>
      <c r="I2020" s="1046"/>
      <c r="J2020" s="1047"/>
      <c r="K2020" s="1047"/>
      <c r="L2020" s="1047"/>
    </row>
    <row r="2021" spans="1:12" s="1042" customFormat="1">
      <c r="A2021" s="1066">
        <v>2011</v>
      </c>
      <c r="B2021" s="1070" t="s">
        <v>3890</v>
      </c>
      <c r="C2021" s="1071" t="s">
        <v>3891</v>
      </c>
      <c r="D2021" s="1072">
        <v>11361.47</v>
      </c>
      <c r="F2021" s="1043"/>
      <c r="G2021" s="1213"/>
      <c r="H2021" s="1209"/>
      <c r="I2021" s="1046"/>
      <c r="J2021" s="1047"/>
      <c r="K2021" s="1047"/>
      <c r="L2021" s="1047"/>
    </row>
    <row r="2022" spans="1:12" s="1042" customFormat="1">
      <c r="A2022" s="1066">
        <v>2012</v>
      </c>
      <c r="B2022" s="1070" t="s">
        <v>3892</v>
      </c>
      <c r="C2022" s="1071" t="s">
        <v>3891</v>
      </c>
      <c r="D2022" s="1072">
        <v>11361.46</v>
      </c>
      <c r="F2022" s="1043"/>
      <c r="G2022" s="1213"/>
      <c r="H2022" s="1209"/>
      <c r="I2022" s="1046"/>
      <c r="J2022" s="1047"/>
      <c r="K2022" s="1047"/>
      <c r="L2022" s="1047"/>
    </row>
    <row r="2023" spans="1:12" s="1042" customFormat="1">
      <c r="A2023" s="1066">
        <v>2013</v>
      </c>
      <c r="B2023" s="1070" t="s">
        <v>3893</v>
      </c>
      <c r="C2023" s="1071" t="s">
        <v>3536</v>
      </c>
      <c r="D2023" s="1072">
        <v>6957.68</v>
      </c>
      <c r="F2023" s="1043"/>
      <c r="G2023" s="1213"/>
      <c r="H2023" s="1209"/>
      <c r="I2023" s="1046"/>
      <c r="J2023" s="1047"/>
      <c r="K2023" s="1047"/>
      <c r="L2023" s="1047"/>
    </row>
    <row r="2024" spans="1:12" s="1042" customFormat="1">
      <c r="A2024" s="1066">
        <v>2014</v>
      </c>
      <c r="B2024" s="1070" t="s">
        <v>3894</v>
      </c>
      <c r="C2024" s="1071" t="s">
        <v>3895</v>
      </c>
      <c r="D2024" s="1072">
        <v>3082</v>
      </c>
      <c r="F2024" s="1043"/>
      <c r="G2024" s="1213"/>
      <c r="H2024" s="1209"/>
      <c r="I2024" s="1046"/>
      <c r="J2024" s="1047"/>
      <c r="K2024" s="1047"/>
      <c r="L2024" s="1047"/>
    </row>
    <row r="2025" spans="1:12" s="1042" customFormat="1">
      <c r="A2025" s="1066">
        <v>2015</v>
      </c>
      <c r="B2025" s="1070" t="s">
        <v>3896</v>
      </c>
      <c r="C2025" s="1071" t="s">
        <v>3895</v>
      </c>
      <c r="D2025" s="1072">
        <v>2992.5</v>
      </c>
      <c r="F2025" s="1043"/>
      <c r="G2025" s="1213"/>
      <c r="H2025" s="1209"/>
      <c r="I2025" s="1046"/>
      <c r="J2025" s="1047"/>
      <c r="K2025" s="1047"/>
      <c r="L2025" s="1047"/>
    </row>
    <row r="2026" spans="1:12" s="1042" customFormat="1">
      <c r="A2026" s="1066">
        <v>2016</v>
      </c>
      <c r="B2026" s="1070" t="s">
        <v>3897</v>
      </c>
      <c r="C2026" s="1071" t="s">
        <v>3895</v>
      </c>
      <c r="D2026" s="1072">
        <v>3082</v>
      </c>
      <c r="F2026" s="1043"/>
      <c r="G2026" s="1213"/>
      <c r="H2026" s="1209"/>
      <c r="I2026" s="1046"/>
      <c r="J2026" s="1047"/>
      <c r="K2026" s="1047"/>
      <c r="L2026" s="1047"/>
    </row>
    <row r="2027" spans="1:12" s="1042" customFormat="1">
      <c r="A2027" s="1066">
        <v>2017</v>
      </c>
      <c r="B2027" s="1070" t="s">
        <v>3898</v>
      </c>
      <c r="C2027" s="1071" t="s">
        <v>3895</v>
      </c>
      <c r="D2027" s="1072">
        <v>3082</v>
      </c>
      <c r="F2027" s="1043"/>
      <c r="G2027" s="1213"/>
      <c r="H2027" s="1209"/>
      <c r="I2027" s="1046"/>
      <c r="J2027" s="1047"/>
      <c r="K2027" s="1047"/>
      <c r="L2027" s="1047"/>
    </row>
    <row r="2028" spans="1:12" s="1042" customFormat="1">
      <c r="A2028" s="1066">
        <v>2018</v>
      </c>
      <c r="B2028" s="1070" t="s">
        <v>3899</v>
      </c>
      <c r="C2028" s="1071" t="s">
        <v>3895</v>
      </c>
      <c r="D2028" s="1072">
        <v>6532</v>
      </c>
      <c r="F2028" s="1043"/>
      <c r="G2028" s="1213"/>
      <c r="H2028" s="1209"/>
      <c r="I2028" s="1046"/>
      <c r="J2028" s="1047"/>
      <c r="K2028" s="1047"/>
      <c r="L2028" s="1047"/>
    </row>
    <row r="2029" spans="1:12" s="1042" customFormat="1">
      <c r="A2029" s="1066">
        <v>2019</v>
      </c>
      <c r="B2029" s="1070" t="s">
        <v>3900</v>
      </c>
      <c r="C2029" s="1071" t="s">
        <v>3895</v>
      </c>
      <c r="D2029" s="1072">
        <v>9832.5</v>
      </c>
      <c r="F2029" s="1043"/>
      <c r="G2029" s="1213"/>
      <c r="H2029" s="1209"/>
      <c r="I2029" s="1046"/>
      <c r="J2029" s="1047"/>
      <c r="K2029" s="1047"/>
      <c r="L2029" s="1047"/>
    </row>
    <row r="2030" spans="1:12" s="1042" customFormat="1">
      <c r="A2030" s="1066">
        <v>2020</v>
      </c>
      <c r="B2030" s="1070" t="s">
        <v>3901</v>
      </c>
      <c r="C2030" s="1071" t="s">
        <v>3895</v>
      </c>
      <c r="D2030" s="1072">
        <v>3507.5</v>
      </c>
      <c r="F2030" s="1043"/>
      <c r="G2030" s="1213"/>
      <c r="H2030" s="1209"/>
      <c r="I2030" s="1046"/>
      <c r="J2030" s="1047"/>
      <c r="K2030" s="1047"/>
      <c r="L2030" s="1047"/>
    </row>
    <row r="2031" spans="1:12" s="1042" customFormat="1">
      <c r="A2031" s="1066">
        <v>2021</v>
      </c>
      <c r="B2031" s="1070" t="s">
        <v>3902</v>
      </c>
      <c r="C2031" s="1071" t="s">
        <v>3895</v>
      </c>
      <c r="D2031" s="1072">
        <v>3507.5</v>
      </c>
      <c r="F2031" s="1043"/>
      <c r="G2031" s="1213"/>
      <c r="H2031" s="1209"/>
      <c r="I2031" s="1046"/>
      <c r="J2031" s="1047"/>
      <c r="K2031" s="1047"/>
      <c r="L2031" s="1047"/>
    </row>
    <row r="2032" spans="1:12" s="1042" customFormat="1">
      <c r="A2032" s="1066">
        <v>2022</v>
      </c>
      <c r="B2032" s="1070" t="s">
        <v>3903</v>
      </c>
      <c r="C2032" s="1071" t="s">
        <v>3895</v>
      </c>
      <c r="D2032" s="1072">
        <v>3507.5</v>
      </c>
      <c r="F2032" s="1043"/>
      <c r="G2032" s="1213"/>
      <c r="H2032" s="1209"/>
      <c r="I2032" s="1046"/>
      <c r="J2032" s="1047"/>
      <c r="K2032" s="1047"/>
      <c r="L2032" s="1047"/>
    </row>
    <row r="2033" spans="1:12" s="1042" customFormat="1">
      <c r="A2033" s="1066">
        <v>2023</v>
      </c>
      <c r="B2033" s="1070" t="s">
        <v>3904</v>
      </c>
      <c r="C2033" s="1071" t="s">
        <v>3895</v>
      </c>
      <c r="D2033" s="1072">
        <v>3507.5</v>
      </c>
      <c r="F2033" s="1043"/>
      <c r="G2033" s="1213"/>
      <c r="H2033" s="1209"/>
      <c r="I2033" s="1046"/>
      <c r="J2033" s="1047"/>
      <c r="K2033" s="1047"/>
      <c r="L2033" s="1047"/>
    </row>
    <row r="2034" spans="1:12" s="1042" customFormat="1">
      <c r="A2034" s="1066">
        <v>2024</v>
      </c>
      <c r="B2034" s="1070" t="s">
        <v>3905</v>
      </c>
      <c r="C2034" s="1071" t="s">
        <v>3906</v>
      </c>
      <c r="D2034" s="1072">
        <v>6037.5</v>
      </c>
      <c r="F2034" s="1043"/>
      <c r="G2034" s="1213"/>
      <c r="H2034" s="1209"/>
      <c r="I2034" s="1046"/>
      <c r="J2034" s="1047"/>
      <c r="K2034" s="1047"/>
      <c r="L2034" s="1047"/>
    </row>
    <row r="2035" spans="1:12" s="1042" customFormat="1">
      <c r="A2035" s="1066">
        <v>2025</v>
      </c>
      <c r="B2035" s="1070" t="s">
        <v>3907</v>
      </c>
      <c r="C2035" s="1071" t="s">
        <v>3906</v>
      </c>
      <c r="D2035" s="1072">
        <v>9840.5499999999993</v>
      </c>
      <c r="F2035" s="1043"/>
      <c r="G2035" s="1213"/>
      <c r="H2035" s="1209"/>
      <c r="I2035" s="1046"/>
      <c r="J2035" s="1047"/>
      <c r="K2035" s="1047"/>
      <c r="L2035" s="1047"/>
    </row>
    <row r="2036" spans="1:12" s="1042" customFormat="1">
      <c r="A2036" s="1066">
        <v>2026</v>
      </c>
      <c r="B2036" s="1070" t="s">
        <v>3908</v>
      </c>
      <c r="C2036" s="1071" t="s">
        <v>3909</v>
      </c>
      <c r="D2036" s="1072">
        <v>3131.45</v>
      </c>
      <c r="F2036" s="1043"/>
      <c r="G2036" s="1213"/>
      <c r="H2036" s="1209"/>
      <c r="I2036" s="1046"/>
      <c r="J2036" s="1047"/>
      <c r="K2036" s="1047"/>
      <c r="L2036" s="1047"/>
    </row>
    <row r="2037" spans="1:12" s="1042" customFormat="1">
      <c r="A2037" s="1066">
        <v>2027</v>
      </c>
      <c r="B2037" s="1070" t="s">
        <v>3910</v>
      </c>
      <c r="C2037" s="1071" t="s">
        <v>3909</v>
      </c>
      <c r="D2037" s="1072">
        <v>0</v>
      </c>
      <c r="F2037" s="1043"/>
      <c r="G2037" s="1213"/>
      <c r="H2037" s="1209"/>
      <c r="I2037" s="1046"/>
      <c r="J2037" s="1047"/>
      <c r="K2037" s="1047"/>
      <c r="L2037" s="1047"/>
    </row>
    <row r="2038" spans="1:12" s="1042" customFormat="1">
      <c r="A2038" s="1066">
        <v>2028</v>
      </c>
      <c r="B2038" s="1070" t="s">
        <v>3911</v>
      </c>
      <c r="C2038" s="1071" t="s">
        <v>3909</v>
      </c>
      <c r="D2038" s="1072">
        <v>9333.41</v>
      </c>
      <c r="F2038" s="1043"/>
      <c r="G2038" s="1213"/>
      <c r="H2038" s="1209"/>
      <c r="I2038" s="1046"/>
      <c r="J2038" s="1047"/>
      <c r="K2038" s="1047"/>
      <c r="L2038" s="1047"/>
    </row>
    <row r="2039" spans="1:12" s="1042" customFormat="1">
      <c r="A2039" s="1066">
        <v>2029</v>
      </c>
      <c r="B2039" s="1070" t="s">
        <v>3912</v>
      </c>
      <c r="C2039" s="1071" t="s">
        <v>3909</v>
      </c>
      <c r="D2039" s="1072">
        <v>3770</v>
      </c>
      <c r="F2039" s="1043"/>
      <c r="G2039" s="1213"/>
      <c r="H2039" s="1209"/>
      <c r="I2039" s="1046"/>
      <c r="J2039" s="1047"/>
      <c r="K2039" s="1047"/>
      <c r="L2039" s="1047"/>
    </row>
    <row r="2040" spans="1:12" s="1042" customFormat="1">
      <c r="A2040" s="1066">
        <v>2030</v>
      </c>
      <c r="B2040" s="1070" t="s">
        <v>3913</v>
      </c>
      <c r="C2040" s="1071" t="s">
        <v>3909</v>
      </c>
      <c r="D2040" s="1072">
        <v>3770</v>
      </c>
      <c r="F2040" s="1043"/>
      <c r="G2040" s="1213"/>
      <c r="H2040" s="1209"/>
      <c r="I2040" s="1046"/>
      <c r="J2040" s="1047"/>
      <c r="K2040" s="1047"/>
      <c r="L2040" s="1047"/>
    </row>
    <row r="2041" spans="1:12">
      <c r="A2041" s="1066">
        <v>2031</v>
      </c>
      <c r="B2041" s="1070" t="s">
        <v>3914</v>
      </c>
      <c r="C2041" s="1071" t="s">
        <v>3915</v>
      </c>
      <c r="D2041" s="1072">
        <v>2800</v>
      </c>
      <c r="G2041" s="1213"/>
      <c r="H2041" s="1209"/>
    </row>
    <row r="2042" spans="1:12">
      <c r="A2042" s="1066">
        <v>2032</v>
      </c>
      <c r="B2042" s="1070" t="s">
        <v>3916</v>
      </c>
      <c r="C2042" s="1071" t="s">
        <v>3915</v>
      </c>
      <c r="D2042" s="1072">
        <v>1611</v>
      </c>
      <c r="G2042" s="1213"/>
      <c r="H2042" s="1209"/>
    </row>
    <row r="2043" spans="1:12">
      <c r="A2043" s="1066">
        <v>2033</v>
      </c>
      <c r="B2043" s="1070" t="s">
        <v>3917</v>
      </c>
      <c r="C2043" s="1071" t="s">
        <v>3918</v>
      </c>
      <c r="D2043" s="1072">
        <v>3312</v>
      </c>
      <c r="G2043" s="1213"/>
      <c r="H2043" s="1209"/>
    </row>
    <row r="2044" spans="1:12">
      <c r="A2044" s="1066">
        <v>2034</v>
      </c>
      <c r="B2044" s="1070" t="s">
        <v>3919</v>
      </c>
      <c r="C2044" s="1071" t="s">
        <v>3920</v>
      </c>
      <c r="D2044" s="1072">
        <v>1650.72</v>
      </c>
      <c r="G2044" s="1213"/>
      <c r="H2044" s="1209"/>
    </row>
    <row r="2045" spans="1:12">
      <c r="A2045" s="1066">
        <v>2035</v>
      </c>
      <c r="B2045" s="1070" t="s">
        <v>3921</v>
      </c>
      <c r="C2045" s="1071" t="s">
        <v>3922</v>
      </c>
      <c r="D2045" s="1072">
        <v>38341</v>
      </c>
      <c r="G2045" s="1213"/>
      <c r="H2045" s="1209"/>
    </row>
    <row r="2046" spans="1:12">
      <c r="A2046" s="1066">
        <v>2036</v>
      </c>
      <c r="B2046" s="1070" t="s">
        <v>3923</v>
      </c>
      <c r="C2046" s="1071" t="s">
        <v>3922</v>
      </c>
      <c r="D2046" s="1072">
        <v>38341</v>
      </c>
      <c r="G2046" s="1213"/>
      <c r="H2046" s="1209"/>
    </row>
    <row r="2047" spans="1:12">
      <c r="A2047" s="1066">
        <v>2037</v>
      </c>
      <c r="B2047" s="1070" t="s">
        <v>3924</v>
      </c>
      <c r="C2047" s="1071" t="s">
        <v>3925</v>
      </c>
      <c r="D2047" s="1072">
        <v>17998.59</v>
      </c>
      <c r="G2047" s="1213"/>
      <c r="H2047" s="1209"/>
    </row>
    <row r="2048" spans="1:12">
      <c r="A2048" s="1066">
        <v>2038</v>
      </c>
      <c r="B2048" s="1070" t="s">
        <v>3926</v>
      </c>
      <c r="C2048" s="1071" t="s">
        <v>3925</v>
      </c>
      <c r="D2048" s="1072">
        <v>22434.400000000001</v>
      </c>
      <c r="G2048" s="1213"/>
      <c r="H2048" s="1209"/>
    </row>
    <row r="2049" spans="1:12">
      <c r="A2049" s="1066">
        <v>2039</v>
      </c>
      <c r="B2049" s="1070" t="s">
        <v>3927</v>
      </c>
      <c r="C2049" s="1071" t="s">
        <v>3928</v>
      </c>
      <c r="D2049" s="1072">
        <v>2548.4</v>
      </c>
      <c r="G2049" s="1213"/>
      <c r="H2049" s="1209"/>
    </row>
    <row r="2050" spans="1:12" customFormat="1" ht="15">
      <c r="A2050" s="1066">
        <v>2040</v>
      </c>
      <c r="B2050" s="1070" t="s">
        <v>3929</v>
      </c>
      <c r="C2050" s="1071" t="s">
        <v>3928</v>
      </c>
      <c r="D2050" s="1072">
        <v>0</v>
      </c>
      <c r="E2050" s="1042"/>
      <c r="F2050" s="1043"/>
      <c r="G2050" s="1213"/>
      <c r="H2050" s="1209"/>
      <c r="I2050" s="585"/>
    </row>
    <row r="2051" spans="1:12">
      <c r="A2051" s="1066">
        <v>2041</v>
      </c>
      <c r="B2051" s="1070" t="s">
        <v>3930</v>
      </c>
      <c r="C2051" s="1071" t="s">
        <v>3928</v>
      </c>
      <c r="D2051" s="1072">
        <v>0</v>
      </c>
      <c r="G2051" s="1213"/>
      <c r="H2051" s="1209"/>
    </row>
    <row r="2052" spans="1:12">
      <c r="A2052" s="1066">
        <v>2042</v>
      </c>
      <c r="B2052" s="1070" t="s">
        <v>3931</v>
      </c>
      <c r="C2052" s="1071" t="s">
        <v>3928</v>
      </c>
      <c r="D2052" s="1072">
        <v>0</v>
      </c>
      <c r="G2052" s="1213"/>
      <c r="H2052" s="1209"/>
    </row>
    <row r="2053" spans="1:12">
      <c r="A2053" s="1066">
        <v>2043</v>
      </c>
      <c r="B2053" s="1070" t="s">
        <v>3932</v>
      </c>
      <c r="C2053" s="1071" t="s">
        <v>3928</v>
      </c>
      <c r="D2053" s="1072">
        <v>0</v>
      </c>
      <c r="G2053" s="1213"/>
      <c r="H2053" s="1209"/>
    </row>
    <row r="2054" spans="1:12" customFormat="1" ht="15">
      <c r="A2054" s="1066">
        <v>2044</v>
      </c>
      <c r="B2054" s="1070" t="s">
        <v>3933</v>
      </c>
      <c r="C2054" s="1071" t="s">
        <v>3928</v>
      </c>
      <c r="D2054" s="1072">
        <v>0</v>
      </c>
      <c r="E2054" s="1042"/>
      <c r="F2054" s="1043"/>
      <c r="G2054" s="1213"/>
      <c r="H2054" s="1209"/>
      <c r="I2054" s="585"/>
    </row>
    <row r="2055" spans="1:12" customFormat="1" ht="15">
      <c r="A2055" s="1066">
        <v>2045</v>
      </c>
      <c r="B2055" s="1070" t="s">
        <v>3934</v>
      </c>
      <c r="C2055" s="1071" t="s">
        <v>3928</v>
      </c>
      <c r="D2055" s="1072">
        <v>1899.99</v>
      </c>
      <c r="E2055" s="1042"/>
      <c r="F2055" s="1043"/>
      <c r="G2055" s="1213"/>
      <c r="H2055" s="1209"/>
      <c r="I2055" s="1046"/>
      <c r="J2055" s="1263"/>
      <c r="L2055" s="1047"/>
    </row>
    <row r="2056" spans="1:12" ht="15">
      <c r="A2056" s="1066">
        <v>2046</v>
      </c>
      <c r="B2056" s="1070" t="s">
        <v>3935</v>
      </c>
      <c r="C2056" s="1071" t="s">
        <v>3928</v>
      </c>
      <c r="D2056" s="1072">
        <v>1899.99</v>
      </c>
      <c r="G2056" s="1213"/>
      <c r="H2056" s="1209"/>
      <c r="J2056" s="1263"/>
      <c r="K2056"/>
    </row>
    <row r="2057" spans="1:12" customFormat="1" ht="15">
      <c r="A2057" s="1066">
        <v>2047</v>
      </c>
      <c r="B2057" s="1070" t="s">
        <v>3936</v>
      </c>
      <c r="C2057" s="1071" t="s">
        <v>3928</v>
      </c>
      <c r="D2057" s="1072">
        <v>1899.99</v>
      </c>
      <c r="E2057" s="1042"/>
      <c r="F2057" s="1043"/>
      <c r="G2057" s="1213"/>
      <c r="H2057" s="1209"/>
      <c r="I2057" s="585"/>
    </row>
    <row r="2058" spans="1:12" ht="15">
      <c r="A2058" s="1066">
        <v>2048</v>
      </c>
      <c r="B2058" s="1070" t="s">
        <v>3937</v>
      </c>
      <c r="C2058" s="1071" t="s">
        <v>3928</v>
      </c>
      <c r="D2058" s="1072">
        <v>1899.99</v>
      </c>
      <c r="G2058" s="1213"/>
      <c r="H2058" s="1159"/>
      <c r="J2058" s="1263"/>
      <c r="K2058"/>
    </row>
    <row r="2059" spans="1:12" ht="15">
      <c r="A2059" s="1066">
        <v>2049</v>
      </c>
      <c r="B2059" s="1070" t="s">
        <v>3938</v>
      </c>
      <c r="C2059" s="1071" t="s">
        <v>3928</v>
      </c>
      <c r="D2059" s="1072">
        <v>1899.99</v>
      </c>
      <c r="G2059" s="1213"/>
      <c r="H2059" s="1209"/>
      <c r="J2059" s="1263"/>
      <c r="K2059"/>
    </row>
    <row r="2060" spans="1:12" ht="15">
      <c r="A2060" s="1066">
        <v>2050</v>
      </c>
      <c r="B2060" s="1070" t="s">
        <v>3939</v>
      </c>
      <c r="C2060" s="1071" t="s">
        <v>3928</v>
      </c>
      <c r="D2060" s="1072">
        <v>1899.99</v>
      </c>
      <c r="G2060" s="1213"/>
      <c r="H2060" s="1209"/>
      <c r="J2060" s="1263"/>
      <c r="K2060"/>
    </row>
    <row r="2061" spans="1:12" ht="15.75" thickBot="1">
      <c r="A2061" s="1066">
        <v>2051</v>
      </c>
      <c r="B2061" s="1087" t="s">
        <v>3940</v>
      </c>
      <c r="C2061" s="1088" t="s">
        <v>3941</v>
      </c>
      <c r="D2061" s="1089">
        <v>2410</v>
      </c>
      <c r="G2061" s="1213"/>
      <c r="H2061" s="1046"/>
      <c r="I2061" s="1209"/>
      <c r="J2061" s="1263"/>
      <c r="K2061"/>
    </row>
    <row r="2062" spans="1:12" ht="15">
      <c r="A2062" s="1066">
        <v>2052</v>
      </c>
      <c r="B2062" s="1067" t="s">
        <v>3942</v>
      </c>
      <c r="C2062" s="1068" t="s">
        <v>3941</v>
      </c>
      <c r="D2062" s="1069">
        <v>13187</v>
      </c>
      <c r="G2062" s="1085"/>
      <c r="H2062" s="1132"/>
      <c r="J2062" s="1263"/>
      <c r="K2062"/>
    </row>
    <row r="2063" spans="1:12" ht="15">
      <c r="A2063" s="1066">
        <v>2053</v>
      </c>
      <c r="B2063" s="1070" t="s">
        <v>3943</v>
      </c>
      <c r="C2063" s="1071" t="s">
        <v>3944</v>
      </c>
      <c r="D2063" s="1072">
        <v>819.65</v>
      </c>
      <c r="G2063" s="1085"/>
      <c r="H2063" s="1132"/>
      <c r="J2063" s="1263"/>
      <c r="K2063"/>
    </row>
    <row r="2064" spans="1:12" ht="15">
      <c r="A2064" s="1066">
        <v>2054</v>
      </c>
      <c r="B2064" s="1070" t="s">
        <v>3945</v>
      </c>
      <c r="C2064" s="1071" t="s">
        <v>3946</v>
      </c>
      <c r="D2064" s="1072">
        <v>404047.38</v>
      </c>
      <c r="G2064" s="1085"/>
      <c r="H2064" s="1086"/>
      <c r="J2064" s="1263"/>
      <c r="K2064"/>
    </row>
    <row r="2065" spans="1:11" ht="15">
      <c r="A2065" s="1066">
        <v>2055</v>
      </c>
      <c r="B2065" s="1178" t="s">
        <v>3947</v>
      </c>
      <c r="C2065" s="1080" t="s">
        <v>3948</v>
      </c>
      <c r="D2065" s="1083">
        <v>9999.99</v>
      </c>
      <c r="G2065" s="1085"/>
      <c r="H2065" s="1132"/>
      <c r="J2065" s="1263"/>
      <c r="K2065"/>
    </row>
    <row r="2066" spans="1:11" ht="15">
      <c r="A2066" s="1066">
        <v>2056</v>
      </c>
      <c r="B2066" s="1070" t="s">
        <v>3949</v>
      </c>
      <c r="C2066" s="1071" t="s">
        <v>3948</v>
      </c>
      <c r="D2066" s="1072">
        <v>30568.32</v>
      </c>
      <c r="G2066" s="1085"/>
      <c r="H2066" s="1132"/>
      <c r="J2066" s="1263"/>
      <c r="K2066"/>
    </row>
    <row r="2067" spans="1:11" ht="15">
      <c r="A2067" s="1066">
        <v>2057</v>
      </c>
      <c r="B2067" s="1070" t="s">
        <v>3950</v>
      </c>
      <c r="C2067" s="1071" t="s">
        <v>3951</v>
      </c>
      <c r="D2067" s="1072">
        <v>6339.17</v>
      </c>
      <c r="G2067" s="1085"/>
      <c r="H2067" s="1132"/>
      <c r="J2067" s="1263"/>
      <c r="K2067"/>
    </row>
    <row r="2068" spans="1:11" ht="15">
      <c r="A2068" s="1066">
        <v>2058</v>
      </c>
      <c r="B2068" s="1178" t="s">
        <v>3952</v>
      </c>
      <c r="C2068" s="1080" t="s">
        <v>3951</v>
      </c>
      <c r="D2068" s="1083">
        <v>3292.74</v>
      </c>
      <c r="G2068" s="1085"/>
      <c r="H2068" s="1132"/>
      <c r="J2068" s="1263"/>
      <c r="K2068"/>
    </row>
    <row r="2069" spans="1:11" ht="15">
      <c r="A2069" s="1066">
        <v>2059</v>
      </c>
      <c r="B2069" s="1070" t="s">
        <v>3953</v>
      </c>
      <c r="C2069" s="1071" t="s">
        <v>3954</v>
      </c>
      <c r="D2069" s="1072">
        <v>2316.12</v>
      </c>
      <c r="G2069" s="1085"/>
      <c r="H2069" s="1132"/>
      <c r="J2069" s="1263"/>
      <c r="K2069"/>
    </row>
    <row r="2070" spans="1:11" ht="15">
      <c r="A2070" s="1066">
        <v>2060</v>
      </c>
      <c r="B2070" s="1070" t="s">
        <v>3955</v>
      </c>
      <c r="C2070" s="1071" t="s">
        <v>3954</v>
      </c>
      <c r="D2070" s="1072">
        <v>3976.43</v>
      </c>
      <c r="G2070" s="1085"/>
      <c r="H2070" s="1132"/>
      <c r="J2070" s="1263"/>
      <c r="K2070"/>
    </row>
    <row r="2071" spans="1:11" ht="15">
      <c r="A2071" s="1066">
        <v>2061</v>
      </c>
      <c r="B2071" s="1070" t="s">
        <v>3956</v>
      </c>
      <c r="C2071" s="1071" t="s">
        <v>3954</v>
      </c>
      <c r="D2071" s="1072">
        <v>2316.11</v>
      </c>
      <c r="G2071" s="1085"/>
      <c r="H2071" s="1132"/>
      <c r="J2071" s="1263"/>
      <c r="K2071"/>
    </row>
    <row r="2072" spans="1:11" ht="15">
      <c r="A2072" s="1066">
        <v>2062</v>
      </c>
      <c r="B2072" s="1070" t="s">
        <v>3957</v>
      </c>
      <c r="C2072" s="1071" t="s">
        <v>3954</v>
      </c>
      <c r="D2072" s="1072">
        <v>2316.11</v>
      </c>
      <c r="G2072" s="1085"/>
      <c r="H2072" s="1132"/>
      <c r="J2072" s="1263"/>
      <c r="K2072"/>
    </row>
    <row r="2073" spans="1:11" ht="15">
      <c r="A2073" s="1066">
        <v>2063</v>
      </c>
      <c r="B2073" s="1070" t="s">
        <v>3958</v>
      </c>
      <c r="C2073" s="1071" t="s">
        <v>3959</v>
      </c>
      <c r="D2073" s="1072">
        <v>5568</v>
      </c>
      <c r="G2073" s="1085"/>
      <c r="H2073" s="1132"/>
      <c r="J2073" s="1263"/>
      <c r="K2073"/>
    </row>
    <row r="2074" spans="1:11" ht="15">
      <c r="A2074" s="1066">
        <v>2064</v>
      </c>
      <c r="B2074" s="1070" t="s">
        <v>3960</v>
      </c>
      <c r="C2074" s="1071" t="s">
        <v>3959</v>
      </c>
      <c r="D2074" s="1072">
        <v>5568</v>
      </c>
      <c r="G2074" s="1085"/>
      <c r="H2074" s="1132"/>
      <c r="J2074" s="1263"/>
      <c r="K2074"/>
    </row>
    <row r="2075" spans="1:11" ht="15">
      <c r="A2075" s="1066">
        <v>2065</v>
      </c>
      <c r="B2075" s="1070" t="s">
        <v>3961</v>
      </c>
      <c r="C2075" s="1071" t="s">
        <v>3959</v>
      </c>
      <c r="D2075" s="1072">
        <v>5568</v>
      </c>
      <c r="G2075" s="1085"/>
      <c r="H2075" s="1132"/>
      <c r="J2075" s="1263"/>
      <c r="K2075"/>
    </row>
    <row r="2076" spans="1:11" ht="15">
      <c r="A2076" s="1066">
        <v>2066</v>
      </c>
      <c r="B2076" s="1070" t="s">
        <v>3962</v>
      </c>
      <c r="C2076" s="1071" t="s">
        <v>3959</v>
      </c>
      <c r="D2076" s="1072">
        <v>5568</v>
      </c>
      <c r="G2076" s="1085"/>
      <c r="H2076" s="1132"/>
      <c r="J2076" s="1263"/>
      <c r="K2076"/>
    </row>
    <row r="2077" spans="1:11" ht="15">
      <c r="A2077" s="1066">
        <v>2067</v>
      </c>
      <c r="B2077" s="1070" t="s">
        <v>3963</v>
      </c>
      <c r="C2077" s="1071" t="s">
        <v>3959</v>
      </c>
      <c r="D2077" s="1072">
        <v>5568</v>
      </c>
      <c r="G2077" s="1085"/>
      <c r="H2077" s="1132"/>
      <c r="J2077" s="1263"/>
      <c r="K2077"/>
    </row>
    <row r="2078" spans="1:11" ht="15">
      <c r="A2078" s="1066">
        <v>2068</v>
      </c>
      <c r="B2078" s="1070" t="s">
        <v>3964</v>
      </c>
      <c r="C2078" s="1071" t="s">
        <v>3965</v>
      </c>
      <c r="D2078" s="1072">
        <v>5150.3999999999996</v>
      </c>
      <c r="G2078" s="1085"/>
      <c r="H2078" s="1132"/>
      <c r="J2078" s="1263"/>
      <c r="K2078"/>
    </row>
    <row r="2079" spans="1:11" ht="15">
      <c r="A2079" s="1066">
        <v>2069</v>
      </c>
      <c r="B2079" s="1070" t="s">
        <v>3966</v>
      </c>
      <c r="C2079" s="1071" t="s">
        <v>3965</v>
      </c>
      <c r="D2079" s="1072">
        <v>5150.3999999999996</v>
      </c>
      <c r="G2079" s="1085"/>
      <c r="H2079" s="1132"/>
      <c r="J2079" s="1263"/>
      <c r="K2079"/>
    </row>
    <row r="2080" spans="1:11" ht="15">
      <c r="A2080" s="1066">
        <v>2070</v>
      </c>
      <c r="B2080" s="1070" t="s">
        <v>3967</v>
      </c>
      <c r="C2080" s="1071" t="s">
        <v>3965</v>
      </c>
      <c r="D2080" s="1072">
        <v>5150.3999999999996</v>
      </c>
      <c r="G2080" s="1085"/>
      <c r="H2080" s="1132"/>
      <c r="J2080" s="1263"/>
      <c r="K2080"/>
    </row>
    <row r="2081" spans="1:11" ht="15">
      <c r="A2081" s="1066">
        <v>2071</v>
      </c>
      <c r="B2081" s="1070" t="s">
        <v>3968</v>
      </c>
      <c r="C2081" s="1071" t="s">
        <v>3965</v>
      </c>
      <c r="D2081" s="1072">
        <v>5150.3999999999996</v>
      </c>
      <c r="G2081" s="1085"/>
      <c r="H2081" s="1132"/>
      <c r="J2081" s="1263"/>
      <c r="K2081"/>
    </row>
    <row r="2082" spans="1:11" ht="15">
      <c r="A2082" s="1066">
        <v>2072</v>
      </c>
      <c r="B2082" s="1070" t="s">
        <v>3969</v>
      </c>
      <c r="C2082" s="1071" t="s">
        <v>3965</v>
      </c>
      <c r="D2082" s="1072">
        <v>5150.3999999999996</v>
      </c>
      <c r="G2082" s="1085"/>
      <c r="H2082" s="1132"/>
      <c r="J2082" s="1263"/>
      <c r="K2082"/>
    </row>
    <row r="2083" spans="1:11" ht="15">
      <c r="A2083" s="1066">
        <v>2073</v>
      </c>
      <c r="B2083" s="1070" t="s">
        <v>3970</v>
      </c>
      <c r="C2083" s="1071" t="s">
        <v>3971</v>
      </c>
      <c r="D2083" s="1072">
        <v>2756</v>
      </c>
      <c r="G2083" s="1085"/>
      <c r="H2083" s="1132"/>
      <c r="J2083" s="1263"/>
      <c r="K2083"/>
    </row>
    <row r="2084" spans="1:11" ht="15">
      <c r="A2084" s="1066">
        <v>2074</v>
      </c>
      <c r="B2084" s="1070" t="s">
        <v>3972</v>
      </c>
      <c r="C2084" s="1071" t="s">
        <v>3973</v>
      </c>
      <c r="D2084" s="1072">
        <v>84100</v>
      </c>
      <c r="G2084" s="1085"/>
      <c r="H2084" s="1132"/>
      <c r="J2084" s="1263"/>
      <c r="K2084"/>
    </row>
    <row r="2085" spans="1:11" ht="15">
      <c r="A2085" s="1066">
        <v>2075</v>
      </c>
      <c r="B2085" s="1070" t="s">
        <v>3974</v>
      </c>
      <c r="C2085" s="1071" t="s">
        <v>3973</v>
      </c>
      <c r="D2085" s="1072">
        <v>16820</v>
      </c>
      <c r="G2085" s="1085"/>
      <c r="H2085" s="1132"/>
      <c r="J2085" s="1263"/>
      <c r="K2085"/>
    </row>
    <row r="2086" spans="1:11" ht="15">
      <c r="A2086" s="1066">
        <v>2076</v>
      </c>
      <c r="B2086" s="1070" t="s">
        <v>3975</v>
      </c>
      <c r="C2086" s="1071" t="s">
        <v>3976</v>
      </c>
      <c r="D2086" s="1072">
        <v>9000</v>
      </c>
      <c r="G2086" s="1085"/>
      <c r="H2086" s="1132"/>
      <c r="J2086" s="1263"/>
      <c r="K2086"/>
    </row>
    <row r="2087" spans="1:11" ht="15">
      <c r="A2087" s="1066">
        <v>2077</v>
      </c>
      <c r="B2087" s="1070" t="s">
        <v>3977</v>
      </c>
      <c r="C2087" s="1071" t="s">
        <v>3976</v>
      </c>
      <c r="D2087" s="1072">
        <v>9000</v>
      </c>
      <c r="G2087" s="1085"/>
      <c r="H2087" s="1132"/>
      <c r="J2087" s="1263"/>
      <c r="K2087"/>
    </row>
    <row r="2088" spans="1:11" ht="15">
      <c r="A2088" s="1066">
        <v>2078</v>
      </c>
      <c r="B2088" s="1070" t="s">
        <v>3978</v>
      </c>
      <c r="C2088" s="1071" t="s">
        <v>3979</v>
      </c>
      <c r="D2088" s="1072">
        <v>8390.7999999999993</v>
      </c>
      <c r="G2088" s="1085"/>
      <c r="H2088" s="1132"/>
      <c r="J2088" s="1263"/>
      <c r="K2088"/>
    </row>
    <row r="2089" spans="1:11" ht="15">
      <c r="A2089" s="1066">
        <v>2079</v>
      </c>
      <c r="B2089" s="1070" t="s">
        <v>3980</v>
      </c>
      <c r="C2089" s="1071" t="s">
        <v>3981</v>
      </c>
      <c r="D2089" s="1072">
        <v>2990</v>
      </c>
      <c r="G2089" s="1085"/>
      <c r="H2089" s="1132"/>
      <c r="J2089" s="1263"/>
      <c r="K2089"/>
    </row>
    <row r="2090" spans="1:11" ht="15">
      <c r="A2090" s="1066">
        <v>2080</v>
      </c>
      <c r="B2090" s="1070" t="s">
        <v>3982</v>
      </c>
      <c r="C2090" s="1071" t="s">
        <v>3983</v>
      </c>
      <c r="D2090" s="1072">
        <v>92845.21</v>
      </c>
      <c r="G2090" s="1085"/>
      <c r="H2090" s="1132"/>
      <c r="J2090" s="1263"/>
      <c r="K2090"/>
    </row>
    <row r="2091" spans="1:11" ht="15">
      <c r="A2091" s="1066">
        <v>2081</v>
      </c>
      <c r="B2091" s="1070" t="s">
        <v>3984</v>
      </c>
      <c r="C2091" s="1071" t="s">
        <v>3985</v>
      </c>
      <c r="D2091" s="1072">
        <v>12250</v>
      </c>
      <c r="G2091" s="1085"/>
      <c r="H2091" s="1132"/>
      <c r="J2091" s="1263"/>
      <c r="K2091"/>
    </row>
    <row r="2092" spans="1:11" ht="15">
      <c r="A2092" s="1066">
        <v>2082</v>
      </c>
      <c r="B2092" s="1070" t="s">
        <v>3986</v>
      </c>
      <c r="C2092" s="1071" t="s">
        <v>3987</v>
      </c>
      <c r="D2092" s="1072">
        <v>6900</v>
      </c>
      <c r="G2092" s="1085"/>
      <c r="H2092" s="1132"/>
      <c r="J2092" s="1263"/>
      <c r="K2092"/>
    </row>
    <row r="2093" spans="1:11" ht="15">
      <c r="A2093" s="1066">
        <v>2083</v>
      </c>
      <c r="B2093" s="1070" t="s">
        <v>3988</v>
      </c>
      <c r="C2093" s="1071" t="s">
        <v>3989</v>
      </c>
      <c r="D2093" s="1072">
        <v>15461.64</v>
      </c>
      <c r="G2093" s="1085"/>
      <c r="H2093" s="1132"/>
      <c r="J2093" s="1263"/>
      <c r="K2093"/>
    </row>
    <row r="2094" spans="1:11" ht="15">
      <c r="A2094" s="1066">
        <v>2084</v>
      </c>
      <c r="B2094" s="1070" t="s">
        <v>3990</v>
      </c>
      <c r="C2094" s="1071" t="s">
        <v>3989</v>
      </c>
      <c r="D2094" s="1072">
        <v>16876</v>
      </c>
      <c r="G2094" s="1085"/>
      <c r="H2094" s="1132"/>
      <c r="J2094" s="1263"/>
      <c r="K2094"/>
    </row>
    <row r="2095" spans="1:11" ht="15">
      <c r="A2095" s="1066">
        <v>2085</v>
      </c>
      <c r="B2095" s="1070" t="s">
        <v>3991</v>
      </c>
      <c r="C2095" s="1071" t="s">
        <v>3989</v>
      </c>
      <c r="D2095" s="1072">
        <v>6986.25</v>
      </c>
      <c r="G2095" s="1085"/>
      <c r="H2095" s="1132"/>
      <c r="J2095" s="1263"/>
      <c r="K2095"/>
    </row>
    <row r="2096" spans="1:11" ht="15">
      <c r="A2096" s="1066">
        <v>2086</v>
      </c>
      <c r="B2096" s="1070" t="s">
        <v>3992</v>
      </c>
      <c r="C2096" s="1071" t="s">
        <v>3989</v>
      </c>
      <c r="D2096" s="1072">
        <v>13490.8</v>
      </c>
      <c r="G2096" s="1085"/>
      <c r="H2096" s="1132"/>
      <c r="J2096" s="1263"/>
      <c r="K2096"/>
    </row>
    <row r="2097" spans="1:12" ht="15">
      <c r="A2097" s="1066">
        <v>2087</v>
      </c>
      <c r="B2097" s="1070" t="s">
        <v>3993</v>
      </c>
      <c r="C2097" s="1071" t="s">
        <v>3989</v>
      </c>
      <c r="D2097" s="1072">
        <v>6035.77</v>
      </c>
      <c r="G2097" s="1085"/>
      <c r="H2097" s="1132"/>
      <c r="J2097" s="1263"/>
      <c r="K2097"/>
    </row>
    <row r="2098" spans="1:12" ht="15">
      <c r="A2098" s="1066">
        <v>2088</v>
      </c>
      <c r="B2098" s="1070" t="s">
        <v>3994</v>
      </c>
      <c r="C2098" s="1071" t="s">
        <v>3989</v>
      </c>
      <c r="D2098" s="1072">
        <v>37529.69</v>
      </c>
      <c r="G2098" s="1085"/>
      <c r="H2098" s="1132"/>
      <c r="J2098" s="1263"/>
      <c r="K2098"/>
    </row>
    <row r="2099" spans="1:12" ht="15">
      <c r="A2099" s="1066">
        <v>2089</v>
      </c>
      <c r="B2099" s="1070" t="s">
        <v>3995</v>
      </c>
      <c r="C2099" s="1071" t="s">
        <v>3989</v>
      </c>
      <c r="D2099" s="1072">
        <v>8240</v>
      </c>
      <c r="G2099" s="1085"/>
      <c r="H2099" s="1132"/>
      <c r="J2099" s="1263"/>
      <c r="K2099"/>
    </row>
    <row r="2100" spans="1:12" ht="15">
      <c r="A2100" s="1066">
        <v>2090</v>
      </c>
      <c r="B2100" s="1070" t="s">
        <v>3996</v>
      </c>
      <c r="C2100" s="1071" t="s">
        <v>3989</v>
      </c>
      <c r="D2100" s="1072">
        <v>8050</v>
      </c>
      <c r="G2100" s="1085"/>
      <c r="H2100" s="1132"/>
      <c r="J2100" s="1263"/>
      <c r="K2100"/>
    </row>
    <row r="2101" spans="1:12" customFormat="1" ht="15">
      <c r="A2101" s="1066">
        <v>2091</v>
      </c>
      <c r="B2101" s="1070" t="s">
        <v>3997</v>
      </c>
      <c r="C2101" s="1071" t="s">
        <v>3989</v>
      </c>
      <c r="D2101" s="1072">
        <v>9947.5</v>
      </c>
      <c r="E2101" s="1042"/>
      <c r="F2101" s="1043"/>
      <c r="G2101" s="1085"/>
      <c r="H2101" s="1132"/>
      <c r="I2101" s="585"/>
    </row>
    <row r="2102" spans="1:12" customFormat="1" ht="15">
      <c r="A2102" s="1066">
        <v>2092</v>
      </c>
      <c r="B2102" s="1070" t="s">
        <v>3998</v>
      </c>
      <c r="C2102" s="1071" t="s">
        <v>3989</v>
      </c>
      <c r="D2102" s="1072">
        <v>11347.05</v>
      </c>
      <c r="E2102" s="1042"/>
      <c r="F2102" s="1043"/>
      <c r="G2102" s="1085"/>
      <c r="H2102" s="1132"/>
      <c r="I2102" s="585"/>
    </row>
    <row r="2103" spans="1:12" ht="15">
      <c r="A2103" s="1066">
        <v>2093</v>
      </c>
      <c r="B2103" s="1070" t="s">
        <v>3999</v>
      </c>
      <c r="C2103" s="1071" t="s">
        <v>3989</v>
      </c>
      <c r="D2103" s="1072">
        <v>6486.38</v>
      </c>
      <c r="G2103" s="1085"/>
      <c r="H2103" s="1132"/>
      <c r="J2103" s="1263"/>
      <c r="K2103"/>
    </row>
    <row r="2104" spans="1:12">
      <c r="A2104" s="1066">
        <v>2094</v>
      </c>
      <c r="B2104" s="1070" t="s">
        <v>4000</v>
      </c>
      <c r="C2104" s="1071" t="s">
        <v>3989</v>
      </c>
      <c r="D2104" s="1072">
        <v>17899.86</v>
      </c>
      <c r="G2104" s="1085"/>
      <c r="H2104" s="1132"/>
    </row>
    <row r="2105" spans="1:12">
      <c r="A2105" s="1066">
        <v>2095</v>
      </c>
      <c r="B2105" s="1070" t="s">
        <v>4001</v>
      </c>
      <c r="C2105" s="1071" t="s">
        <v>4002</v>
      </c>
      <c r="D2105" s="1072">
        <v>2300</v>
      </c>
      <c r="G2105" s="1085"/>
      <c r="H2105" s="1132"/>
    </row>
    <row r="2106" spans="1:12" ht="15">
      <c r="A2106" s="1066">
        <v>2096</v>
      </c>
      <c r="B2106" s="1070" t="s">
        <v>4003</v>
      </c>
      <c r="C2106" s="1071" t="s">
        <v>4004</v>
      </c>
      <c r="D2106" s="1072">
        <v>7795</v>
      </c>
      <c r="G2106" s="1085"/>
      <c r="H2106" s="1132"/>
      <c r="I2106" s="585"/>
      <c r="J2106"/>
      <c r="K2106"/>
      <c r="L2106"/>
    </row>
    <row r="2107" spans="1:12">
      <c r="A2107" s="1066">
        <v>2097</v>
      </c>
      <c r="B2107" s="1070" t="s">
        <v>4005</v>
      </c>
      <c r="C2107" s="1071" t="s">
        <v>4006</v>
      </c>
      <c r="D2107" s="1072">
        <v>4756</v>
      </c>
      <c r="G2107" s="1085"/>
      <c r="H2107" s="1132"/>
    </row>
    <row r="2108" spans="1:12" ht="15">
      <c r="A2108" s="1066">
        <v>2098</v>
      </c>
      <c r="B2108" s="1070" t="s">
        <v>4007</v>
      </c>
      <c r="C2108" s="1071" t="s">
        <v>4006</v>
      </c>
      <c r="D2108" s="1072">
        <v>4756</v>
      </c>
      <c r="G2108" s="1085"/>
      <c r="H2108" s="1086"/>
    </row>
    <row r="2109" spans="1:12" ht="15">
      <c r="A2109" s="1066">
        <v>2099</v>
      </c>
      <c r="B2109" s="1070" t="s">
        <v>4008</v>
      </c>
      <c r="C2109" s="1071" t="s">
        <v>4006</v>
      </c>
      <c r="D2109" s="1072">
        <v>4756</v>
      </c>
      <c r="G2109" s="1085"/>
      <c r="H2109" s="1086"/>
    </row>
    <row r="2110" spans="1:12" ht="15.75" thickBot="1">
      <c r="A2110" s="1066">
        <v>2100</v>
      </c>
      <c r="B2110" s="1099" t="s">
        <v>4009</v>
      </c>
      <c r="C2110" s="1100" t="s">
        <v>4006</v>
      </c>
      <c r="D2110" s="1101">
        <v>4756</v>
      </c>
      <c r="G2110" s="1085"/>
      <c r="H2110" s="1046"/>
      <c r="I2110" s="1086"/>
    </row>
    <row r="2111" spans="1:12">
      <c r="A2111" s="1066">
        <v>2101</v>
      </c>
      <c r="B2111" s="1067" t="s">
        <v>4010</v>
      </c>
      <c r="C2111" s="1068" t="s">
        <v>4011</v>
      </c>
      <c r="D2111" s="1069">
        <v>5719.11</v>
      </c>
      <c r="G2111" s="1085"/>
      <c r="H2111" s="1132"/>
    </row>
    <row r="2112" spans="1:12">
      <c r="A2112" s="1066">
        <v>2102</v>
      </c>
      <c r="B2112" s="1178" t="s">
        <v>4012</v>
      </c>
      <c r="C2112" s="1080" t="s">
        <v>4011</v>
      </c>
      <c r="D2112" s="1083">
        <v>2621.8</v>
      </c>
      <c r="G2112" s="1085"/>
      <c r="H2112" s="1132"/>
    </row>
    <row r="2113" spans="1:12" ht="15" thickBot="1">
      <c r="A2113" s="1066">
        <v>2103</v>
      </c>
      <c r="B2113" s="1087" t="s">
        <v>4013</v>
      </c>
      <c r="C2113" s="1088" t="s">
        <v>4011</v>
      </c>
      <c r="D2113" s="1089">
        <v>2621.8</v>
      </c>
      <c r="G2113" s="1085"/>
      <c r="H2113" s="1046"/>
      <c r="I2113" s="1132"/>
    </row>
    <row r="2114" spans="1:12" ht="15" thickBot="1">
      <c r="A2114" s="1066">
        <v>2104</v>
      </c>
      <c r="B2114" s="1201" t="s">
        <v>4014</v>
      </c>
      <c r="C2114" s="1216" t="s">
        <v>4011</v>
      </c>
      <c r="D2114" s="1111">
        <v>2621.8</v>
      </c>
      <c r="G2114" s="1085"/>
      <c r="H2114" s="1046"/>
      <c r="I2114" s="1132"/>
    </row>
    <row r="2115" spans="1:12" ht="15">
      <c r="A2115" s="1066">
        <v>2105</v>
      </c>
      <c r="B2115" s="1123" t="s">
        <v>4015</v>
      </c>
      <c r="C2115" s="1124" t="s">
        <v>4011</v>
      </c>
      <c r="D2115" s="1125">
        <v>2621.8</v>
      </c>
      <c r="G2115" s="1085"/>
      <c r="H2115" s="1132"/>
    </row>
    <row r="2116" spans="1:12" ht="15">
      <c r="A2116" s="1066">
        <v>2106</v>
      </c>
      <c r="B2116" s="1093" t="s">
        <v>4016</v>
      </c>
      <c r="C2116" s="1126" t="s">
        <v>4011</v>
      </c>
      <c r="D2116" s="1095">
        <v>57500</v>
      </c>
      <c r="G2116" s="1085"/>
      <c r="H2116" s="1132"/>
    </row>
    <row r="2117" spans="1:12" ht="15">
      <c r="A2117" s="1066">
        <v>2107</v>
      </c>
      <c r="B2117" s="1093" t="s">
        <v>4017</v>
      </c>
      <c r="C2117" s="1126" t="s">
        <v>4011</v>
      </c>
      <c r="D2117" s="1095">
        <v>2472.5</v>
      </c>
      <c r="G2117" s="1085"/>
      <c r="H2117" s="1132"/>
    </row>
    <row r="2118" spans="1:12" ht="15">
      <c r="A2118" s="1066">
        <v>2108</v>
      </c>
      <c r="B2118" s="1093" t="s">
        <v>4018</v>
      </c>
      <c r="C2118" s="1126" t="s">
        <v>4011</v>
      </c>
      <c r="D2118" s="1095">
        <v>0</v>
      </c>
      <c r="G2118" s="1085"/>
      <c r="H2118" s="1132"/>
      <c r="I2118" s="585"/>
      <c r="J2118"/>
      <c r="K2118"/>
      <c r="L2118"/>
    </row>
    <row r="2119" spans="1:12" ht="15">
      <c r="A2119" s="1066">
        <v>2109</v>
      </c>
      <c r="B2119" s="1093" t="s">
        <v>4019</v>
      </c>
      <c r="C2119" s="1126" t="s">
        <v>4011</v>
      </c>
      <c r="D2119" s="1095">
        <v>2320</v>
      </c>
      <c r="G2119" s="1085"/>
      <c r="H2119" s="1132"/>
    </row>
    <row r="2120" spans="1:12" ht="15">
      <c r="A2120" s="1066">
        <v>2110</v>
      </c>
      <c r="B2120" s="1093" t="s">
        <v>4020</v>
      </c>
      <c r="C2120" s="1126" t="s">
        <v>4011</v>
      </c>
      <c r="D2120" s="1095">
        <v>2958</v>
      </c>
      <c r="G2120" s="1085"/>
      <c r="H2120" s="1132"/>
    </row>
    <row r="2121" spans="1:12" ht="15">
      <c r="A2121" s="1066">
        <v>2111</v>
      </c>
      <c r="B2121" s="1093" t="s">
        <v>4021</v>
      </c>
      <c r="C2121" s="1126" t="s">
        <v>4011</v>
      </c>
      <c r="D2121" s="1095">
        <v>2958</v>
      </c>
      <c r="G2121" s="1085"/>
      <c r="H2121" s="1132"/>
    </row>
    <row r="2122" spans="1:12" ht="15">
      <c r="A2122" s="1066">
        <v>2112</v>
      </c>
      <c r="B2122" s="1093" t="s">
        <v>4022</v>
      </c>
      <c r="C2122" s="1126" t="s">
        <v>4011</v>
      </c>
      <c r="D2122" s="1095">
        <v>2621.8</v>
      </c>
      <c r="G2122" s="1085"/>
      <c r="H2122" s="1132"/>
    </row>
    <row r="2123" spans="1:12" ht="15">
      <c r="A2123" s="1066">
        <v>2113</v>
      </c>
      <c r="B2123" s="1093" t="s">
        <v>4023</v>
      </c>
      <c r="C2123" s="1126" t="s">
        <v>4024</v>
      </c>
      <c r="D2123" s="1095">
        <v>41975</v>
      </c>
      <c r="G2123" s="1085"/>
      <c r="H2123" s="1132"/>
      <c r="I2123" s="585"/>
      <c r="J2123"/>
      <c r="K2123"/>
      <c r="L2123"/>
    </row>
    <row r="2124" spans="1:12" ht="15">
      <c r="A2124" s="1066">
        <v>2114</v>
      </c>
      <c r="B2124" s="1093" t="s">
        <v>4025</v>
      </c>
      <c r="C2124" s="1126" t="s">
        <v>4024</v>
      </c>
      <c r="D2124" s="1095">
        <v>37389</v>
      </c>
      <c r="G2124" s="1085"/>
      <c r="H2124" s="1132"/>
      <c r="I2124" s="585"/>
      <c r="J2124"/>
      <c r="K2124"/>
      <c r="L2124"/>
    </row>
    <row r="2125" spans="1:12" ht="15">
      <c r="A2125" s="1066">
        <v>2115</v>
      </c>
      <c r="B2125" s="1093" t="s">
        <v>4026</v>
      </c>
      <c r="C2125" s="1126" t="s">
        <v>4024</v>
      </c>
      <c r="D2125" s="1095">
        <v>31900</v>
      </c>
      <c r="G2125" s="1085"/>
      <c r="H2125" s="1086"/>
      <c r="I2125" s="585"/>
      <c r="J2125"/>
      <c r="K2125"/>
      <c r="L2125"/>
    </row>
    <row r="2126" spans="1:12" customFormat="1" ht="15">
      <c r="A2126" s="1066">
        <v>2116</v>
      </c>
      <c r="B2126" s="1093" t="s">
        <v>4027</v>
      </c>
      <c r="C2126" s="1126" t="s">
        <v>4024</v>
      </c>
      <c r="D2126" s="1095">
        <v>60320</v>
      </c>
      <c r="E2126" s="1042"/>
      <c r="F2126" s="1043"/>
      <c r="G2126" s="1085"/>
      <c r="H2126" s="1132"/>
      <c r="I2126" s="585"/>
    </row>
    <row r="2127" spans="1:12" ht="15">
      <c r="A2127" s="1066">
        <v>2117</v>
      </c>
      <c r="B2127" s="1093" t="s">
        <v>4028</v>
      </c>
      <c r="C2127" s="1126" t="s">
        <v>4024</v>
      </c>
      <c r="D2127" s="1095">
        <v>31900</v>
      </c>
      <c r="G2127" s="1085"/>
      <c r="H2127" s="1132"/>
      <c r="I2127" s="585"/>
      <c r="J2127"/>
      <c r="K2127"/>
      <c r="L2127"/>
    </row>
    <row r="2128" spans="1:12" ht="15">
      <c r="A2128" s="1066">
        <v>2118</v>
      </c>
      <c r="B2128" s="1093" t="s">
        <v>4029</v>
      </c>
      <c r="C2128" s="1126" t="s">
        <v>4024</v>
      </c>
      <c r="D2128" s="1095">
        <v>60320</v>
      </c>
      <c r="G2128" s="1085"/>
      <c r="H2128" s="1132"/>
      <c r="I2128" s="585"/>
      <c r="J2128"/>
      <c r="K2128"/>
      <c r="L2128"/>
    </row>
    <row r="2129" spans="1:12" ht="15.75" thickBot="1">
      <c r="A2129" s="1066">
        <v>2119</v>
      </c>
      <c r="B2129" s="1075" t="s">
        <v>4030</v>
      </c>
      <c r="C2129" s="1076" t="s">
        <v>4031</v>
      </c>
      <c r="D2129" s="1077">
        <v>2454.1</v>
      </c>
      <c r="G2129" s="1085"/>
      <c r="H2129" s="1046"/>
      <c r="I2129" s="1132"/>
      <c r="J2129"/>
      <c r="K2129"/>
      <c r="L2129"/>
    </row>
    <row r="2130" spans="1:12" ht="15">
      <c r="A2130" s="1066">
        <v>2120</v>
      </c>
      <c r="B2130" s="1123" t="s">
        <v>4032</v>
      </c>
      <c r="C2130" s="1124" t="s">
        <v>4031</v>
      </c>
      <c r="D2130" s="1125">
        <v>18860</v>
      </c>
      <c r="E2130" s="1047"/>
      <c r="G2130" s="1085"/>
      <c r="H2130" s="1086"/>
    </row>
    <row r="2131" spans="1:12" ht="15">
      <c r="A2131" s="1066">
        <v>2121</v>
      </c>
      <c r="B2131" s="1093" t="s">
        <v>4033</v>
      </c>
      <c r="C2131" s="1126" t="s">
        <v>4031</v>
      </c>
      <c r="D2131" s="1095">
        <v>18860</v>
      </c>
      <c r="E2131" s="1047"/>
      <c r="G2131" s="1085"/>
      <c r="H2131" s="1086"/>
    </row>
    <row r="2132" spans="1:12" ht="15">
      <c r="A2132" s="1066">
        <v>2122</v>
      </c>
      <c r="B2132" s="1093" t="s">
        <v>4034</v>
      </c>
      <c r="C2132" s="1126" t="s">
        <v>4031</v>
      </c>
      <c r="D2132" s="1095">
        <v>2800</v>
      </c>
      <c r="G2132" s="1085"/>
      <c r="H2132" s="1086"/>
    </row>
    <row r="2133" spans="1:12" ht="15.75" thickBot="1">
      <c r="A2133" s="1066">
        <v>2123</v>
      </c>
      <c r="B2133" s="1075" t="s">
        <v>4035</v>
      </c>
      <c r="C2133" s="1127" t="s">
        <v>4031</v>
      </c>
      <c r="D2133" s="1077">
        <v>2454.1</v>
      </c>
      <c r="G2133" s="1085"/>
      <c r="H2133" s="1046"/>
      <c r="I2133" s="1086"/>
    </row>
    <row r="2134" spans="1:12" ht="15">
      <c r="A2134" s="1066">
        <v>2124</v>
      </c>
      <c r="B2134" s="1123" t="s">
        <v>4036</v>
      </c>
      <c r="C2134" s="1143" t="s">
        <v>4037</v>
      </c>
      <c r="D2134" s="1247">
        <v>60320</v>
      </c>
      <c r="H2134" s="1086"/>
    </row>
    <row r="2135" spans="1:12" ht="15">
      <c r="A2135" s="1066">
        <v>2125</v>
      </c>
      <c r="B2135" s="1081" t="s">
        <v>4038</v>
      </c>
      <c r="C2135" s="1080" t="s">
        <v>4037</v>
      </c>
      <c r="D2135" s="1083">
        <v>60320</v>
      </c>
      <c r="F2135" s="1232"/>
      <c r="H2135" s="1086"/>
    </row>
    <row r="2136" spans="1:12" ht="15">
      <c r="A2136" s="1066">
        <v>2126</v>
      </c>
      <c r="B2136" s="1178" t="s">
        <v>4039</v>
      </c>
      <c r="C2136" s="1080" t="s">
        <v>4040</v>
      </c>
      <c r="D2136" s="1083">
        <v>4206.1400000000003</v>
      </c>
      <c r="F2136" s="1232"/>
      <c r="H2136" s="1086"/>
    </row>
    <row r="2137" spans="1:12" ht="15.75" thickBot="1">
      <c r="A2137" s="1066">
        <v>2127</v>
      </c>
      <c r="B2137" s="1087" t="s">
        <v>4041</v>
      </c>
      <c r="C2137" s="1088" t="s">
        <v>4040</v>
      </c>
      <c r="D2137" s="1089">
        <v>16807.25</v>
      </c>
      <c r="F2137" s="1232"/>
      <c r="H2137" s="1046"/>
      <c r="I2137" s="1086"/>
    </row>
    <row r="2138" spans="1:12">
      <c r="A2138" s="1066">
        <v>2128</v>
      </c>
      <c r="B2138" s="1142" t="s">
        <v>4042</v>
      </c>
      <c r="C2138" s="1143" t="s">
        <v>4043</v>
      </c>
      <c r="D2138" s="1144">
        <v>1333560</v>
      </c>
    </row>
    <row r="2139" spans="1:12">
      <c r="A2139" s="1066">
        <v>2129</v>
      </c>
      <c r="B2139" s="1178" t="s">
        <v>4044</v>
      </c>
      <c r="C2139" s="1080" t="s">
        <v>4045</v>
      </c>
      <c r="D2139" s="1083">
        <v>8352</v>
      </c>
    </row>
    <row r="2140" spans="1:12" ht="15" thickBot="1">
      <c r="A2140" s="1066">
        <v>2130</v>
      </c>
      <c r="B2140" s="1087" t="s">
        <v>4046</v>
      </c>
      <c r="C2140" s="1088" t="s">
        <v>4047</v>
      </c>
      <c r="D2140" s="1089">
        <v>4986.5</v>
      </c>
      <c r="H2140" s="1046"/>
      <c r="I2140" s="1045"/>
    </row>
    <row r="2141" spans="1:12" ht="15.75" thickBot="1">
      <c r="A2141" s="1066">
        <v>2131</v>
      </c>
      <c r="B2141" s="1109" t="s">
        <v>4048</v>
      </c>
      <c r="C2141" s="1256" t="s">
        <v>2364</v>
      </c>
      <c r="D2141" s="1278">
        <v>2961.25</v>
      </c>
      <c r="H2141" s="1046"/>
      <c r="I2141" s="1045"/>
    </row>
    <row r="2142" spans="1:12" ht="15">
      <c r="A2142" s="1066">
        <v>2132</v>
      </c>
      <c r="B2142" s="1123" t="s">
        <v>4049</v>
      </c>
      <c r="C2142" s="1269" t="s">
        <v>2364</v>
      </c>
      <c r="D2142" s="1279">
        <v>2185.0100000000002</v>
      </c>
    </row>
    <row r="2143" spans="1:12" ht="15">
      <c r="A2143" s="1066">
        <v>2133</v>
      </c>
      <c r="B2143" s="1093" t="s">
        <v>4050</v>
      </c>
      <c r="C2143" s="1193" t="s">
        <v>2364</v>
      </c>
      <c r="D2143" s="1280">
        <v>2961.25</v>
      </c>
    </row>
    <row r="2144" spans="1:12" ht="15">
      <c r="A2144" s="1066">
        <v>2134</v>
      </c>
      <c r="B2144" s="1093" t="s">
        <v>4051</v>
      </c>
      <c r="C2144" s="1126" t="s">
        <v>2364</v>
      </c>
      <c r="D2144" s="1280">
        <v>2185</v>
      </c>
    </row>
    <row r="2145" spans="1:9" ht="15">
      <c r="A2145" s="1066">
        <v>2135</v>
      </c>
      <c r="B2145" s="1093" t="s">
        <v>4052</v>
      </c>
      <c r="C2145" s="1126" t="s">
        <v>2364</v>
      </c>
      <c r="D2145" s="1280">
        <v>2961.25</v>
      </c>
    </row>
    <row r="2146" spans="1:9" ht="15">
      <c r="A2146" s="1066">
        <v>2136</v>
      </c>
      <c r="B2146" s="1093" t="s">
        <v>4053</v>
      </c>
      <c r="C2146" s="1126" t="s">
        <v>4054</v>
      </c>
      <c r="D2146" s="1280">
        <v>0</v>
      </c>
    </row>
    <row r="2147" spans="1:9" ht="15">
      <c r="A2147" s="1066">
        <v>2137</v>
      </c>
      <c r="B2147" s="1093" t="s">
        <v>4055</v>
      </c>
      <c r="C2147" s="1126" t="s">
        <v>4054</v>
      </c>
      <c r="D2147" s="1280">
        <v>0</v>
      </c>
    </row>
    <row r="2148" spans="1:9" ht="15">
      <c r="A2148" s="1066">
        <v>2138</v>
      </c>
      <c r="B2148" s="1093" t="s">
        <v>4056</v>
      </c>
      <c r="C2148" s="1126" t="s">
        <v>4057</v>
      </c>
      <c r="D2148" s="1280">
        <v>0</v>
      </c>
    </row>
    <row r="2149" spans="1:9" ht="15">
      <c r="A2149" s="1066">
        <v>2139</v>
      </c>
      <c r="B2149" s="1093" t="s">
        <v>4058</v>
      </c>
      <c r="C2149" s="1193" t="s">
        <v>4057</v>
      </c>
      <c r="D2149" s="1280">
        <v>0</v>
      </c>
    </row>
    <row r="2150" spans="1:9" ht="15">
      <c r="A2150" s="1066">
        <v>2140</v>
      </c>
      <c r="B2150" s="1093" t="s">
        <v>4059</v>
      </c>
      <c r="C2150" s="1193" t="s">
        <v>4060</v>
      </c>
      <c r="D2150" s="1280">
        <v>0</v>
      </c>
    </row>
    <row r="2151" spans="1:9" ht="15">
      <c r="A2151" s="1066">
        <v>2141</v>
      </c>
      <c r="B2151" s="1093" t="s">
        <v>4061</v>
      </c>
      <c r="C2151" s="1193" t="s">
        <v>4060</v>
      </c>
      <c r="D2151" s="1280">
        <v>0</v>
      </c>
    </row>
    <row r="2152" spans="1:9" ht="15">
      <c r="A2152" s="1066">
        <v>2142</v>
      </c>
      <c r="B2152" s="1093" t="s">
        <v>4062</v>
      </c>
      <c r="C2152" s="1193" t="s">
        <v>4063</v>
      </c>
      <c r="D2152" s="1280">
        <v>0</v>
      </c>
      <c r="F2152" s="1232"/>
    </row>
    <row r="2153" spans="1:9" ht="14.45" customHeight="1">
      <c r="A2153" s="1066">
        <v>2143</v>
      </c>
      <c r="B2153" s="1093" t="s">
        <v>4064</v>
      </c>
      <c r="C2153" s="1193" t="s">
        <v>4063</v>
      </c>
      <c r="D2153" s="1280">
        <v>0</v>
      </c>
      <c r="E2153" s="1047"/>
      <c r="F2153" s="1281"/>
    </row>
    <row r="2154" spans="1:9" ht="15">
      <c r="A2154" s="1066">
        <v>2144</v>
      </c>
      <c r="B2154" s="1093" t="s">
        <v>4065</v>
      </c>
      <c r="C2154" s="1193" t="s">
        <v>4066</v>
      </c>
      <c r="D2154" s="1280">
        <v>870149.8</v>
      </c>
      <c r="E2154" s="1282"/>
      <c r="G2154" s="1187"/>
    </row>
    <row r="2155" spans="1:9" s="1282" customFormat="1" ht="15">
      <c r="A2155" s="1066">
        <v>2145</v>
      </c>
      <c r="B2155" s="1093" t="s">
        <v>4067</v>
      </c>
      <c r="C2155" s="1193" t="s">
        <v>4066</v>
      </c>
      <c r="D2155" s="1280">
        <v>0</v>
      </c>
      <c r="E2155" s="1042"/>
      <c r="F2155" s="1043"/>
      <c r="G2155" s="1187"/>
      <c r="H2155" s="1045"/>
      <c r="I2155" s="1283"/>
    </row>
    <row r="2156" spans="1:9" customFormat="1" ht="15">
      <c r="A2156" s="1066">
        <v>2146</v>
      </c>
      <c r="B2156" s="1093" t="s">
        <v>4068</v>
      </c>
      <c r="C2156" s="1126" t="s">
        <v>4069</v>
      </c>
      <c r="D2156" s="1280">
        <v>0</v>
      </c>
      <c r="E2156" s="1042"/>
      <c r="F2156" s="1043"/>
      <c r="G2156" s="1187"/>
      <c r="H2156" s="1045"/>
      <c r="I2156" s="585"/>
    </row>
    <row r="2157" spans="1:9" customFormat="1" ht="15.75" thickBot="1">
      <c r="A2157" s="1066">
        <v>2147</v>
      </c>
      <c r="B2157" s="1075" t="s">
        <v>4070</v>
      </c>
      <c r="C2157" s="1127" t="s">
        <v>4069</v>
      </c>
      <c r="D2157" s="1284">
        <v>0</v>
      </c>
      <c r="E2157" s="1042"/>
      <c r="F2157" s="1043"/>
      <c r="G2157" s="1187"/>
      <c r="H2157" s="1045"/>
      <c r="I2157" s="1045"/>
    </row>
    <row r="2158" spans="1:9" ht="15">
      <c r="A2158" s="1066">
        <v>2148</v>
      </c>
      <c r="B2158" s="1123" t="s">
        <v>4071</v>
      </c>
      <c r="C2158" s="1124" t="s">
        <v>4072</v>
      </c>
      <c r="D2158" s="1279">
        <v>0</v>
      </c>
      <c r="H2158" s="1086"/>
    </row>
    <row r="2159" spans="1:9" ht="15">
      <c r="A2159" s="1066">
        <v>2149</v>
      </c>
      <c r="B2159" s="1093" t="s">
        <v>4073</v>
      </c>
      <c r="C2159" s="1126" t="s">
        <v>4072</v>
      </c>
      <c r="D2159" s="1280">
        <v>0</v>
      </c>
      <c r="H2159" s="1188"/>
    </row>
    <row r="2160" spans="1:9" ht="15.75" thickBot="1">
      <c r="A2160" s="1066">
        <v>2150</v>
      </c>
      <c r="B2160" s="1075" t="s">
        <v>4074</v>
      </c>
      <c r="C2160" s="1127" t="s">
        <v>4075</v>
      </c>
      <c r="D2160" s="1284">
        <v>920499.1</v>
      </c>
      <c r="H2160" s="1046"/>
      <c r="I2160" s="1285"/>
    </row>
    <row r="2161" spans="1:11">
      <c r="A2161" s="1066">
        <v>2151</v>
      </c>
      <c r="B2161" s="1142" t="s">
        <v>4076</v>
      </c>
      <c r="C2161" s="1286" t="s">
        <v>4075</v>
      </c>
      <c r="D2161" s="1242">
        <v>0</v>
      </c>
      <c r="F2161" s="1287"/>
      <c r="G2161" s="1233"/>
      <c r="I2161" s="1285"/>
    </row>
    <row r="2162" spans="1:11">
      <c r="A2162" s="1066">
        <v>2152</v>
      </c>
      <c r="B2162" s="1178" t="s">
        <v>4077</v>
      </c>
      <c r="C2162" s="1151" t="s">
        <v>4078</v>
      </c>
      <c r="D2162" s="1245">
        <v>5962.21</v>
      </c>
      <c r="F2162" s="1287"/>
      <c r="G2162" s="1233"/>
      <c r="I2162" s="1285"/>
    </row>
    <row r="2163" spans="1:11">
      <c r="A2163" s="1066">
        <v>2153</v>
      </c>
      <c r="B2163" s="1081" t="s">
        <v>4079</v>
      </c>
      <c r="C2163" s="1151" t="s">
        <v>4078</v>
      </c>
      <c r="D2163" s="1288">
        <v>6203</v>
      </c>
      <c r="F2163" s="1287"/>
      <c r="G2163" s="1233"/>
      <c r="I2163" s="1285"/>
    </row>
    <row r="2164" spans="1:11" ht="15" thickBot="1">
      <c r="A2164" s="1066">
        <v>2154</v>
      </c>
      <c r="B2164" s="1096" t="s">
        <v>4080</v>
      </c>
      <c r="C2164" s="1097" t="s">
        <v>4081</v>
      </c>
      <c r="D2164" s="1289">
        <v>17539</v>
      </c>
      <c r="F2164" s="1287"/>
      <c r="G2164" s="1233"/>
      <c r="I2164" s="1285"/>
    </row>
    <row r="2165" spans="1:11" ht="15" thickBot="1">
      <c r="A2165" s="1066">
        <v>2155</v>
      </c>
      <c r="B2165" s="1201" t="s">
        <v>4082</v>
      </c>
      <c r="C2165" s="1216" t="s">
        <v>4081</v>
      </c>
      <c r="D2165" s="1290">
        <v>16539</v>
      </c>
      <c r="F2165" s="1287"/>
      <c r="G2165" s="1233"/>
      <c r="I2165" s="1285"/>
    </row>
    <row r="2166" spans="1:11" ht="15" thickBot="1">
      <c r="A2166" s="1066">
        <v>2156</v>
      </c>
      <c r="B2166" s="1201" t="s">
        <v>4083</v>
      </c>
      <c r="C2166" s="1216" t="s">
        <v>4084</v>
      </c>
      <c r="D2166" s="1291">
        <v>684052</v>
      </c>
      <c r="F2166" s="1287"/>
      <c r="G2166" s="1233"/>
      <c r="I2166" s="1285"/>
    </row>
    <row r="2167" spans="1:11" ht="15" thickBot="1">
      <c r="A2167" s="1066">
        <v>2157</v>
      </c>
      <c r="B2167" s="1292" t="s">
        <v>4085</v>
      </c>
      <c r="C2167" s="1293" t="s">
        <v>4086</v>
      </c>
      <c r="D2167" s="1294">
        <v>8925</v>
      </c>
      <c r="F2167" s="1295"/>
      <c r="G2167" s="1233"/>
      <c r="I2167" s="1285"/>
    </row>
    <row r="2168" spans="1:11" ht="20.25" customHeight="1" thickBot="1">
      <c r="A2168" s="1066">
        <v>2158</v>
      </c>
      <c r="B2168" s="1296" t="s">
        <v>4087</v>
      </c>
      <c r="C2168" s="1297" t="s">
        <v>1909</v>
      </c>
      <c r="D2168" s="1290">
        <v>68719.42</v>
      </c>
      <c r="E2168" s="1298"/>
      <c r="F2168" s="1299"/>
      <c r="G2168" s="1233"/>
      <c r="I2168" s="1285"/>
    </row>
    <row r="2169" spans="1:11" customFormat="1" ht="15">
      <c r="A2169" s="1066">
        <v>2159</v>
      </c>
      <c r="B2169" s="1300" t="s">
        <v>4088</v>
      </c>
      <c r="C2169" s="1301" t="s">
        <v>4089</v>
      </c>
      <c r="D2169" s="1302">
        <v>34359.71</v>
      </c>
      <c r="E2169" s="1042"/>
      <c r="F2169" s="806"/>
      <c r="G2169" s="806"/>
      <c r="H2169" s="1045"/>
      <c r="I2169" s="1303"/>
      <c r="J2169" s="806"/>
      <c r="K2169" s="806"/>
    </row>
    <row r="2170" spans="1:11">
      <c r="A2170" s="1066">
        <v>2160</v>
      </c>
      <c r="B2170" s="1304" t="s">
        <v>4090</v>
      </c>
      <c r="C2170" s="1071" t="s">
        <v>4091</v>
      </c>
      <c r="D2170" s="1305">
        <v>24785.5</v>
      </c>
      <c r="F2170" s="1042"/>
      <c r="G2170" s="1047"/>
      <c r="H2170" s="1047"/>
      <c r="I2170" s="1047"/>
    </row>
    <row r="2171" spans="1:11">
      <c r="A2171" s="1066">
        <v>2161</v>
      </c>
      <c r="B2171" s="1304" t="s">
        <v>4092</v>
      </c>
      <c r="C2171" s="1071" t="s">
        <v>4093</v>
      </c>
      <c r="D2171" s="1305">
        <v>19167.05</v>
      </c>
      <c r="F2171" s="1042"/>
      <c r="G2171" s="1047"/>
      <c r="H2171" s="1047"/>
      <c r="I2171" s="1047"/>
    </row>
    <row r="2172" spans="1:11">
      <c r="A2172" s="1066">
        <v>2162</v>
      </c>
      <c r="B2172" s="1304" t="s">
        <v>4094</v>
      </c>
      <c r="C2172" s="1071" t="s">
        <v>4095</v>
      </c>
      <c r="D2172" s="1305">
        <v>4094</v>
      </c>
      <c r="F2172" s="1042"/>
      <c r="G2172" s="1047"/>
      <c r="H2172" s="1047"/>
      <c r="I2172" s="1047"/>
    </row>
    <row r="2173" spans="1:11">
      <c r="A2173" s="1066">
        <v>2163</v>
      </c>
      <c r="B2173" s="1304" t="s">
        <v>4096</v>
      </c>
      <c r="C2173" s="1071" t="s">
        <v>4097</v>
      </c>
      <c r="D2173" s="1305">
        <v>20764</v>
      </c>
      <c r="F2173" s="1042"/>
      <c r="G2173" s="1047"/>
      <c r="H2173" s="1047"/>
      <c r="I2173" s="1047"/>
    </row>
    <row r="2174" spans="1:11">
      <c r="A2174" s="1066">
        <v>2164</v>
      </c>
      <c r="B2174" s="1304" t="s">
        <v>4098</v>
      </c>
      <c r="C2174" s="1071" t="s">
        <v>4097</v>
      </c>
      <c r="D2174" s="1305">
        <v>6458.93</v>
      </c>
      <c r="F2174" s="1042"/>
      <c r="G2174" s="1047"/>
      <c r="H2174" s="1047"/>
      <c r="I2174" s="1047"/>
    </row>
    <row r="2175" spans="1:11">
      <c r="A2175" s="1066">
        <v>2165</v>
      </c>
      <c r="B2175" s="1304" t="s">
        <v>4099</v>
      </c>
      <c r="C2175" s="1071" t="s">
        <v>4097</v>
      </c>
      <c r="D2175" s="1305">
        <v>6458.97</v>
      </c>
      <c r="F2175" s="1042"/>
      <c r="G2175" s="1047"/>
      <c r="H2175" s="1047"/>
      <c r="I2175" s="1047"/>
    </row>
    <row r="2176" spans="1:11">
      <c r="A2176" s="1066">
        <v>2166</v>
      </c>
      <c r="B2176" s="1304" t="s">
        <v>4100</v>
      </c>
      <c r="C2176" s="1071" t="s">
        <v>4097</v>
      </c>
      <c r="D2176" s="1305">
        <v>6458.93</v>
      </c>
      <c r="F2176" s="1042"/>
      <c r="G2176" s="1047"/>
      <c r="H2176" s="1047"/>
      <c r="I2176" s="1047"/>
    </row>
    <row r="2177" spans="1:9">
      <c r="A2177" s="1066">
        <v>2167</v>
      </c>
      <c r="B2177" s="1304" t="s">
        <v>4101</v>
      </c>
      <c r="C2177" s="1071" t="s">
        <v>4097</v>
      </c>
      <c r="D2177" s="1305">
        <v>19430</v>
      </c>
      <c r="F2177" s="1042"/>
      <c r="G2177" s="1047"/>
      <c r="H2177" s="1047"/>
      <c r="I2177" s="1047"/>
    </row>
    <row r="2178" spans="1:9">
      <c r="A2178" s="1066">
        <v>2168</v>
      </c>
      <c r="B2178" s="1304" t="s">
        <v>4102</v>
      </c>
      <c r="C2178" s="1071" t="s">
        <v>4097</v>
      </c>
      <c r="D2178" s="1305">
        <v>6458.93</v>
      </c>
      <c r="F2178" s="1042"/>
      <c r="G2178" s="1047"/>
      <c r="H2178" s="1047"/>
      <c r="I2178" s="1047"/>
    </row>
    <row r="2179" spans="1:9">
      <c r="A2179" s="1066">
        <v>2169</v>
      </c>
      <c r="B2179" s="1304" t="s">
        <v>4103</v>
      </c>
      <c r="C2179" s="1071" t="s">
        <v>4097</v>
      </c>
      <c r="D2179" s="1305">
        <v>37925.57</v>
      </c>
      <c r="F2179" s="1042"/>
      <c r="G2179" s="1047"/>
      <c r="H2179" s="1047"/>
      <c r="I2179" s="1047"/>
    </row>
    <row r="2180" spans="1:9">
      <c r="A2180" s="1066">
        <v>2170</v>
      </c>
      <c r="B2180" s="1304" t="s">
        <v>4104</v>
      </c>
      <c r="C2180" s="1071" t="s">
        <v>4097</v>
      </c>
      <c r="D2180" s="1305">
        <v>9000</v>
      </c>
      <c r="F2180" s="1042"/>
      <c r="G2180" s="1047"/>
      <c r="H2180" s="1047"/>
      <c r="I2180" s="1047"/>
    </row>
    <row r="2181" spans="1:9">
      <c r="A2181" s="1066">
        <v>2171</v>
      </c>
      <c r="B2181" s="1304" t="s">
        <v>4105</v>
      </c>
      <c r="C2181" s="1071" t="s">
        <v>4097</v>
      </c>
      <c r="D2181" s="1305">
        <v>6458.93</v>
      </c>
      <c r="F2181" s="1042"/>
      <c r="G2181" s="1047"/>
      <c r="H2181" s="1047"/>
      <c r="I2181" s="1047"/>
    </row>
    <row r="2182" spans="1:9">
      <c r="A2182" s="1066">
        <v>2172</v>
      </c>
      <c r="B2182" s="1304" t="s">
        <v>4106</v>
      </c>
      <c r="C2182" s="1071" t="s">
        <v>4097</v>
      </c>
      <c r="D2182" s="1305">
        <v>2955.27</v>
      </c>
      <c r="F2182" s="1042"/>
      <c r="G2182" s="1047"/>
      <c r="H2182" s="1047"/>
      <c r="I2182" s="1047"/>
    </row>
    <row r="2183" spans="1:9">
      <c r="A2183" s="1066">
        <v>2173</v>
      </c>
      <c r="B2183" s="1304" t="s">
        <v>4107</v>
      </c>
      <c r="C2183" s="1080" t="s">
        <v>4108</v>
      </c>
      <c r="D2183" s="1305">
        <v>54729.94</v>
      </c>
      <c r="F2183" s="1042"/>
      <c r="G2183" s="1047"/>
      <c r="H2183" s="1047"/>
      <c r="I2183" s="1047"/>
    </row>
    <row r="2184" spans="1:9">
      <c r="A2184" s="1066">
        <v>2174</v>
      </c>
      <c r="B2184" s="1304" t="s">
        <v>4109</v>
      </c>
      <c r="C2184" s="1080" t="s">
        <v>4108</v>
      </c>
      <c r="D2184" s="1305">
        <v>51902.38</v>
      </c>
      <c r="F2184" s="1042"/>
      <c r="G2184" s="1047"/>
      <c r="H2184" s="1047"/>
      <c r="I2184" s="1047"/>
    </row>
    <row r="2185" spans="1:9">
      <c r="A2185" s="1066">
        <v>2175</v>
      </c>
      <c r="B2185" s="1304" t="s">
        <v>4110</v>
      </c>
      <c r="C2185" s="1306" t="s">
        <v>4108</v>
      </c>
      <c r="D2185" s="1305">
        <v>10062.5</v>
      </c>
      <c r="F2185" s="1042"/>
      <c r="G2185" s="1047"/>
      <c r="H2185" s="1047"/>
      <c r="I2185" s="1047"/>
    </row>
    <row r="2186" spans="1:9" ht="15" thickBot="1">
      <c r="A2186" s="1066">
        <v>2176</v>
      </c>
      <c r="B2186" s="1307" t="s">
        <v>4111</v>
      </c>
      <c r="C2186" s="1308" t="s">
        <v>1913</v>
      </c>
      <c r="D2186" s="1309">
        <v>13100</v>
      </c>
      <c r="F2186" s="1042"/>
      <c r="G2186" s="1047"/>
      <c r="H2186" s="1047"/>
      <c r="I2186" s="1047"/>
    </row>
    <row r="2187" spans="1:9">
      <c r="A2187" s="1066">
        <v>2177</v>
      </c>
      <c r="B2187" s="1310" t="s">
        <v>4112</v>
      </c>
      <c r="C2187" s="1143" t="s">
        <v>4113</v>
      </c>
      <c r="D2187" s="1242">
        <v>2155</v>
      </c>
      <c r="F2187" s="1042"/>
      <c r="G2187" s="1047"/>
      <c r="H2187" s="1047"/>
      <c r="I2187" s="1047"/>
    </row>
    <row r="2188" spans="1:9">
      <c r="A2188" s="1066">
        <v>2178</v>
      </c>
      <c r="B2188" s="1311" t="s">
        <v>4114</v>
      </c>
      <c r="C2188" s="1080" t="s">
        <v>4113</v>
      </c>
      <c r="D2188" s="1245">
        <v>2155</v>
      </c>
      <c r="F2188" s="1042"/>
      <c r="G2188" s="1047"/>
      <c r="H2188" s="1047"/>
      <c r="I2188" s="1047"/>
    </row>
    <row r="2189" spans="1:9">
      <c r="A2189" s="1066">
        <v>2179</v>
      </c>
      <c r="B2189" s="1312" t="s">
        <v>4115</v>
      </c>
      <c r="C2189" s="1313" t="s">
        <v>4113</v>
      </c>
      <c r="D2189" s="1314">
        <v>2272</v>
      </c>
      <c r="F2189" s="1295"/>
      <c r="G2189" s="1233"/>
      <c r="I2189" s="1285"/>
    </row>
    <row r="2190" spans="1:9">
      <c r="A2190" s="1066">
        <v>2180</v>
      </c>
      <c r="B2190" s="1311" t="s">
        <v>4116</v>
      </c>
      <c r="C2190" s="1306" t="s">
        <v>4113</v>
      </c>
      <c r="D2190" s="1245">
        <v>2272</v>
      </c>
      <c r="F2190" s="1295"/>
      <c r="G2190" s="1233"/>
      <c r="I2190" s="1285"/>
    </row>
    <row r="2191" spans="1:9">
      <c r="A2191" s="1066">
        <v>2181</v>
      </c>
      <c r="B2191" s="1311" t="s">
        <v>4117</v>
      </c>
      <c r="C2191" s="1306" t="s">
        <v>4113</v>
      </c>
      <c r="D2191" s="1245">
        <v>2886.08</v>
      </c>
      <c r="F2191" s="1295"/>
      <c r="G2191" s="1233"/>
      <c r="I2191" s="1285"/>
    </row>
    <row r="2192" spans="1:9" ht="15">
      <c r="A2192" s="1066">
        <v>2182</v>
      </c>
      <c r="B2192" s="1311" t="s">
        <v>4118</v>
      </c>
      <c r="C2192" s="1080" t="s">
        <v>4113</v>
      </c>
      <c r="D2192" s="1245">
        <v>2498.4699999999998</v>
      </c>
      <c r="E2192" s="806"/>
      <c r="F2192" s="1047"/>
      <c r="G2192" s="1233"/>
      <c r="I2192" s="1285"/>
    </row>
    <row r="2193" spans="1:9" ht="15.75" thickBot="1">
      <c r="A2193" s="1066">
        <v>2183</v>
      </c>
      <c r="B2193" s="1315" t="s">
        <v>4119</v>
      </c>
      <c r="C2193" s="1088" t="s">
        <v>4113</v>
      </c>
      <c r="D2193" s="1316">
        <v>1316.75</v>
      </c>
      <c r="E2193" s="806"/>
      <c r="F2193" s="1047"/>
      <c r="G2193" s="1233"/>
      <c r="I2193" s="1285"/>
    </row>
    <row r="2194" spans="1:9" ht="15.75" thickBot="1">
      <c r="A2194" s="1066">
        <v>2184</v>
      </c>
      <c r="B2194" s="1317" t="s">
        <v>4120</v>
      </c>
      <c r="C2194" s="1293" t="s">
        <v>4113</v>
      </c>
      <c r="D2194" s="1294">
        <v>2765.9</v>
      </c>
      <c r="E2194" s="806"/>
      <c r="F2194" s="1047"/>
      <c r="G2194" s="1047"/>
      <c r="H2194" s="1047"/>
      <c r="I2194" s="1047"/>
    </row>
    <row r="2195" spans="1:9" ht="15">
      <c r="A2195" s="1066">
        <v>2185</v>
      </c>
      <c r="B2195" s="1310" t="s">
        <v>4121</v>
      </c>
      <c r="C2195" s="1143" t="s">
        <v>4113</v>
      </c>
      <c r="D2195" s="1242">
        <v>2498.4699999999998</v>
      </c>
      <c r="E2195" s="806"/>
      <c r="F2195" s="1047"/>
      <c r="G2195" s="1233"/>
      <c r="I2195" s="1285"/>
    </row>
    <row r="2196" spans="1:9" ht="15.75" thickBot="1">
      <c r="A2196" s="1066">
        <v>2186</v>
      </c>
      <c r="B2196" s="1318" t="s">
        <v>4122</v>
      </c>
      <c r="C2196" s="1319" t="s">
        <v>4113</v>
      </c>
      <c r="D2196" s="1314">
        <v>580</v>
      </c>
      <c r="E2196" s="806"/>
      <c r="F2196" s="1047"/>
      <c r="G2196" s="1233"/>
      <c r="I2196" s="1285"/>
    </row>
    <row r="2197" spans="1:9" ht="15">
      <c r="A2197" s="1066">
        <v>2187</v>
      </c>
      <c r="B2197" s="1320" t="s">
        <v>4123</v>
      </c>
      <c r="C2197" s="1143" t="s">
        <v>4113</v>
      </c>
      <c r="D2197" s="1242">
        <v>2155</v>
      </c>
      <c r="E2197" s="806"/>
      <c r="F2197" s="1047"/>
      <c r="G2197" s="1233"/>
      <c r="I2197" s="1285"/>
    </row>
    <row r="2198" spans="1:9" ht="15">
      <c r="A2198" s="1066">
        <v>2188</v>
      </c>
      <c r="B2198" s="1321" t="s">
        <v>4124</v>
      </c>
      <c r="C2198" s="1082" t="s">
        <v>4113</v>
      </c>
      <c r="D2198" s="1245">
        <v>2154.8200000000002</v>
      </c>
      <c r="E2198" s="806"/>
      <c r="F2198" s="1047"/>
      <c r="G2198" s="1233"/>
      <c r="I2198" s="1285"/>
    </row>
    <row r="2199" spans="1:9" ht="15">
      <c r="A2199" s="1066">
        <v>2189</v>
      </c>
      <c r="B2199" s="1321" t="s">
        <v>4125</v>
      </c>
      <c r="C2199" s="1082" t="s">
        <v>4113</v>
      </c>
      <c r="D2199" s="1245">
        <v>2272</v>
      </c>
      <c r="E2199" s="806"/>
      <c r="F2199" s="1047"/>
      <c r="G2199" s="1233"/>
      <c r="I2199" s="1285"/>
    </row>
    <row r="2200" spans="1:9">
      <c r="A2200" s="1066">
        <v>2190</v>
      </c>
      <c r="B2200" s="1321" t="s">
        <v>4126</v>
      </c>
      <c r="C2200" s="1082" t="s">
        <v>4113</v>
      </c>
      <c r="D2200" s="1245">
        <v>2498.4899999999998</v>
      </c>
      <c r="E2200" s="1253"/>
      <c r="F2200" s="1047"/>
      <c r="G2200" s="1233"/>
      <c r="I2200" s="1285"/>
    </row>
    <row r="2201" spans="1:9" ht="15">
      <c r="A2201" s="1066">
        <v>2191</v>
      </c>
      <c r="B2201" s="1321" t="s">
        <v>4127</v>
      </c>
      <c r="C2201" s="1082" t="s">
        <v>4113</v>
      </c>
      <c r="D2201" s="1245">
        <v>2498.4899999999998</v>
      </c>
      <c r="E2201" s="806"/>
      <c r="F2201" s="1047"/>
      <c r="G2201" s="1233"/>
      <c r="I2201" s="1285"/>
    </row>
    <row r="2202" spans="1:9" ht="15">
      <c r="A2202" s="1066">
        <v>2192</v>
      </c>
      <c r="B2202" s="1321" t="s">
        <v>4128</v>
      </c>
      <c r="C2202" s="1082" t="s">
        <v>4113</v>
      </c>
      <c r="D2202" s="1245">
        <v>8492.75</v>
      </c>
      <c r="E2202" s="806"/>
      <c r="F2202" s="1047"/>
      <c r="G2202" s="1233"/>
      <c r="I2202" s="1285"/>
    </row>
    <row r="2203" spans="1:9" ht="15.75" thickBot="1">
      <c r="A2203" s="1066">
        <v>2193</v>
      </c>
      <c r="B2203" s="1318" t="s">
        <v>4129</v>
      </c>
      <c r="C2203" s="1322" t="s">
        <v>4113</v>
      </c>
      <c r="D2203" s="1314">
        <v>10488</v>
      </c>
      <c r="E2203" s="806"/>
      <c r="F2203" s="1047"/>
      <c r="G2203" s="1233"/>
      <c r="I2203" s="1285"/>
    </row>
    <row r="2204" spans="1:9" ht="15">
      <c r="A2204" s="1066">
        <v>2194</v>
      </c>
      <c r="B2204" s="1320" t="s">
        <v>4130</v>
      </c>
      <c r="C2204" s="1197" t="s">
        <v>4113</v>
      </c>
      <c r="D2204" s="1242">
        <v>2530</v>
      </c>
      <c r="E2204" s="806"/>
      <c r="F2204" s="1047"/>
      <c r="G2204" s="1233"/>
      <c r="I2204" s="1285"/>
    </row>
    <row r="2205" spans="1:9" ht="15">
      <c r="A2205" s="1066">
        <v>2195</v>
      </c>
      <c r="B2205" s="1311" t="s">
        <v>4131</v>
      </c>
      <c r="C2205" s="1080" t="s">
        <v>2002</v>
      </c>
      <c r="D2205" s="1245">
        <v>3516.34</v>
      </c>
      <c r="E2205" s="806"/>
      <c r="F2205" s="1047"/>
      <c r="G2205" s="1233"/>
      <c r="I2205" s="1285"/>
    </row>
    <row r="2206" spans="1:9" ht="15">
      <c r="A2206" s="1066">
        <v>2196</v>
      </c>
      <c r="B2206" s="1311" t="s">
        <v>4132</v>
      </c>
      <c r="C2206" s="1080" t="s">
        <v>2002</v>
      </c>
      <c r="D2206" s="1245">
        <v>3516.34</v>
      </c>
      <c r="E2206" s="806"/>
      <c r="F2206" s="1047"/>
      <c r="G2206" s="1233"/>
      <c r="I2206" s="1285"/>
    </row>
    <row r="2207" spans="1:9" ht="15">
      <c r="A2207" s="1066">
        <v>2197</v>
      </c>
      <c r="B2207" s="1311" t="s">
        <v>4133</v>
      </c>
      <c r="C2207" s="1080" t="s">
        <v>4134</v>
      </c>
      <c r="D2207" s="1245">
        <v>816.61</v>
      </c>
      <c r="E2207" s="806"/>
      <c r="F2207" s="1047"/>
      <c r="G2207" s="1233"/>
      <c r="I2207" s="1285"/>
    </row>
    <row r="2208" spans="1:9" ht="15.75" thickBot="1">
      <c r="A2208" s="1066">
        <v>2198</v>
      </c>
      <c r="B2208" s="1312" t="s">
        <v>4135</v>
      </c>
      <c r="C2208" s="1313" t="s">
        <v>3693</v>
      </c>
      <c r="D2208" s="1314">
        <v>3798.96</v>
      </c>
      <c r="E2208" s="806"/>
      <c r="F2208" s="1047"/>
      <c r="G2208" s="1233"/>
      <c r="I2208" s="1285"/>
    </row>
    <row r="2209" spans="1:9" ht="15">
      <c r="A2209" s="1066">
        <v>2199</v>
      </c>
      <c r="B2209" s="1310" t="s">
        <v>4136</v>
      </c>
      <c r="C2209" s="1197" t="s">
        <v>3693</v>
      </c>
      <c r="D2209" s="1242">
        <v>3798.96</v>
      </c>
      <c r="E2209" s="806"/>
      <c r="F2209" s="1047"/>
      <c r="G2209" s="1233"/>
      <c r="I2209" s="1285"/>
    </row>
    <row r="2210" spans="1:9" ht="15">
      <c r="A2210" s="1066">
        <v>2200</v>
      </c>
      <c r="B2210" s="1304" t="s">
        <v>4137</v>
      </c>
      <c r="C2210" s="1082" t="s">
        <v>3693</v>
      </c>
      <c r="D2210" s="1245">
        <v>0</v>
      </c>
      <c r="E2210" s="806"/>
      <c r="F2210" s="1047"/>
      <c r="G2210" s="1233"/>
      <c r="I2210" s="1285"/>
    </row>
    <row r="2211" spans="1:9" ht="15">
      <c r="A2211" s="1066">
        <v>2201</v>
      </c>
      <c r="B2211" s="1311" t="s">
        <v>4138</v>
      </c>
      <c r="C2211" s="1082" t="s">
        <v>3693</v>
      </c>
      <c r="D2211" s="1245">
        <v>6496</v>
      </c>
      <c r="E2211" s="806"/>
      <c r="F2211" s="1047"/>
      <c r="G2211" s="1233"/>
      <c r="I2211" s="1285"/>
    </row>
    <row r="2212" spans="1:9" ht="15">
      <c r="A2212" s="1066">
        <v>2202</v>
      </c>
      <c r="B2212" s="1311" t="s">
        <v>4139</v>
      </c>
      <c r="C2212" s="1082" t="s">
        <v>2011</v>
      </c>
      <c r="D2212" s="1245">
        <v>1173</v>
      </c>
      <c r="E2212" s="806"/>
      <c r="F2212" s="1047"/>
      <c r="G2212" s="1233"/>
      <c r="I2212" s="1285"/>
    </row>
    <row r="2213" spans="1:9" ht="15">
      <c r="A2213" s="1066">
        <v>2203</v>
      </c>
      <c r="B2213" s="1311" t="s">
        <v>4140</v>
      </c>
      <c r="C2213" s="1082" t="s">
        <v>2011</v>
      </c>
      <c r="D2213" s="1245">
        <v>1173</v>
      </c>
      <c r="E2213" s="806"/>
      <c r="F2213" s="1047"/>
      <c r="G2213" s="1233"/>
      <c r="I2213" s="1285"/>
    </row>
    <row r="2214" spans="1:9" ht="15">
      <c r="A2214" s="1066">
        <v>2204</v>
      </c>
      <c r="B2214" s="1311" t="s">
        <v>4141</v>
      </c>
      <c r="C2214" s="1082" t="s">
        <v>2011</v>
      </c>
      <c r="D2214" s="1245">
        <v>1173</v>
      </c>
      <c r="E2214" s="806"/>
      <c r="F2214" s="1047"/>
      <c r="G2214" s="1233"/>
      <c r="I2214" s="1285"/>
    </row>
    <row r="2215" spans="1:9" ht="22.5" customHeight="1">
      <c r="A2215" s="1066">
        <v>2205</v>
      </c>
      <c r="B2215" s="1311" t="s">
        <v>4142</v>
      </c>
      <c r="C2215" s="1082" t="s">
        <v>2011</v>
      </c>
      <c r="D2215" s="1245">
        <v>1173</v>
      </c>
      <c r="E2215" s="1253"/>
      <c r="F2215" s="1047"/>
      <c r="G2215" s="1233"/>
      <c r="I2215" s="1285"/>
    </row>
    <row r="2216" spans="1:9" ht="15">
      <c r="A2216" s="1066">
        <v>2206</v>
      </c>
      <c r="B2216" s="1311" t="s">
        <v>4143</v>
      </c>
      <c r="C2216" s="1082" t="s">
        <v>2011</v>
      </c>
      <c r="D2216" s="1245">
        <v>745</v>
      </c>
      <c r="E2216" s="806"/>
      <c r="F2216" s="1047"/>
      <c r="G2216" s="1233"/>
      <c r="I2216" s="1285"/>
    </row>
    <row r="2217" spans="1:9" ht="15">
      <c r="A2217" s="1066">
        <v>2207</v>
      </c>
      <c r="B2217" s="1311" t="s">
        <v>4144</v>
      </c>
      <c r="C2217" s="1082" t="s">
        <v>2011</v>
      </c>
      <c r="D2217" s="1245">
        <v>5115</v>
      </c>
      <c r="E2217" s="806"/>
      <c r="F2217" s="1047"/>
      <c r="G2217" s="1233"/>
      <c r="I2217" s="1285"/>
    </row>
    <row r="2218" spans="1:9" ht="15">
      <c r="A2218" s="1066">
        <v>2208</v>
      </c>
      <c r="B2218" s="1311" t="s">
        <v>4145</v>
      </c>
      <c r="C2218" s="1082" t="s">
        <v>2011</v>
      </c>
      <c r="D2218" s="1245">
        <v>724.5</v>
      </c>
      <c r="E2218" s="806"/>
      <c r="F2218" s="1047"/>
      <c r="G2218" s="1233"/>
      <c r="I2218" s="1285"/>
    </row>
    <row r="2219" spans="1:9" ht="15">
      <c r="A2219" s="1066">
        <v>2209</v>
      </c>
      <c r="B2219" s="1311" t="s">
        <v>4146</v>
      </c>
      <c r="C2219" s="1082" t="s">
        <v>4147</v>
      </c>
      <c r="D2219" s="1245">
        <v>4774.8</v>
      </c>
      <c r="E2219" s="806"/>
      <c r="F2219" s="1047"/>
      <c r="G2219" s="1233"/>
      <c r="I2219" s="1285"/>
    </row>
    <row r="2220" spans="1:9" ht="15">
      <c r="A2220" s="1066">
        <v>2210</v>
      </c>
      <c r="B2220" s="1311" t="s">
        <v>4148</v>
      </c>
      <c r="C2220" s="1082" t="s">
        <v>4149</v>
      </c>
      <c r="D2220" s="1245">
        <v>9402.59</v>
      </c>
      <c r="E2220" s="806"/>
      <c r="F2220" s="1047"/>
      <c r="G2220" s="1233"/>
      <c r="I2220" s="1285"/>
    </row>
    <row r="2221" spans="1:9" ht="15">
      <c r="A2221" s="1066">
        <v>2211</v>
      </c>
      <c r="B2221" s="1311" t="s">
        <v>4150</v>
      </c>
      <c r="C2221" s="1082" t="s">
        <v>4149</v>
      </c>
      <c r="D2221" s="1245">
        <v>35880</v>
      </c>
      <c r="E2221" s="806"/>
      <c r="F2221" s="1047"/>
      <c r="G2221" s="1233"/>
      <c r="I2221" s="1285"/>
    </row>
    <row r="2222" spans="1:9" ht="15">
      <c r="A2222" s="1066">
        <v>2212</v>
      </c>
      <c r="B2222" s="1311" t="s">
        <v>4151</v>
      </c>
      <c r="C2222" s="1082" t="s">
        <v>4149</v>
      </c>
      <c r="D2222" s="1245">
        <v>9402.59</v>
      </c>
      <c r="E2222" s="806"/>
      <c r="F2222" s="1047"/>
      <c r="G2222" s="1233"/>
      <c r="I2222" s="1285"/>
    </row>
    <row r="2223" spans="1:9" ht="15.75" thickBot="1">
      <c r="A2223" s="1066">
        <v>2213</v>
      </c>
      <c r="B2223" s="1323" t="s">
        <v>4152</v>
      </c>
      <c r="C2223" s="1324" t="s">
        <v>4149</v>
      </c>
      <c r="D2223" s="1325">
        <v>9402.59</v>
      </c>
      <c r="E2223" s="806"/>
      <c r="F2223" s="1047"/>
      <c r="G2223" s="1233"/>
      <c r="I2223" s="1285"/>
    </row>
    <row r="2224" spans="1:9" ht="15">
      <c r="A2224" s="1066">
        <v>2214</v>
      </c>
      <c r="B2224" s="1326" t="s">
        <v>4153</v>
      </c>
      <c r="C2224" s="1197" t="s">
        <v>4149</v>
      </c>
      <c r="D2224" s="1327">
        <v>9402.6</v>
      </c>
      <c r="E2224" s="806"/>
      <c r="F2224" s="1047"/>
      <c r="G2224" s="1233"/>
      <c r="I2224" s="1285"/>
    </row>
    <row r="2225" spans="1:9" ht="15">
      <c r="A2225" s="1066">
        <v>2215</v>
      </c>
      <c r="B2225" s="1328" t="s">
        <v>4154</v>
      </c>
      <c r="C2225" s="1082" t="s">
        <v>4149</v>
      </c>
      <c r="D2225" s="1329">
        <v>8970</v>
      </c>
      <c r="E2225" s="806"/>
      <c r="F2225" s="1047"/>
      <c r="G2225" s="1233"/>
      <c r="I2225" s="1285"/>
    </row>
    <row r="2226" spans="1:9" ht="15">
      <c r="A2226" s="1066">
        <v>2216</v>
      </c>
      <c r="B2226" s="1328" t="s">
        <v>4155</v>
      </c>
      <c r="C2226" s="1082" t="s">
        <v>4149</v>
      </c>
      <c r="D2226" s="1329">
        <v>3864</v>
      </c>
      <c r="E2226" s="806"/>
      <c r="F2226" s="1047"/>
      <c r="G2226" s="1233"/>
      <c r="I2226" s="1285"/>
    </row>
    <row r="2227" spans="1:9" ht="15">
      <c r="A2227" s="1066">
        <v>2217</v>
      </c>
      <c r="B2227" s="1328" t="s">
        <v>4156</v>
      </c>
      <c r="C2227" s="1082" t="s">
        <v>4149</v>
      </c>
      <c r="D2227" s="1329">
        <v>8970</v>
      </c>
      <c r="E2227" s="806"/>
      <c r="F2227" s="1047"/>
      <c r="G2227" s="1233"/>
      <c r="I2227" s="1285"/>
    </row>
    <row r="2228" spans="1:9" ht="15">
      <c r="A2228" s="1066">
        <v>2218</v>
      </c>
      <c r="B2228" s="1328" t="s">
        <v>4157</v>
      </c>
      <c r="C2228" s="1082" t="s">
        <v>4149</v>
      </c>
      <c r="D2228" s="1329">
        <v>3220</v>
      </c>
      <c r="E2228" s="806"/>
      <c r="F2228" s="1047"/>
      <c r="G2228" s="1233"/>
      <c r="I2228" s="1285"/>
    </row>
    <row r="2229" spans="1:9" ht="15">
      <c r="A2229" s="1066">
        <v>2219</v>
      </c>
      <c r="B2229" s="1328" t="s">
        <v>4158</v>
      </c>
      <c r="C2229" s="1082" t="s">
        <v>4159</v>
      </c>
      <c r="D2229" s="1329">
        <v>11132.97</v>
      </c>
      <c r="E2229" s="806"/>
      <c r="F2229" s="1047"/>
      <c r="G2229" s="1233"/>
      <c r="I2229" s="1285"/>
    </row>
    <row r="2230" spans="1:9" ht="15">
      <c r="A2230" s="1066">
        <v>2220</v>
      </c>
      <c r="B2230" s="1328" t="s">
        <v>4160</v>
      </c>
      <c r="C2230" s="1082" t="s">
        <v>4161</v>
      </c>
      <c r="D2230" s="1329">
        <v>296600</v>
      </c>
      <c r="E2230" s="806"/>
      <c r="F2230" s="1047"/>
      <c r="G2230" s="1233"/>
      <c r="I2230" s="1285"/>
    </row>
    <row r="2231" spans="1:9" ht="15">
      <c r="A2231" s="1066">
        <v>2221</v>
      </c>
      <c r="B2231" s="1328" t="s">
        <v>4162</v>
      </c>
      <c r="C2231" s="1082" t="s">
        <v>4161</v>
      </c>
      <c r="D2231" s="1329">
        <v>296600</v>
      </c>
      <c r="E2231" s="806"/>
      <c r="F2231" s="1047"/>
      <c r="G2231" s="1233"/>
      <c r="I2231" s="1285"/>
    </row>
    <row r="2232" spans="1:9" ht="15">
      <c r="A2232" s="1066">
        <v>2222</v>
      </c>
      <c r="B2232" s="1328" t="s">
        <v>4163</v>
      </c>
      <c r="C2232" s="1082" t="s">
        <v>4161</v>
      </c>
      <c r="D2232" s="1329">
        <v>2186600</v>
      </c>
      <c r="E2232" s="806"/>
      <c r="F2232" s="1047"/>
      <c r="G2232" s="1233"/>
      <c r="I2232" s="1285"/>
    </row>
    <row r="2233" spans="1:9" ht="15">
      <c r="A2233" s="1066">
        <v>2223</v>
      </c>
      <c r="B2233" s="1328" t="s">
        <v>4164</v>
      </c>
      <c r="C2233" s="1082" t="s">
        <v>4161</v>
      </c>
      <c r="D2233" s="1329">
        <v>200624.32</v>
      </c>
      <c r="E2233" s="806"/>
      <c r="F2233" s="1047"/>
      <c r="G2233" s="1233"/>
      <c r="I2233" s="1285"/>
    </row>
    <row r="2234" spans="1:9" ht="15">
      <c r="A2234" s="1066">
        <v>2224</v>
      </c>
      <c r="B2234" s="1328" t="s">
        <v>4165</v>
      </c>
      <c r="C2234" s="1082" t="s">
        <v>4166</v>
      </c>
      <c r="D2234" s="1329">
        <v>2180800</v>
      </c>
      <c r="E2234" s="806"/>
      <c r="F2234" s="1047"/>
      <c r="G2234" s="1233"/>
      <c r="I2234" s="1285"/>
    </row>
    <row r="2235" spans="1:9" ht="15">
      <c r="A2235" s="1066">
        <v>2225</v>
      </c>
      <c r="B2235" s="1328" t="s">
        <v>4167</v>
      </c>
      <c r="C2235" s="1082" t="s">
        <v>4168</v>
      </c>
      <c r="D2235" s="1329">
        <v>3488.82</v>
      </c>
      <c r="E2235" s="806"/>
      <c r="F2235" s="1047"/>
      <c r="G2235" s="1233"/>
      <c r="I2235" s="1285"/>
    </row>
    <row r="2236" spans="1:9" ht="15">
      <c r="A2236" s="1066">
        <v>2226</v>
      </c>
      <c r="B2236" s="1328" t="s">
        <v>4169</v>
      </c>
      <c r="C2236" s="1082" t="s">
        <v>4168</v>
      </c>
      <c r="D2236" s="1329">
        <v>6400</v>
      </c>
      <c r="E2236" s="806"/>
      <c r="F2236" s="1047"/>
      <c r="G2236" s="1233"/>
      <c r="I2236" s="1285"/>
    </row>
    <row r="2237" spans="1:9" ht="23.25" customHeight="1">
      <c r="A2237" s="1066">
        <v>2227</v>
      </c>
      <c r="B2237" s="1328" t="s">
        <v>4170</v>
      </c>
      <c r="C2237" s="1082" t="s">
        <v>4168</v>
      </c>
      <c r="D2237" s="1329">
        <v>7093</v>
      </c>
      <c r="E2237" s="1253"/>
      <c r="F2237" s="1047"/>
      <c r="G2237" s="1233"/>
      <c r="I2237" s="1285"/>
    </row>
    <row r="2238" spans="1:9" ht="23.25" customHeight="1">
      <c r="A2238" s="1066">
        <v>2228</v>
      </c>
      <c r="B2238" s="1328" t="s">
        <v>4171</v>
      </c>
      <c r="C2238" s="1082" t="s">
        <v>4168</v>
      </c>
      <c r="D2238" s="1329">
        <v>19423.36</v>
      </c>
      <c r="E2238" s="1253"/>
      <c r="F2238" s="1047"/>
      <c r="G2238" s="1233"/>
      <c r="I2238" s="1285"/>
    </row>
    <row r="2239" spans="1:9" ht="23.25" customHeight="1">
      <c r="A2239" s="1066">
        <v>2229</v>
      </c>
      <c r="B2239" s="1328" t="s">
        <v>4172</v>
      </c>
      <c r="C2239" s="1082" t="s">
        <v>4168</v>
      </c>
      <c r="D2239" s="1329">
        <v>2070</v>
      </c>
      <c r="E2239" s="1253"/>
      <c r="F2239" s="1047"/>
      <c r="G2239" s="1233"/>
      <c r="I2239" s="1285"/>
    </row>
    <row r="2240" spans="1:9" ht="23.25" customHeight="1">
      <c r="A2240" s="1066">
        <v>2230</v>
      </c>
      <c r="B2240" s="1328" t="s">
        <v>4173</v>
      </c>
      <c r="C2240" s="1082" t="s">
        <v>4168</v>
      </c>
      <c r="D2240" s="1329">
        <v>2070</v>
      </c>
      <c r="E2240" s="1253"/>
      <c r="F2240" s="1047"/>
      <c r="G2240" s="1233"/>
      <c r="I2240" s="1285"/>
    </row>
    <row r="2241" spans="1:9" ht="23.25" customHeight="1">
      <c r="A2241" s="1066">
        <v>2231</v>
      </c>
      <c r="B2241" s="1328" t="s">
        <v>4174</v>
      </c>
      <c r="C2241" s="1082" t="s">
        <v>4168</v>
      </c>
      <c r="D2241" s="1329">
        <v>2070</v>
      </c>
      <c r="E2241" s="1253"/>
      <c r="F2241" s="1047"/>
      <c r="G2241" s="1233"/>
      <c r="I2241" s="1285"/>
    </row>
    <row r="2242" spans="1:9" ht="23.25" customHeight="1">
      <c r="A2242" s="1066">
        <v>2232</v>
      </c>
      <c r="B2242" s="1328" t="s">
        <v>4175</v>
      </c>
      <c r="C2242" s="1082" t="s">
        <v>4168</v>
      </c>
      <c r="D2242" s="1329">
        <v>2070</v>
      </c>
      <c r="E2242" s="1253"/>
      <c r="F2242" s="1047"/>
      <c r="G2242" s="1233"/>
      <c r="I2242" s="1285"/>
    </row>
    <row r="2243" spans="1:9" ht="23.25" customHeight="1">
      <c r="A2243" s="1066">
        <v>2233</v>
      </c>
      <c r="B2243" s="1328" t="s">
        <v>4176</v>
      </c>
      <c r="C2243" s="1082" t="s">
        <v>4177</v>
      </c>
      <c r="D2243" s="1329">
        <v>7360</v>
      </c>
      <c r="E2243" s="1253"/>
      <c r="F2243" s="1047"/>
      <c r="G2243" s="1233"/>
      <c r="I2243" s="1285"/>
    </row>
    <row r="2244" spans="1:9" ht="23.25" customHeight="1">
      <c r="A2244" s="1066">
        <v>2234</v>
      </c>
      <c r="B2244" s="1328" t="s">
        <v>4178</v>
      </c>
      <c r="C2244" s="1082" t="s">
        <v>4177</v>
      </c>
      <c r="D2244" s="1329">
        <v>13616</v>
      </c>
      <c r="E2244" s="1253"/>
      <c r="F2244" s="1047"/>
      <c r="G2244" s="1233"/>
      <c r="I2244" s="1285"/>
    </row>
    <row r="2245" spans="1:9" ht="23.25" customHeight="1">
      <c r="A2245" s="1066">
        <v>2235</v>
      </c>
      <c r="B2245" s="1328" t="s">
        <v>4179</v>
      </c>
      <c r="C2245" s="1082" t="s">
        <v>4177</v>
      </c>
      <c r="D2245" s="1329">
        <v>26800</v>
      </c>
      <c r="E2245" s="1253"/>
      <c r="F2245" s="1047"/>
      <c r="G2245" s="1233"/>
      <c r="I2245" s="1285"/>
    </row>
    <row r="2246" spans="1:9" ht="23.25" customHeight="1">
      <c r="A2246" s="1066">
        <v>2236</v>
      </c>
      <c r="B2246" s="1328" t="s">
        <v>4180</v>
      </c>
      <c r="C2246" s="1082" t="s">
        <v>3016</v>
      </c>
      <c r="D2246" s="1329">
        <v>3881.25</v>
      </c>
      <c r="E2246" s="1253"/>
      <c r="F2246" s="1047"/>
      <c r="G2246" s="1233"/>
      <c r="I2246" s="1285"/>
    </row>
    <row r="2247" spans="1:9" ht="23.25" customHeight="1">
      <c r="A2247" s="1066">
        <v>2237</v>
      </c>
      <c r="B2247" s="1328" t="s">
        <v>4181</v>
      </c>
      <c r="C2247" s="1082" t="s">
        <v>3016</v>
      </c>
      <c r="D2247" s="1329">
        <v>16154.63</v>
      </c>
      <c r="E2247" s="1253"/>
      <c r="F2247" s="1047"/>
      <c r="G2247" s="1233"/>
      <c r="I2247" s="1285"/>
    </row>
    <row r="2248" spans="1:9" ht="23.25" customHeight="1">
      <c r="A2248" s="1066">
        <v>2238</v>
      </c>
      <c r="B2248" s="1328" t="s">
        <v>4182</v>
      </c>
      <c r="C2248" s="1082" t="s">
        <v>3016</v>
      </c>
      <c r="D2248" s="1329">
        <v>3881</v>
      </c>
      <c r="E2248" s="1253"/>
      <c r="F2248" s="1047"/>
      <c r="G2248" s="1233"/>
      <c r="I2248" s="1285"/>
    </row>
    <row r="2249" spans="1:9">
      <c r="A2249" s="1066">
        <v>2239</v>
      </c>
      <c r="B2249" s="1328" t="s">
        <v>4183</v>
      </c>
      <c r="C2249" s="1082" t="s">
        <v>3016</v>
      </c>
      <c r="D2249" s="1329">
        <v>3881.25</v>
      </c>
      <c r="E2249" s="1253"/>
      <c r="F2249" s="1047"/>
      <c r="G2249" s="1233"/>
      <c r="I2249" s="1285"/>
    </row>
    <row r="2250" spans="1:9">
      <c r="A2250" s="1066">
        <v>2240</v>
      </c>
      <c r="B2250" s="1328" t="s">
        <v>4184</v>
      </c>
      <c r="C2250" s="1082" t="s">
        <v>4185</v>
      </c>
      <c r="D2250" s="1329">
        <v>0</v>
      </c>
      <c r="E2250" s="1253"/>
      <c r="F2250" s="1047"/>
      <c r="G2250" s="1233"/>
      <c r="I2250" s="1285"/>
    </row>
    <row r="2251" spans="1:9">
      <c r="A2251" s="1066">
        <v>2241</v>
      </c>
      <c r="B2251" s="1328" t="s">
        <v>4186</v>
      </c>
      <c r="C2251" s="1082" t="s">
        <v>4185</v>
      </c>
      <c r="D2251" s="1329">
        <v>2623.61</v>
      </c>
      <c r="E2251" s="1253"/>
      <c r="F2251" s="1047"/>
      <c r="G2251" s="1233"/>
      <c r="I2251" s="1285"/>
    </row>
    <row r="2252" spans="1:9">
      <c r="A2252" s="1066">
        <v>2242</v>
      </c>
      <c r="B2252" s="1328" t="s">
        <v>4187</v>
      </c>
      <c r="C2252" s="1082" t="s">
        <v>4185</v>
      </c>
      <c r="D2252" s="1329">
        <v>6963.25</v>
      </c>
      <c r="E2252" s="1253"/>
      <c r="F2252" s="1047"/>
      <c r="G2252" s="1233"/>
      <c r="I2252" s="1285"/>
    </row>
    <row r="2253" spans="1:9">
      <c r="A2253" s="1066">
        <v>2243</v>
      </c>
      <c r="B2253" s="1328" t="s">
        <v>4188</v>
      </c>
      <c r="C2253" s="1082" t="s">
        <v>4185</v>
      </c>
      <c r="D2253" s="1329">
        <v>6785</v>
      </c>
      <c r="E2253" s="1253"/>
      <c r="F2253" s="1047"/>
      <c r="G2253" s="1233"/>
      <c r="I2253" s="1285"/>
    </row>
    <row r="2254" spans="1:9">
      <c r="A2254" s="1066">
        <v>2244</v>
      </c>
      <c r="B2254" s="1328" t="s">
        <v>4189</v>
      </c>
      <c r="C2254" s="1082" t="s">
        <v>4185</v>
      </c>
      <c r="D2254" s="1329">
        <v>6963.25</v>
      </c>
      <c r="E2254" s="1253"/>
      <c r="F2254" s="1047"/>
      <c r="G2254" s="1233"/>
      <c r="I2254" s="1285"/>
    </row>
    <row r="2255" spans="1:9">
      <c r="A2255" s="1066">
        <v>2245</v>
      </c>
      <c r="B2255" s="1328" t="s">
        <v>4190</v>
      </c>
      <c r="C2255" s="1082" t="s">
        <v>4191</v>
      </c>
      <c r="D2255" s="1329">
        <v>5107.74</v>
      </c>
      <c r="E2255" s="1253"/>
      <c r="F2255" s="1047"/>
      <c r="G2255" s="1233"/>
      <c r="I2255" s="1285"/>
    </row>
    <row r="2256" spans="1:9">
      <c r="A2256" s="1066">
        <v>2246</v>
      </c>
      <c r="B2256" s="1328" t="s">
        <v>4192</v>
      </c>
      <c r="C2256" s="1082" t="s">
        <v>4191</v>
      </c>
      <c r="D2256" s="1329">
        <v>9027.5</v>
      </c>
      <c r="E2256" s="1253"/>
      <c r="F2256" s="1047"/>
      <c r="G2256" s="1233"/>
      <c r="I2256" s="1285"/>
    </row>
    <row r="2257" spans="1:9">
      <c r="A2257" s="1066">
        <v>2247</v>
      </c>
      <c r="B2257" s="1328" t="s">
        <v>4193</v>
      </c>
      <c r="C2257" s="1082" t="s">
        <v>4191</v>
      </c>
      <c r="D2257" s="1329">
        <v>12574.1</v>
      </c>
      <c r="E2257" s="1253"/>
      <c r="F2257" s="1047"/>
      <c r="G2257" s="1233"/>
      <c r="I2257" s="1285"/>
    </row>
    <row r="2258" spans="1:9">
      <c r="A2258" s="1066">
        <v>2248</v>
      </c>
      <c r="B2258" s="1328" t="s">
        <v>4194</v>
      </c>
      <c r="C2258" s="1082" t="s">
        <v>4191</v>
      </c>
      <c r="D2258" s="1329">
        <v>9814.1</v>
      </c>
      <c r="E2258" s="1253"/>
      <c r="F2258" s="1047"/>
      <c r="G2258" s="1233"/>
      <c r="I2258" s="1285"/>
    </row>
    <row r="2259" spans="1:9">
      <c r="A2259" s="1066">
        <v>2249</v>
      </c>
      <c r="B2259" s="1328" t="s">
        <v>4195</v>
      </c>
      <c r="C2259" s="1082" t="s">
        <v>4191</v>
      </c>
      <c r="D2259" s="1329">
        <v>72220</v>
      </c>
      <c r="E2259" s="1253"/>
      <c r="F2259" s="1047"/>
      <c r="G2259" s="1233"/>
      <c r="I2259" s="1285"/>
    </row>
    <row r="2260" spans="1:9">
      <c r="A2260" s="1066">
        <v>2250</v>
      </c>
      <c r="B2260" s="1328" t="s">
        <v>4196</v>
      </c>
      <c r="C2260" s="1082" t="s">
        <v>4191</v>
      </c>
      <c r="D2260" s="1329">
        <v>9027.5</v>
      </c>
      <c r="E2260" s="1253"/>
      <c r="F2260" s="1047"/>
      <c r="G2260" s="1233"/>
      <c r="I2260" s="1285"/>
    </row>
    <row r="2261" spans="1:9">
      <c r="A2261" s="1066">
        <v>2251</v>
      </c>
      <c r="B2261" s="1328" t="s">
        <v>4197</v>
      </c>
      <c r="C2261" s="1082" t="s">
        <v>4191</v>
      </c>
      <c r="D2261" s="1329">
        <v>5107.74</v>
      </c>
      <c r="E2261" s="1253"/>
      <c r="F2261" s="1047"/>
      <c r="G2261" s="1233"/>
      <c r="I2261" s="1285"/>
    </row>
    <row r="2262" spans="1:9">
      <c r="A2262" s="1066">
        <v>2252</v>
      </c>
      <c r="B2262" s="1328" t="s">
        <v>4198</v>
      </c>
      <c r="C2262" s="1082" t="s">
        <v>4191</v>
      </c>
      <c r="D2262" s="1329">
        <v>18500.52</v>
      </c>
      <c r="E2262" s="1253"/>
      <c r="F2262" s="1047"/>
      <c r="G2262" s="1233"/>
      <c r="I2262" s="1285"/>
    </row>
    <row r="2263" spans="1:9">
      <c r="A2263" s="1066">
        <v>2253</v>
      </c>
      <c r="B2263" s="1328" t="s">
        <v>4199</v>
      </c>
      <c r="C2263" s="1082" t="s">
        <v>4200</v>
      </c>
      <c r="D2263" s="1329">
        <v>261000</v>
      </c>
      <c r="E2263" s="1253"/>
      <c r="F2263" s="1047"/>
      <c r="G2263" s="1233"/>
      <c r="I2263" s="1285"/>
    </row>
    <row r="2264" spans="1:9">
      <c r="A2264" s="1066">
        <v>2254</v>
      </c>
      <c r="B2264" s="1330" t="s">
        <v>4201</v>
      </c>
      <c r="C2264" s="1331" t="s">
        <v>4200</v>
      </c>
      <c r="D2264" s="1329">
        <v>52200</v>
      </c>
      <c r="E2264" s="1253"/>
      <c r="F2264" s="1047"/>
      <c r="G2264" s="1233"/>
      <c r="I2264" s="1285"/>
    </row>
    <row r="2265" spans="1:9">
      <c r="A2265" s="1066">
        <v>2255</v>
      </c>
      <c r="B2265" s="1328" t="s">
        <v>4202</v>
      </c>
      <c r="C2265" s="1331" t="s">
        <v>4203</v>
      </c>
      <c r="D2265" s="1329">
        <v>2718.3</v>
      </c>
      <c r="E2265" s="1253"/>
      <c r="F2265" s="1047"/>
      <c r="G2265" s="1233"/>
      <c r="I2265" s="1285"/>
    </row>
    <row r="2266" spans="1:9">
      <c r="A2266" s="1066">
        <v>2256</v>
      </c>
      <c r="B2266" s="1328" t="s">
        <v>4204</v>
      </c>
      <c r="C2266" s="1331" t="s">
        <v>4203</v>
      </c>
      <c r="D2266" s="1329">
        <v>2718.3</v>
      </c>
      <c r="E2266" s="1253"/>
      <c r="F2266" s="1047"/>
      <c r="G2266" s="1233"/>
      <c r="I2266" s="1285"/>
    </row>
    <row r="2267" spans="1:9">
      <c r="A2267" s="1066">
        <v>2257</v>
      </c>
      <c r="B2267" s="1328" t="s">
        <v>4205</v>
      </c>
      <c r="C2267" s="1331" t="s">
        <v>4203</v>
      </c>
      <c r="D2267" s="1329">
        <v>7705.9</v>
      </c>
      <c r="E2267" s="1253"/>
      <c r="F2267" s="1047"/>
      <c r="G2267" s="1233"/>
      <c r="I2267" s="1285"/>
    </row>
    <row r="2268" spans="1:9">
      <c r="A2268" s="1066">
        <v>2258</v>
      </c>
      <c r="B2268" s="1328" t="s">
        <v>4206</v>
      </c>
      <c r="C2268" s="1331" t="s">
        <v>4203</v>
      </c>
      <c r="D2268" s="1329">
        <v>7705.9</v>
      </c>
      <c r="E2268" s="1253"/>
      <c r="F2268" s="1047"/>
      <c r="G2268" s="1233"/>
      <c r="I2268" s="1285"/>
    </row>
    <row r="2269" spans="1:9">
      <c r="A2269" s="1066">
        <v>2259</v>
      </c>
      <c r="B2269" s="1328" t="s">
        <v>4207</v>
      </c>
      <c r="C2269" s="1331" t="s">
        <v>4203</v>
      </c>
      <c r="D2269" s="1329">
        <v>11368</v>
      </c>
      <c r="E2269" s="1253"/>
      <c r="F2269" s="1047"/>
      <c r="G2269" s="1233"/>
      <c r="I2269" s="1285"/>
    </row>
    <row r="2270" spans="1:9">
      <c r="A2270" s="1066">
        <v>2260</v>
      </c>
      <c r="B2270" s="1330" t="s">
        <v>4208</v>
      </c>
      <c r="C2270" s="1331" t="s">
        <v>4209</v>
      </c>
      <c r="D2270" s="1332">
        <v>74750</v>
      </c>
      <c r="E2270" s="1253"/>
      <c r="F2270" s="1047"/>
      <c r="G2270" s="1233"/>
      <c r="I2270" s="1285"/>
    </row>
    <row r="2271" spans="1:9">
      <c r="A2271" s="1066">
        <v>2261</v>
      </c>
      <c r="B2271" s="1330" t="s">
        <v>4210</v>
      </c>
      <c r="C2271" s="1331" t="s">
        <v>4211</v>
      </c>
      <c r="D2271" s="1329">
        <v>23197.68</v>
      </c>
      <c r="E2271" s="1253"/>
      <c r="F2271" s="1047"/>
      <c r="G2271" s="1233"/>
      <c r="I2271" s="1285"/>
    </row>
    <row r="2272" spans="1:9">
      <c r="A2272" s="1066">
        <v>2262</v>
      </c>
      <c r="B2272" s="1328" t="s">
        <v>4212</v>
      </c>
      <c r="C2272" s="1082" t="s">
        <v>2372</v>
      </c>
      <c r="D2272" s="1329">
        <v>2737.6</v>
      </c>
      <c r="E2272" s="1253"/>
      <c r="F2272" s="1047"/>
      <c r="G2272" s="1233"/>
      <c r="I2272" s="1285"/>
    </row>
    <row r="2273" spans="1:9">
      <c r="A2273" s="1066">
        <v>2263</v>
      </c>
      <c r="B2273" s="1328" t="s">
        <v>4213</v>
      </c>
      <c r="C2273" s="1082" t="s">
        <v>2372</v>
      </c>
      <c r="D2273" s="1329">
        <v>2667.83</v>
      </c>
      <c r="E2273" s="1253"/>
      <c r="F2273" s="1047"/>
      <c r="G2273" s="1233"/>
      <c r="I2273" s="1285"/>
    </row>
    <row r="2274" spans="1:9">
      <c r="A2274" s="1066">
        <v>2264</v>
      </c>
      <c r="B2274" s="1328" t="s">
        <v>4214</v>
      </c>
      <c r="C2274" s="1082" t="s">
        <v>4215</v>
      </c>
      <c r="D2274" s="1329">
        <v>199520</v>
      </c>
      <c r="E2274" s="1253"/>
      <c r="F2274" s="1047"/>
      <c r="G2274" s="1233"/>
      <c r="I2274" s="1285"/>
    </row>
    <row r="2275" spans="1:9">
      <c r="A2275" s="1066">
        <v>2265</v>
      </c>
      <c r="B2275" s="1328" t="s">
        <v>4216</v>
      </c>
      <c r="C2275" s="1082" t="s">
        <v>4217</v>
      </c>
      <c r="D2275" s="1329">
        <v>5328.33</v>
      </c>
      <c r="E2275" s="1253"/>
      <c r="F2275" s="1047"/>
      <c r="G2275" s="1233"/>
      <c r="I2275" s="1285"/>
    </row>
    <row r="2276" spans="1:9">
      <c r="A2276" s="1066">
        <v>2266</v>
      </c>
      <c r="B2276" s="1328" t="s">
        <v>4218</v>
      </c>
      <c r="C2276" s="1082" t="s">
        <v>4219</v>
      </c>
      <c r="D2276" s="1329">
        <v>44446</v>
      </c>
      <c r="E2276" s="1253"/>
      <c r="F2276" s="1047"/>
      <c r="G2276" s="1233"/>
      <c r="I2276" s="1285"/>
    </row>
    <row r="2277" spans="1:9">
      <c r="A2277" s="1066">
        <v>2267</v>
      </c>
      <c r="B2277" s="1328" t="s">
        <v>4220</v>
      </c>
      <c r="C2277" s="1082" t="s">
        <v>4219</v>
      </c>
      <c r="D2277" s="1329">
        <v>14146.98</v>
      </c>
      <c r="E2277" s="1253"/>
      <c r="F2277" s="1047"/>
      <c r="G2277" s="1233"/>
      <c r="I2277" s="1285"/>
    </row>
    <row r="2278" spans="1:9">
      <c r="A2278" s="1066">
        <v>2268</v>
      </c>
      <c r="B2278" s="1328" t="s">
        <v>4221</v>
      </c>
      <c r="C2278" s="1082" t="s">
        <v>4219</v>
      </c>
      <c r="D2278" s="1329">
        <v>4853.45</v>
      </c>
      <c r="E2278" s="1253"/>
      <c r="F2278" s="1047"/>
      <c r="G2278" s="1233"/>
      <c r="I2278" s="1285"/>
    </row>
    <row r="2279" spans="1:9">
      <c r="A2279" s="1066">
        <v>2269</v>
      </c>
      <c r="B2279" s="1328" t="s">
        <v>4222</v>
      </c>
      <c r="C2279" s="1082" t="s">
        <v>4219</v>
      </c>
      <c r="D2279" s="1329">
        <v>5602.8</v>
      </c>
      <c r="E2279" s="1253"/>
      <c r="F2279" s="1047"/>
      <c r="G2279" s="1233"/>
      <c r="I2279" s="1285"/>
    </row>
    <row r="2280" spans="1:9">
      <c r="A2280" s="1066">
        <v>2270</v>
      </c>
      <c r="B2280" s="1328" t="s">
        <v>4223</v>
      </c>
      <c r="C2280" s="1082" t="s">
        <v>4219</v>
      </c>
      <c r="D2280" s="1329">
        <v>5602.8</v>
      </c>
      <c r="E2280" s="1253"/>
      <c r="F2280" s="1047"/>
      <c r="G2280" s="1233"/>
      <c r="I2280" s="1285"/>
    </row>
    <row r="2281" spans="1:9">
      <c r="A2281" s="1066">
        <v>2271</v>
      </c>
      <c r="B2281" s="1328" t="s">
        <v>4224</v>
      </c>
      <c r="C2281" s="1082" t="s">
        <v>4219</v>
      </c>
      <c r="D2281" s="1329">
        <v>66401</v>
      </c>
      <c r="E2281" s="1253"/>
      <c r="F2281" s="1047"/>
      <c r="G2281" s="1233"/>
      <c r="I2281" s="1285"/>
    </row>
    <row r="2282" spans="1:9" ht="15">
      <c r="A2282" s="1066">
        <v>2272</v>
      </c>
      <c r="B2282" s="1328" t="s">
        <v>4225</v>
      </c>
      <c r="C2282" s="1082" t="s">
        <v>3409</v>
      </c>
      <c r="D2282" s="1333">
        <v>17400</v>
      </c>
      <c r="E2282" s="806"/>
      <c r="F2282" s="1047"/>
      <c r="G2282" s="1233"/>
      <c r="I2282" s="1285"/>
    </row>
    <row r="2283" spans="1:9" ht="15">
      <c r="A2283" s="1066">
        <v>2273</v>
      </c>
      <c r="B2283" s="1328" t="s">
        <v>4226</v>
      </c>
      <c r="C2283" s="1082" t="s">
        <v>4227</v>
      </c>
      <c r="D2283" s="1333">
        <v>37747.599999999999</v>
      </c>
      <c r="E2283" s="806"/>
      <c r="F2283" s="1047"/>
      <c r="G2283" s="1233"/>
      <c r="H2283" s="1047"/>
      <c r="I2283" s="1047"/>
    </row>
    <row r="2284" spans="1:9" ht="15">
      <c r="A2284" s="1066">
        <v>2274</v>
      </c>
      <c r="B2284" s="1328" t="s">
        <v>4228</v>
      </c>
      <c r="C2284" s="1082" t="s">
        <v>4229</v>
      </c>
      <c r="D2284" s="1333">
        <v>543416</v>
      </c>
      <c r="E2284" s="806"/>
      <c r="F2284" s="1047"/>
      <c r="G2284" s="1233"/>
      <c r="I2284" s="1285"/>
    </row>
    <row r="2285" spans="1:9" ht="15">
      <c r="A2285" s="1066">
        <v>2275</v>
      </c>
      <c r="B2285" s="1328" t="s">
        <v>4230</v>
      </c>
      <c r="C2285" s="1082" t="s">
        <v>4231</v>
      </c>
      <c r="D2285" s="1333">
        <v>1238263</v>
      </c>
      <c r="E2285" s="806"/>
      <c r="F2285" s="1047"/>
      <c r="G2285" s="1233"/>
      <c r="H2285" s="1047"/>
      <c r="I2285" s="1047"/>
    </row>
    <row r="2286" spans="1:9" ht="15">
      <c r="A2286" s="1066">
        <v>2276</v>
      </c>
      <c r="B2286" s="1328" t="s">
        <v>4232</v>
      </c>
      <c r="C2286" s="1082" t="s">
        <v>4233</v>
      </c>
      <c r="D2286" s="1333">
        <v>825450</v>
      </c>
      <c r="E2286" s="806"/>
      <c r="F2286" s="1047"/>
      <c r="G2286" s="1233"/>
      <c r="H2286" s="1047"/>
      <c r="I2286" s="1047"/>
    </row>
    <row r="2287" spans="1:9" ht="15">
      <c r="A2287" s="1066">
        <v>2277</v>
      </c>
      <c r="B2287" s="1328" t="s">
        <v>4234</v>
      </c>
      <c r="C2287" s="1082" t="s">
        <v>3411</v>
      </c>
      <c r="D2287" s="1333">
        <v>5980</v>
      </c>
      <c r="E2287" s="806"/>
      <c r="F2287" s="1047"/>
      <c r="G2287" s="1233"/>
      <c r="H2287" s="1047"/>
      <c r="I2287" s="1047"/>
    </row>
    <row r="2288" spans="1:9" ht="15">
      <c r="A2288" s="1066">
        <v>2278</v>
      </c>
      <c r="B2288" s="1328" t="s">
        <v>4235</v>
      </c>
      <c r="C2288" s="1082" t="s">
        <v>3411</v>
      </c>
      <c r="D2288" s="1333">
        <v>2990</v>
      </c>
      <c r="E2288" s="806"/>
      <c r="F2288" s="1047"/>
      <c r="G2288" s="1233"/>
      <c r="H2288" s="1047"/>
      <c r="I2288" s="1047"/>
    </row>
    <row r="2289" spans="1:9" ht="15">
      <c r="A2289" s="1066">
        <v>2279</v>
      </c>
      <c r="B2289" s="1328" t="s">
        <v>4236</v>
      </c>
      <c r="C2289" s="1082" t="s">
        <v>3411</v>
      </c>
      <c r="D2289" s="1333">
        <v>5775.88</v>
      </c>
      <c r="E2289" s="806"/>
      <c r="F2289" s="1047"/>
      <c r="G2289" s="1233"/>
      <c r="H2289" s="1047"/>
      <c r="I2289" s="1047"/>
    </row>
    <row r="2290" spans="1:9" ht="15">
      <c r="A2290" s="1066">
        <v>2280</v>
      </c>
      <c r="B2290" s="1328" t="s">
        <v>4237</v>
      </c>
      <c r="C2290" s="1082" t="s">
        <v>3411</v>
      </c>
      <c r="D2290" s="1333">
        <v>6384</v>
      </c>
      <c r="E2290" s="806"/>
      <c r="F2290" s="1047"/>
      <c r="G2290" s="1233"/>
      <c r="H2290" s="1047"/>
      <c r="I2290" s="1047"/>
    </row>
    <row r="2291" spans="1:9" ht="15">
      <c r="A2291" s="1066">
        <v>2281</v>
      </c>
      <c r="B2291" s="1328" t="s">
        <v>4238</v>
      </c>
      <c r="C2291" s="1082" t="s">
        <v>3411</v>
      </c>
      <c r="D2291" s="1333">
        <v>3375</v>
      </c>
      <c r="E2291" s="806"/>
      <c r="F2291" s="1047"/>
      <c r="G2291" s="1233"/>
      <c r="H2291" s="1047"/>
      <c r="I2291" s="1047"/>
    </row>
    <row r="2292" spans="1:9" ht="15">
      <c r="A2292" s="1066">
        <v>2282</v>
      </c>
      <c r="B2292" s="1328" t="s">
        <v>4239</v>
      </c>
      <c r="C2292" s="1082" t="s">
        <v>3411</v>
      </c>
      <c r="D2292" s="1333">
        <v>4783.42</v>
      </c>
      <c r="E2292" s="806"/>
      <c r="F2292" s="1047"/>
      <c r="G2292" s="1233"/>
      <c r="H2292" s="1047"/>
      <c r="I2292" s="1047"/>
    </row>
    <row r="2293" spans="1:9" ht="15">
      <c r="A2293" s="1066">
        <v>2283</v>
      </c>
      <c r="B2293" s="1328" t="s">
        <v>4240</v>
      </c>
      <c r="C2293" s="1082" t="s">
        <v>3411</v>
      </c>
      <c r="D2293" s="1333">
        <v>4140</v>
      </c>
      <c r="E2293" s="806"/>
      <c r="F2293" s="1047"/>
      <c r="G2293" s="1233"/>
      <c r="H2293" s="1047"/>
      <c r="I2293" s="1047"/>
    </row>
    <row r="2294" spans="1:9" ht="15">
      <c r="A2294" s="1066">
        <v>2284</v>
      </c>
      <c r="B2294" s="1328" t="s">
        <v>4241</v>
      </c>
      <c r="C2294" s="1082" t="s">
        <v>3411</v>
      </c>
      <c r="D2294" s="1333">
        <v>404102.93</v>
      </c>
      <c r="E2294" s="806"/>
      <c r="F2294" s="1047"/>
      <c r="G2294" s="1233"/>
      <c r="H2294" s="1047"/>
      <c r="I2294" s="1047"/>
    </row>
    <row r="2295" spans="1:9" ht="15">
      <c r="A2295" s="1066">
        <v>2285</v>
      </c>
      <c r="B2295" s="1328" t="s">
        <v>4242</v>
      </c>
      <c r="C2295" s="1082" t="s">
        <v>2078</v>
      </c>
      <c r="D2295" s="1333">
        <v>3220</v>
      </c>
      <c r="E2295" s="806"/>
      <c r="F2295" s="1047"/>
      <c r="G2295" s="1233"/>
      <c r="I2295" s="1285"/>
    </row>
    <row r="2296" spans="1:9" ht="15">
      <c r="A2296" s="1066">
        <v>2286</v>
      </c>
      <c r="B2296" s="1328" t="s">
        <v>4243</v>
      </c>
      <c r="C2296" s="1082" t="s">
        <v>4244</v>
      </c>
      <c r="D2296" s="1333">
        <v>4408</v>
      </c>
      <c r="E2296" s="806"/>
      <c r="F2296" s="1047"/>
      <c r="G2296" s="1233"/>
      <c r="I2296" s="1285"/>
    </row>
    <row r="2297" spans="1:9" ht="15">
      <c r="A2297" s="1066">
        <v>2287</v>
      </c>
      <c r="B2297" s="1328" t="s">
        <v>4245</v>
      </c>
      <c r="C2297" s="1082" t="s">
        <v>4244</v>
      </c>
      <c r="D2297" s="1333">
        <v>4408</v>
      </c>
      <c r="E2297" s="806"/>
      <c r="F2297" s="1047"/>
      <c r="G2297" s="1233"/>
      <c r="I2297" s="1285"/>
    </row>
    <row r="2298" spans="1:9" ht="15">
      <c r="A2298" s="1066">
        <v>2288</v>
      </c>
      <c r="B2298" s="1328" t="s">
        <v>4246</v>
      </c>
      <c r="C2298" s="1082" t="s">
        <v>4244</v>
      </c>
      <c r="D2298" s="1333">
        <v>4408</v>
      </c>
      <c r="E2298" s="806"/>
      <c r="F2298" s="1047"/>
      <c r="G2298" s="1233"/>
      <c r="I2298" s="1285"/>
    </row>
    <row r="2299" spans="1:9" ht="15">
      <c r="A2299" s="1066">
        <v>2289</v>
      </c>
      <c r="B2299" s="1328" t="s">
        <v>4247</v>
      </c>
      <c r="C2299" s="1082" t="s">
        <v>4244</v>
      </c>
      <c r="D2299" s="1333">
        <v>4408</v>
      </c>
      <c r="E2299" s="806"/>
      <c r="F2299" s="1047"/>
      <c r="G2299" s="1233"/>
      <c r="I2299" s="1285"/>
    </row>
    <row r="2300" spans="1:9" ht="15">
      <c r="A2300" s="1066">
        <v>2290</v>
      </c>
      <c r="B2300" s="1328" t="s">
        <v>4248</v>
      </c>
      <c r="C2300" s="1082" t="s">
        <v>4244</v>
      </c>
      <c r="D2300" s="1333">
        <v>4408</v>
      </c>
      <c r="E2300" s="806"/>
      <c r="F2300" s="1047"/>
      <c r="G2300" s="1233"/>
      <c r="I2300" s="1285"/>
    </row>
    <row r="2301" spans="1:9" ht="15">
      <c r="A2301" s="1066">
        <v>2291</v>
      </c>
      <c r="B2301" s="1328" t="s">
        <v>4249</v>
      </c>
      <c r="C2301" s="1082" t="s">
        <v>4250</v>
      </c>
      <c r="D2301" s="1333">
        <v>4060</v>
      </c>
      <c r="E2301" s="806"/>
      <c r="F2301" s="1047"/>
      <c r="G2301" s="1233"/>
      <c r="I2301" s="1285"/>
    </row>
    <row r="2302" spans="1:9" ht="15">
      <c r="A2302" s="1066">
        <v>2292</v>
      </c>
      <c r="B2302" s="1328" t="s">
        <v>4251</v>
      </c>
      <c r="C2302" s="1082" t="s">
        <v>4250</v>
      </c>
      <c r="D2302" s="1333">
        <v>4060</v>
      </c>
      <c r="E2302" s="806"/>
      <c r="F2302" s="1047"/>
      <c r="G2302" s="1233"/>
      <c r="I2302" s="1285"/>
    </row>
    <row r="2303" spans="1:9">
      <c r="A2303" s="1066">
        <v>2293</v>
      </c>
      <c r="B2303" s="1328" t="s">
        <v>4252</v>
      </c>
      <c r="C2303" s="1080" t="s">
        <v>4250</v>
      </c>
      <c r="D2303" s="1333">
        <v>4060</v>
      </c>
      <c r="E2303" s="1253"/>
      <c r="F2303" s="1047"/>
      <c r="G2303" s="1233"/>
      <c r="I2303" s="1285"/>
    </row>
    <row r="2304" spans="1:9">
      <c r="A2304" s="1066">
        <v>2294</v>
      </c>
      <c r="B2304" s="1328" t="s">
        <v>4253</v>
      </c>
      <c r="C2304" s="1080" t="s">
        <v>4250</v>
      </c>
      <c r="D2304" s="1333">
        <v>4060</v>
      </c>
      <c r="E2304" s="1253"/>
      <c r="F2304" s="1047"/>
      <c r="G2304" s="1233"/>
      <c r="I2304" s="1285"/>
    </row>
    <row r="2305" spans="1:15">
      <c r="A2305" s="1066">
        <v>2295</v>
      </c>
      <c r="B2305" s="1328" t="s">
        <v>4254</v>
      </c>
      <c r="C2305" s="1080" t="s">
        <v>4250</v>
      </c>
      <c r="D2305" s="1333">
        <v>4060</v>
      </c>
      <c r="E2305" s="1253"/>
      <c r="F2305" s="1047"/>
      <c r="G2305" s="1233"/>
      <c r="I2305" s="1285"/>
    </row>
    <row r="2306" spans="1:15">
      <c r="A2306" s="1066">
        <v>2296</v>
      </c>
      <c r="B2306" s="1328" t="s">
        <v>4255</v>
      </c>
      <c r="C2306" s="1080" t="s">
        <v>4256</v>
      </c>
      <c r="D2306" s="1333">
        <v>4071</v>
      </c>
      <c r="E2306" s="1253"/>
      <c r="F2306" s="1047"/>
      <c r="G2306" s="1233"/>
      <c r="I2306" s="1285"/>
    </row>
    <row r="2307" spans="1:15">
      <c r="A2307" s="1066">
        <v>2297</v>
      </c>
      <c r="B2307" s="1328" t="s">
        <v>4257</v>
      </c>
      <c r="C2307" s="1080" t="s">
        <v>4256</v>
      </c>
      <c r="D2307" s="1333">
        <v>2748.5</v>
      </c>
      <c r="E2307" s="1253"/>
      <c r="F2307" s="1047"/>
      <c r="G2307" s="1233"/>
      <c r="I2307" s="1285"/>
    </row>
    <row r="2308" spans="1:15">
      <c r="A2308" s="1066">
        <v>2298</v>
      </c>
      <c r="B2308" s="1328" t="s">
        <v>4258</v>
      </c>
      <c r="C2308" s="1080" t="s">
        <v>4256</v>
      </c>
      <c r="D2308" s="1333">
        <v>2359.08</v>
      </c>
      <c r="E2308" s="1253"/>
      <c r="F2308" s="1047"/>
      <c r="G2308" s="1233"/>
      <c r="I2308" s="1285"/>
    </row>
    <row r="2309" spans="1:15">
      <c r="A2309" s="1066">
        <v>2299</v>
      </c>
      <c r="B2309" s="1328" t="s">
        <v>4259</v>
      </c>
      <c r="C2309" s="1306" t="s">
        <v>4256</v>
      </c>
      <c r="D2309" s="1333">
        <v>2359.08</v>
      </c>
      <c r="E2309" s="1253"/>
      <c r="F2309" s="1047"/>
      <c r="G2309" s="1233"/>
      <c r="I2309" s="1285"/>
    </row>
    <row r="2310" spans="1:15">
      <c r="A2310" s="1066">
        <v>2300</v>
      </c>
      <c r="B2310" s="1328" t="s">
        <v>4260</v>
      </c>
      <c r="C2310" s="1306" t="s">
        <v>4261</v>
      </c>
      <c r="D2310" s="1333">
        <v>10184</v>
      </c>
      <c r="E2310" s="1253"/>
      <c r="F2310" s="1047"/>
      <c r="G2310" s="1233"/>
      <c r="I2310" s="1285"/>
    </row>
    <row r="2311" spans="1:15" ht="15">
      <c r="A2311" s="1066">
        <v>2301</v>
      </c>
      <c r="B2311" s="1328" t="s">
        <v>4262</v>
      </c>
      <c r="C2311" s="1082" t="s">
        <v>4261</v>
      </c>
      <c r="D2311" s="1333">
        <v>2546.1</v>
      </c>
      <c r="E2311" s="806"/>
      <c r="F2311" s="1047"/>
      <c r="G2311" s="1233"/>
      <c r="I2311" s="1285"/>
    </row>
    <row r="2312" spans="1:15" ht="15">
      <c r="A2312" s="1066">
        <v>2302</v>
      </c>
      <c r="B2312" s="1328" t="s">
        <v>4263</v>
      </c>
      <c r="C2312" s="1080" t="s">
        <v>4261</v>
      </c>
      <c r="D2312" s="1333">
        <v>1472</v>
      </c>
      <c r="E2312" s="806"/>
      <c r="F2312" s="1047"/>
      <c r="G2312" s="1233"/>
      <c r="I2312" s="1285"/>
    </row>
    <row r="2313" spans="1:15" ht="15">
      <c r="A2313" s="1066">
        <v>2303</v>
      </c>
      <c r="B2313" s="1328" t="s">
        <v>4264</v>
      </c>
      <c r="C2313" s="1080" t="s">
        <v>4265</v>
      </c>
      <c r="D2313" s="1333">
        <v>6999</v>
      </c>
      <c r="E2313" s="806"/>
      <c r="F2313" s="1047"/>
      <c r="G2313" s="1233"/>
      <c r="I2313" s="1285"/>
    </row>
    <row r="2314" spans="1:15">
      <c r="A2314" s="1066">
        <v>2304</v>
      </c>
      <c r="B2314" s="1328" t="s">
        <v>4266</v>
      </c>
      <c r="C2314" s="1306" t="s">
        <v>4267</v>
      </c>
      <c r="D2314" s="1333">
        <v>7310</v>
      </c>
      <c r="E2314" s="1253"/>
      <c r="F2314" s="1047"/>
      <c r="G2314" s="1233"/>
      <c r="I2314" s="1285"/>
    </row>
    <row r="2315" spans="1:15" ht="15">
      <c r="A2315" s="1066">
        <v>2305</v>
      </c>
      <c r="B2315" s="1328" t="s">
        <v>4268</v>
      </c>
      <c r="C2315" s="1080" t="s">
        <v>4267</v>
      </c>
      <c r="D2315" s="1333">
        <v>6106.5</v>
      </c>
      <c r="E2315" s="806"/>
      <c r="F2315" s="1047"/>
      <c r="G2315" s="1233"/>
      <c r="I2315" s="1285"/>
    </row>
    <row r="2316" spans="1:15" ht="15">
      <c r="A2316" s="1066">
        <v>2306</v>
      </c>
      <c r="B2316" s="1328" t="s">
        <v>4269</v>
      </c>
      <c r="C2316" s="1082" t="s">
        <v>4267</v>
      </c>
      <c r="D2316" s="1333">
        <v>6106.5</v>
      </c>
      <c r="E2316" s="806"/>
      <c r="F2316" s="1047"/>
      <c r="G2316" s="1233"/>
      <c r="I2316" s="1285"/>
    </row>
    <row r="2317" spans="1:15" ht="15">
      <c r="A2317" s="1066">
        <v>2307</v>
      </c>
      <c r="B2317" s="1328" t="s">
        <v>4270</v>
      </c>
      <c r="C2317" s="1080" t="s">
        <v>4267</v>
      </c>
      <c r="D2317" s="1333">
        <v>7498</v>
      </c>
      <c r="E2317" s="806"/>
      <c r="F2317" s="1047"/>
      <c r="H2317" s="1334"/>
      <c r="I2317" s="806"/>
      <c r="J2317" s="1162"/>
      <c r="L2317" s="806"/>
      <c r="M2317" s="806"/>
      <c r="O2317" s="1303"/>
    </row>
    <row r="2318" spans="1:15" ht="15">
      <c r="A2318" s="1066">
        <v>2308</v>
      </c>
      <c r="B2318" s="1328" t="s">
        <v>4271</v>
      </c>
      <c r="C2318" s="1082" t="s">
        <v>4272</v>
      </c>
      <c r="D2318" s="1333">
        <v>2895.15</v>
      </c>
      <c r="E2318" s="806"/>
      <c r="F2318" s="1047"/>
      <c r="G2318" s="1233"/>
      <c r="I2318" s="1285"/>
    </row>
    <row r="2319" spans="1:15">
      <c r="A2319" s="1066">
        <v>2309</v>
      </c>
      <c r="B2319" s="1328" t="s">
        <v>4273</v>
      </c>
      <c r="C2319" s="1306" t="s">
        <v>4272</v>
      </c>
      <c r="D2319" s="1333">
        <v>2895.15</v>
      </c>
      <c r="E2319" s="1253"/>
      <c r="F2319" s="1047"/>
      <c r="G2319" s="1233"/>
      <c r="I2319" s="1285"/>
    </row>
    <row r="2320" spans="1:15">
      <c r="A2320" s="1066">
        <v>2310</v>
      </c>
      <c r="B2320" s="1328" t="s">
        <v>4274</v>
      </c>
      <c r="C2320" s="1306" t="s">
        <v>4272</v>
      </c>
      <c r="D2320" s="1333">
        <v>2895.15</v>
      </c>
      <c r="E2320" s="1253"/>
      <c r="F2320" s="1047"/>
      <c r="G2320" s="1233"/>
      <c r="I2320" s="1285"/>
    </row>
    <row r="2321" spans="1:16">
      <c r="A2321" s="1066">
        <v>2311</v>
      </c>
      <c r="B2321" s="1328" t="s">
        <v>4275</v>
      </c>
      <c r="C2321" s="1306" t="s">
        <v>4272</v>
      </c>
      <c r="D2321" s="1333">
        <v>2895.15</v>
      </c>
      <c r="E2321" s="1253"/>
      <c r="F2321" s="1047"/>
      <c r="G2321" s="1233"/>
      <c r="I2321" s="1285"/>
    </row>
    <row r="2322" spans="1:16">
      <c r="A2322" s="1066">
        <v>2312</v>
      </c>
      <c r="B2322" s="1328" t="s">
        <v>4276</v>
      </c>
      <c r="C2322" s="1306" t="s">
        <v>4272</v>
      </c>
      <c r="D2322" s="1333">
        <v>2842</v>
      </c>
      <c r="E2322" s="1253"/>
      <c r="F2322" s="1047"/>
      <c r="G2322" s="1233"/>
      <c r="I2322" s="1285"/>
    </row>
    <row r="2323" spans="1:16">
      <c r="A2323" s="1066">
        <v>2313</v>
      </c>
      <c r="B2323" s="1328" t="s">
        <v>4277</v>
      </c>
      <c r="C2323" s="1306" t="s">
        <v>4272</v>
      </c>
      <c r="D2323" s="1333">
        <v>2842</v>
      </c>
      <c r="E2323" s="1253"/>
      <c r="F2323" s="1047"/>
      <c r="G2323" s="1233"/>
      <c r="I2323" s="1285"/>
    </row>
    <row r="2324" spans="1:16">
      <c r="A2324" s="1066">
        <v>2314</v>
      </c>
      <c r="B2324" s="1328" t="s">
        <v>4278</v>
      </c>
      <c r="C2324" s="1306" t="s">
        <v>4279</v>
      </c>
      <c r="D2324" s="1333">
        <v>15500</v>
      </c>
      <c r="E2324" s="1253"/>
      <c r="F2324" s="1047"/>
      <c r="G2324" s="1233"/>
      <c r="I2324" s="1285"/>
    </row>
    <row r="2325" spans="1:16">
      <c r="A2325" s="1066">
        <v>2315</v>
      </c>
      <c r="B2325" s="1328" t="s">
        <v>4280</v>
      </c>
      <c r="C2325" s="1306" t="s">
        <v>4279</v>
      </c>
      <c r="D2325" s="1333">
        <v>10580</v>
      </c>
    </row>
    <row r="2326" spans="1:16">
      <c r="A2326" s="1066">
        <v>2316</v>
      </c>
      <c r="B2326" s="1335" t="s">
        <v>4281</v>
      </c>
      <c r="C2326" s="1336" t="s">
        <v>4279</v>
      </c>
      <c r="D2326" s="1337">
        <v>28130.080000000002</v>
      </c>
    </row>
    <row r="2327" spans="1:16">
      <c r="A2327" s="1066">
        <v>2317</v>
      </c>
      <c r="B2327" s="1328" t="s">
        <v>4282</v>
      </c>
      <c r="C2327" s="1306" t="s">
        <v>4279</v>
      </c>
      <c r="D2327" s="1338">
        <v>44505</v>
      </c>
    </row>
    <row r="2328" spans="1:16">
      <c r="A2328" s="1066">
        <v>2318</v>
      </c>
      <c r="B2328" s="1330" t="s">
        <v>4283</v>
      </c>
      <c r="C2328" s="1080" t="s">
        <v>4279</v>
      </c>
      <c r="D2328" s="1339">
        <v>24495</v>
      </c>
    </row>
    <row r="2329" spans="1:16">
      <c r="A2329" s="1066">
        <v>2319</v>
      </c>
      <c r="B2329" s="1330" t="s">
        <v>4284</v>
      </c>
      <c r="C2329" s="1071" t="s">
        <v>4279</v>
      </c>
      <c r="D2329" s="1340">
        <v>25760</v>
      </c>
      <c r="F2329" s="1042"/>
      <c r="G2329" s="1047"/>
      <c r="H2329" s="1047"/>
      <c r="I2329" s="1047"/>
    </row>
    <row r="2330" spans="1:16">
      <c r="A2330" s="1066">
        <v>2320</v>
      </c>
      <c r="B2330" s="1328" t="s">
        <v>4285</v>
      </c>
      <c r="C2330" s="1080" t="s">
        <v>4279</v>
      </c>
      <c r="D2330" s="1338">
        <v>27743.75</v>
      </c>
    </row>
    <row r="2331" spans="1:16">
      <c r="A2331" s="1066">
        <v>2321</v>
      </c>
      <c r="B2331" s="1328" t="s">
        <v>4286</v>
      </c>
      <c r="C2331" s="1080" t="s">
        <v>4279</v>
      </c>
      <c r="D2331" s="1338">
        <v>75900</v>
      </c>
    </row>
    <row r="2332" spans="1:16">
      <c r="A2332" s="1066">
        <v>2322</v>
      </c>
      <c r="B2332" s="1328" t="s">
        <v>4287</v>
      </c>
      <c r="C2332" s="1080" t="s">
        <v>4279</v>
      </c>
      <c r="D2332" s="1338">
        <v>28750</v>
      </c>
    </row>
    <row r="2333" spans="1:16">
      <c r="A2333" s="1066">
        <v>2323</v>
      </c>
      <c r="B2333" s="1328" t="s">
        <v>4288</v>
      </c>
      <c r="C2333" s="1080" t="s">
        <v>4279</v>
      </c>
      <c r="D2333" s="1338">
        <v>24495</v>
      </c>
    </row>
    <row r="2334" spans="1:16" customFormat="1" ht="15">
      <c r="A2334" s="1066">
        <v>2324</v>
      </c>
      <c r="B2334" s="1328" t="s">
        <v>4289</v>
      </c>
      <c r="C2334" s="1080" t="s">
        <v>4279</v>
      </c>
      <c r="D2334" s="1338">
        <v>24495</v>
      </c>
      <c r="E2334" s="1042"/>
      <c r="F2334" s="806"/>
      <c r="H2334" s="1047"/>
      <c r="I2334" s="1341"/>
    </row>
    <row r="2335" spans="1:16" customFormat="1" ht="15">
      <c r="A2335" s="1066">
        <v>2325</v>
      </c>
      <c r="B2335" s="1328" t="s">
        <v>4290</v>
      </c>
      <c r="C2335" s="1080" t="s">
        <v>4279</v>
      </c>
      <c r="D2335" s="1338">
        <v>24495</v>
      </c>
      <c r="E2335" s="1042"/>
      <c r="F2335" s="806"/>
      <c r="H2335" s="1047"/>
      <c r="I2335" s="1341"/>
    </row>
    <row r="2336" spans="1:16" ht="15">
      <c r="A2336" s="1066">
        <v>2326</v>
      </c>
      <c r="B2336" s="1342" t="s">
        <v>4291</v>
      </c>
      <c r="C2336" s="1080" t="s">
        <v>4279</v>
      </c>
      <c r="D2336" s="1343">
        <v>7786</v>
      </c>
      <c r="F2336" s="1344"/>
      <c r="G2336"/>
      <c r="H2336" s="1047"/>
      <c r="I2336" s="1263"/>
      <c r="J2336"/>
      <c r="K2336"/>
      <c r="L2336"/>
      <c r="M2336"/>
      <c r="N2336"/>
      <c r="O2336"/>
      <c r="P2336"/>
    </row>
    <row r="2337" spans="1:16" s="1042" customFormat="1">
      <c r="A2337" s="1066">
        <v>2327</v>
      </c>
      <c r="B2337" s="1328" t="s">
        <v>4292</v>
      </c>
      <c r="C2337" s="1306" t="s">
        <v>4279</v>
      </c>
      <c r="D2337" s="1338">
        <v>5930</v>
      </c>
      <c r="G2337" s="1047"/>
      <c r="H2337" s="1047"/>
      <c r="I2337" s="1047"/>
      <c r="J2337" s="1047"/>
      <c r="K2337" s="1047"/>
      <c r="L2337" s="1047"/>
      <c r="M2337" s="1047"/>
      <c r="N2337" s="1047"/>
      <c r="O2337" s="1047"/>
      <c r="P2337" s="1047"/>
    </row>
    <row r="2338" spans="1:16">
      <c r="A2338" s="1066">
        <v>2328</v>
      </c>
      <c r="B2338" s="1328" t="s">
        <v>4293</v>
      </c>
      <c r="C2338" s="1080" t="s">
        <v>4294</v>
      </c>
      <c r="D2338" s="1345">
        <v>41910.71</v>
      </c>
      <c r="F2338" s="1047"/>
      <c r="G2338" s="1047"/>
      <c r="H2338" s="1047"/>
      <c r="I2338" s="1047"/>
    </row>
    <row r="2339" spans="1:16">
      <c r="A2339" s="1066">
        <v>2329</v>
      </c>
      <c r="B2339" s="1328" t="s">
        <v>4295</v>
      </c>
      <c r="C2339" s="1080" t="s">
        <v>4294</v>
      </c>
      <c r="D2339" s="1345">
        <v>4025</v>
      </c>
      <c r="F2339" s="1047"/>
      <c r="G2339" s="1047"/>
      <c r="H2339" s="1047"/>
      <c r="I2339" s="1047"/>
    </row>
    <row r="2340" spans="1:16">
      <c r="A2340" s="1066">
        <v>2330</v>
      </c>
      <c r="B2340" s="1328" t="s">
        <v>4296</v>
      </c>
      <c r="C2340" s="1080" t="s">
        <v>4294</v>
      </c>
      <c r="D2340" s="1345">
        <v>0</v>
      </c>
    </row>
    <row r="2341" spans="1:16" s="1042" customFormat="1">
      <c r="A2341" s="1066">
        <v>2331</v>
      </c>
      <c r="B2341" s="1330" t="s">
        <v>4297</v>
      </c>
      <c r="C2341" s="1071" t="s">
        <v>4294</v>
      </c>
      <c r="D2341" s="1339">
        <v>73600</v>
      </c>
      <c r="F2341" s="1199"/>
      <c r="G2341" s="1047"/>
      <c r="H2341" s="1047"/>
      <c r="I2341" s="1047"/>
      <c r="J2341" s="1047"/>
      <c r="K2341" s="1047"/>
      <c r="L2341" s="1047"/>
      <c r="M2341" s="1047"/>
      <c r="N2341" s="1047"/>
      <c r="O2341" s="1047"/>
      <c r="P2341" s="1047"/>
    </row>
    <row r="2342" spans="1:16" s="1042" customFormat="1">
      <c r="A2342" s="1066">
        <v>2332</v>
      </c>
      <c r="B2342" s="1330" t="s">
        <v>4298</v>
      </c>
      <c r="C2342" s="1071" t="s">
        <v>4299</v>
      </c>
      <c r="D2342" s="1339">
        <v>4830</v>
      </c>
      <c r="F2342" s="1199"/>
      <c r="G2342" s="1047"/>
      <c r="H2342" s="1047"/>
      <c r="I2342" s="1047"/>
      <c r="J2342" s="1047"/>
      <c r="K2342" s="1047"/>
      <c r="L2342" s="1047"/>
      <c r="M2342" s="1047"/>
      <c r="N2342" s="1047"/>
      <c r="O2342" s="1047"/>
      <c r="P2342" s="1047"/>
    </row>
    <row r="2343" spans="1:16" s="1042" customFormat="1" ht="15">
      <c r="A2343" s="1066">
        <v>2333</v>
      </c>
      <c r="B2343" s="1328" t="s">
        <v>4300</v>
      </c>
      <c r="C2343" s="1071" t="s">
        <v>4299</v>
      </c>
      <c r="D2343" s="1345">
        <v>10925</v>
      </c>
      <c r="E2343" s="806"/>
      <c r="G2343" s="1303"/>
      <c r="H2343" s="806"/>
      <c r="I2343" s="806"/>
      <c r="J2343" s="1047"/>
      <c r="K2343" s="1047"/>
      <c r="L2343" s="1047"/>
      <c r="M2343" s="1047"/>
      <c r="N2343" s="1047"/>
      <c r="O2343" s="1047"/>
      <c r="P2343" s="1047"/>
    </row>
    <row r="2344" spans="1:16" s="1042" customFormat="1">
      <c r="A2344" s="1066">
        <v>2334</v>
      </c>
      <c r="B2344" s="1328" t="s">
        <v>4301</v>
      </c>
      <c r="C2344" s="1071" t="s">
        <v>4299</v>
      </c>
      <c r="D2344" s="1345">
        <v>1406.9</v>
      </c>
      <c r="F2344" s="1199"/>
      <c r="G2344" s="1047"/>
      <c r="H2344" s="1047"/>
      <c r="I2344" s="1047"/>
      <c r="J2344" s="1047"/>
      <c r="K2344" s="1047"/>
      <c r="L2344" s="1047"/>
      <c r="M2344" s="1047"/>
      <c r="N2344" s="1047"/>
      <c r="O2344" s="1047"/>
      <c r="P2344" s="1047"/>
    </row>
    <row r="2345" spans="1:16" s="1042" customFormat="1">
      <c r="A2345" s="1066">
        <v>2335</v>
      </c>
      <c r="B2345" s="1328" t="s">
        <v>4302</v>
      </c>
      <c r="C2345" s="1071" t="s">
        <v>4299</v>
      </c>
      <c r="D2345" s="1345">
        <v>10925</v>
      </c>
      <c r="F2345" s="1199"/>
      <c r="G2345" s="1047"/>
      <c r="H2345" s="1047"/>
      <c r="I2345" s="1047"/>
      <c r="J2345" s="1047"/>
      <c r="K2345" s="1047"/>
      <c r="L2345" s="1047"/>
      <c r="M2345" s="1047"/>
      <c r="N2345" s="1047"/>
      <c r="O2345" s="1047"/>
      <c r="P2345" s="1047"/>
    </row>
    <row r="2346" spans="1:16" s="1042" customFormat="1">
      <c r="A2346" s="1066">
        <v>2336</v>
      </c>
      <c r="B2346" s="1346" t="s">
        <v>4303</v>
      </c>
      <c r="C2346" s="1347" t="s">
        <v>4299</v>
      </c>
      <c r="D2346" s="1348">
        <v>47725</v>
      </c>
      <c r="F2346" s="1047"/>
      <c r="G2346" s="1047"/>
      <c r="H2346" s="1047"/>
      <c r="I2346" s="1047"/>
      <c r="J2346" s="1047"/>
      <c r="K2346" s="1047"/>
      <c r="L2346" s="1047"/>
    </row>
    <row r="2347" spans="1:16" s="1042" customFormat="1">
      <c r="A2347" s="1066">
        <v>2337</v>
      </c>
      <c r="B2347" s="1346" t="s">
        <v>4304</v>
      </c>
      <c r="C2347" s="1347" t="s">
        <v>4299</v>
      </c>
      <c r="D2347" s="1348">
        <v>4999.99</v>
      </c>
      <c r="F2347" s="1047"/>
      <c r="G2347" s="1047"/>
      <c r="H2347" s="1047"/>
      <c r="I2347" s="1047"/>
      <c r="J2347" s="1047"/>
      <c r="K2347" s="1047"/>
      <c r="L2347" s="1047"/>
    </row>
    <row r="2348" spans="1:16" s="1042" customFormat="1">
      <c r="A2348" s="1066">
        <v>2338</v>
      </c>
      <c r="B2348" s="1346" t="s">
        <v>4305</v>
      </c>
      <c r="C2348" s="1347" t="s">
        <v>4299</v>
      </c>
      <c r="D2348" s="1348">
        <v>4999.99</v>
      </c>
      <c r="F2348" s="1047"/>
      <c r="G2348" s="1047"/>
      <c r="H2348" s="1047"/>
      <c r="I2348" s="1047"/>
      <c r="J2348" s="1047"/>
      <c r="K2348" s="1047"/>
      <c r="L2348" s="1047"/>
    </row>
    <row r="2349" spans="1:16" s="1042" customFormat="1">
      <c r="A2349" s="1066">
        <v>2339</v>
      </c>
      <c r="B2349" s="1346" t="s">
        <v>4306</v>
      </c>
      <c r="C2349" s="1347" t="s">
        <v>4299</v>
      </c>
      <c r="D2349" s="1348">
        <v>4999.99</v>
      </c>
      <c r="F2349" s="1047"/>
      <c r="G2349" s="1047"/>
      <c r="H2349" s="1047"/>
      <c r="I2349" s="1047"/>
      <c r="J2349" s="1047"/>
      <c r="K2349" s="1047"/>
      <c r="L2349" s="1047"/>
    </row>
    <row r="2350" spans="1:16" s="1042" customFormat="1">
      <c r="A2350" s="1066">
        <v>2340</v>
      </c>
      <c r="B2350" s="1346" t="s">
        <v>4307</v>
      </c>
      <c r="C2350" s="1347" t="s">
        <v>4299</v>
      </c>
      <c r="D2350" s="1348">
        <v>4999.99</v>
      </c>
      <c r="F2350" s="1047"/>
      <c r="G2350" s="1047"/>
      <c r="H2350" s="1047"/>
      <c r="I2350" s="1047"/>
      <c r="J2350" s="1047"/>
      <c r="K2350" s="1047"/>
      <c r="L2350" s="1047"/>
    </row>
    <row r="2351" spans="1:16" s="1042" customFormat="1">
      <c r="A2351" s="1066">
        <v>2341</v>
      </c>
      <c r="B2351" s="1349" t="s">
        <v>4308</v>
      </c>
      <c r="C2351" s="1071" t="s">
        <v>4299</v>
      </c>
      <c r="D2351" s="1345">
        <v>4999.99</v>
      </c>
      <c r="F2351" s="1047"/>
      <c r="G2351" s="1047"/>
      <c r="H2351" s="1047"/>
      <c r="I2351" s="1047"/>
      <c r="J2351" s="1047"/>
      <c r="K2351" s="1047"/>
      <c r="L2351" s="1047"/>
    </row>
    <row r="2352" spans="1:16" s="1042" customFormat="1">
      <c r="A2352" s="1066">
        <v>2342</v>
      </c>
      <c r="B2352" s="1349" t="s">
        <v>4309</v>
      </c>
      <c r="C2352" s="1071" t="s">
        <v>4299</v>
      </c>
      <c r="D2352" s="1345">
        <v>4999.99</v>
      </c>
      <c r="F2352" s="1047"/>
      <c r="G2352" s="1047"/>
      <c r="H2352" s="1047"/>
      <c r="I2352" s="1047"/>
      <c r="J2352" s="1047"/>
      <c r="K2352" s="1047"/>
      <c r="L2352" s="1047"/>
    </row>
    <row r="2353" spans="1:12" s="1042" customFormat="1">
      <c r="A2353" s="1066">
        <v>2343</v>
      </c>
      <c r="B2353" s="1349" t="s">
        <v>4310</v>
      </c>
      <c r="C2353" s="1071" t="s">
        <v>4299</v>
      </c>
      <c r="D2353" s="1345">
        <v>4999.99</v>
      </c>
      <c r="F2353" s="1047"/>
      <c r="G2353" s="1047"/>
      <c r="H2353" s="1047"/>
      <c r="I2353" s="1047"/>
      <c r="J2353" s="1047"/>
      <c r="K2353" s="1047"/>
      <c r="L2353" s="1047"/>
    </row>
    <row r="2354" spans="1:12" s="1042" customFormat="1">
      <c r="A2354" s="1066">
        <v>2344</v>
      </c>
      <c r="B2354" s="1349" t="s">
        <v>4311</v>
      </c>
      <c r="C2354" s="1071" t="s">
        <v>4299</v>
      </c>
      <c r="D2354" s="1345">
        <v>4999.99</v>
      </c>
      <c r="F2354" s="1047"/>
      <c r="G2354" s="1047"/>
      <c r="H2354" s="1047"/>
      <c r="I2354" s="1047"/>
      <c r="J2354" s="1047"/>
      <c r="K2354" s="1047"/>
      <c r="L2354" s="1047"/>
    </row>
    <row r="2355" spans="1:12" s="1042" customFormat="1">
      <c r="A2355" s="1066">
        <v>2345</v>
      </c>
      <c r="B2355" s="1349" t="s">
        <v>4312</v>
      </c>
      <c r="C2355" s="1071" t="s">
        <v>4299</v>
      </c>
      <c r="D2355" s="1345">
        <v>4999.99</v>
      </c>
      <c r="F2355" s="1047"/>
      <c r="G2355" s="1047"/>
      <c r="H2355" s="1047"/>
      <c r="I2355" s="1047"/>
      <c r="J2355" s="1047"/>
      <c r="K2355" s="1047"/>
      <c r="L2355" s="1047"/>
    </row>
    <row r="2356" spans="1:12" s="1042" customFormat="1">
      <c r="A2356" s="1066">
        <v>2346</v>
      </c>
      <c r="B2356" s="1349" t="s">
        <v>4313</v>
      </c>
      <c r="C2356" s="1071" t="s">
        <v>4299</v>
      </c>
      <c r="D2356" s="1345">
        <v>4999.99</v>
      </c>
      <c r="F2356" s="1047"/>
      <c r="G2356" s="1047"/>
      <c r="H2356" s="1047"/>
      <c r="I2356" s="1047"/>
      <c r="J2356" s="1047"/>
      <c r="K2356" s="1047"/>
      <c r="L2356" s="1047"/>
    </row>
    <row r="2357" spans="1:12" s="1042" customFormat="1">
      <c r="A2357" s="1066">
        <v>2347</v>
      </c>
      <c r="B2357" s="1349" t="s">
        <v>4314</v>
      </c>
      <c r="C2357" s="1071" t="s">
        <v>4299</v>
      </c>
      <c r="D2357" s="1345">
        <v>4999.99</v>
      </c>
      <c r="F2357" s="1047"/>
      <c r="G2357" s="1047"/>
      <c r="H2357" s="1047"/>
      <c r="I2357" s="1047"/>
      <c r="J2357" s="1047"/>
      <c r="K2357" s="1047"/>
      <c r="L2357" s="1047"/>
    </row>
    <row r="2358" spans="1:12" s="1042" customFormat="1">
      <c r="A2358" s="1066">
        <v>2348</v>
      </c>
      <c r="B2358" s="1349" t="s">
        <v>4315</v>
      </c>
      <c r="C2358" s="1071" t="s">
        <v>4299</v>
      </c>
      <c r="D2358" s="1345">
        <v>4999.99</v>
      </c>
      <c r="F2358" s="1047"/>
      <c r="G2358" s="1047"/>
      <c r="H2358" s="1047"/>
      <c r="I2358" s="1047"/>
      <c r="J2358" s="1047"/>
      <c r="K2358" s="1047"/>
      <c r="L2358" s="1047"/>
    </row>
    <row r="2359" spans="1:12" s="1042" customFormat="1">
      <c r="A2359" s="1066">
        <v>2349</v>
      </c>
      <c r="B2359" s="1349" t="s">
        <v>4316</v>
      </c>
      <c r="C2359" s="1071" t="s">
        <v>4299</v>
      </c>
      <c r="D2359" s="1345">
        <v>1598</v>
      </c>
      <c r="F2359" s="1047"/>
      <c r="G2359" s="1047"/>
      <c r="H2359" s="1047"/>
      <c r="I2359" s="1047"/>
      <c r="J2359" s="1047"/>
      <c r="K2359" s="1047"/>
      <c r="L2359" s="1047"/>
    </row>
    <row r="2360" spans="1:12" s="1042" customFormat="1">
      <c r="A2360" s="1066">
        <v>2350</v>
      </c>
      <c r="B2360" s="1349" t="s">
        <v>4317</v>
      </c>
      <c r="C2360" s="1071" t="s">
        <v>4299</v>
      </c>
      <c r="D2360" s="1345">
        <v>1598</v>
      </c>
      <c r="F2360" s="1047"/>
      <c r="G2360" s="1047"/>
      <c r="H2360" s="1047"/>
      <c r="I2360" s="1047"/>
      <c r="J2360" s="1047"/>
      <c r="K2360" s="1047"/>
      <c r="L2360" s="1047"/>
    </row>
    <row r="2361" spans="1:12" s="1042" customFormat="1">
      <c r="A2361" s="1066">
        <v>2351</v>
      </c>
      <c r="B2361" s="1349" t="s">
        <v>4318</v>
      </c>
      <c r="C2361" s="1080" t="s">
        <v>4299</v>
      </c>
      <c r="D2361" s="1350">
        <v>1598</v>
      </c>
      <c r="F2361" s="1047"/>
      <c r="G2361" s="1047"/>
      <c r="H2361" s="1047"/>
      <c r="I2361" s="1047"/>
      <c r="J2361" s="1047"/>
      <c r="K2361" s="1047"/>
      <c r="L2361" s="1047"/>
    </row>
    <row r="2362" spans="1:12" s="1042" customFormat="1">
      <c r="A2362" s="1066">
        <v>2352</v>
      </c>
      <c r="B2362" s="1349" t="s">
        <v>4319</v>
      </c>
      <c r="C2362" s="1080" t="s">
        <v>4299</v>
      </c>
      <c r="D2362" s="1350">
        <v>1598</v>
      </c>
      <c r="F2362" s="1047"/>
      <c r="G2362" s="1047"/>
      <c r="H2362" s="1047"/>
      <c r="I2362" s="1047"/>
      <c r="J2362" s="1047"/>
      <c r="K2362" s="1047"/>
      <c r="L2362" s="1047"/>
    </row>
    <row r="2363" spans="1:12" s="1042" customFormat="1">
      <c r="A2363" s="1066">
        <v>2353</v>
      </c>
      <c r="B2363" s="1349" t="s">
        <v>4320</v>
      </c>
      <c r="C2363" s="1080" t="s">
        <v>4299</v>
      </c>
      <c r="D2363" s="1350">
        <v>1598</v>
      </c>
      <c r="F2363" s="1047"/>
      <c r="G2363" s="1047"/>
      <c r="H2363" s="1047"/>
      <c r="I2363" s="1047"/>
      <c r="J2363" s="1047"/>
      <c r="K2363" s="1047"/>
      <c r="L2363" s="1047"/>
    </row>
    <row r="2364" spans="1:12" s="1042" customFormat="1">
      <c r="A2364" s="1066">
        <v>2354</v>
      </c>
      <c r="B2364" s="1349" t="s">
        <v>4321</v>
      </c>
      <c r="C2364" s="1080" t="s">
        <v>4299</v>
      </c>
      <c r="D2364" s="1350">
        <v>1598</v>
      </c>
      <c r="F2364" s="1047"/>
      <c r="G2364" s="1047"/>
      <c r="H2364" s="1047"/>
      <c r="I2364" s="1047"/>
      <c r="J2364" s="1047"/>
      <c r="K2364" s="1047"/>
      <c r="L2364" s="1047"/>
    </row>
    <row r="2365" spans="1:12" s="1042" customFormat="1">
      <c r="A2365" s="1066">
        <v>2355</v>
      </c>
      <c r="B2365" s="1349" t="s">
        <v>4322</v>
      </c>
      <c r="C2365" s="1080" t="s">
        <v>4299</v>
      </c>
      <c r="D2365" s="1350">
        <v>1598</v>
      </c>
      <c r="F2365" s="1047"/>
      <c r="G2365" s="1047"/>
      <c r="H2365" s="1047"/>
      <c r="I2365" s="1047"/>
      <c r="J2365" s="1047"/>
      <c r="K2365" s="1047"/>
      <c r="L2365" s="1047"/>
    </row>
    <row r="2366" spans="1:12" s="1042" customFormat="1">
      <c r="A2366" s="1066">
        <v>2356</v>
      </c>
      <c r="B2366" s="1349" t="s">
        <v>4323</v>
      </c>
      <c r="C2366" s="1080" t="s">
        <v>4299</v>
      </c>
      <c r="D2366" s="1350">
        <v>4999</v>
      </c>
      <c r="F2366" s="1047"/>
      <c r="G2366" s="1047"/>
      <c r="H2366" s="1047"/>
      <c r="I2366" s="1047"/>
      <c r="J2366" s="1047"/>
      <c r="K2366" s="1047"/>
      <c r="L2366" s="1047"/>
    </row>
    <row r="2367" spans="1:12" s="1042" customFormat="1">
      <c r="A2367" s="1066">
        <v>2357</v>
      </c>
      <c r="B2367" s="1349" t="s">
        <v>4324</v>
      </c>
      <c r="C2367" s="1080" t="s">
        <v>4299</v>
      </c>
      <c r="D2367" s="1350">
        <v>4999</v>
      </c>
      <c r="F2367" s="1047"/>
      <c r="G2367" s="1047"/>
      <c r="H2367" s="1047"/>
      <c r="I2367" s="1047"/>
      <c r="J2367" s="1047"/>
      <c r="K2367" s="1047"/>
      <c r="L2367" s="1047"/>
    </row>
    <row r="2368" spans="1:12" s="1042" customFormat="1">
      <c r="A2368" s="1066">
        <v>2358</v>
      </c>
      <c r="B2368" s="1349" t="s">
        <v>4325</v>
      </c>
      <c r="C2368" s="1080" t="s">
        <v>4299</v>
      </c>
      <c r="D2368" s="1350">
        <v>4999</v>
      </c>
      <c r="F2368" s="1047"/>
      <c r="G2368" s="1047"/>
      <c r="H2368" s="1047"/>
      <c r="I2368" s="1047"/>
      <c r="J2368" s="1047"/>
      <c r="K2368" s="1047"/>
      <c r="L2368" s="1047"/>
    </row>
    <row r="2369" spans="1:16" customFormat="1" ht="15">
      <c r="A2369" s="1066">
        <v>2359</v>
      </c>
      <c r="B2369" s="1328" t="s">
        <v>4326</v>
      </c>
      <c r="C2369" s="1351" t="s">
        <v>4299</v>
      </c>
      <c r="D2369" s="1350">
        <v>4999</v>
      </c>
      <c r="E2369" s="1042"/>
      <c r="F2369" s="1352"/>
      <c r="G2369" s="1352"/>
      <c r="H2369" s="1047"/>
      <c r="I2369" s="1303"/>
      <c r="J2369" s="806"/>
      <c r="K2369" s="806"/>
    </row>
    <row r="2370" spans="1:16">
      <c r="A2370" s="1066">
        <v>2360</v>
      </c>
      <c r="B2370" s="1353" t="s">
        <v>4327</v>
      </c>
      <c r="C2370" s="1351" t="s">
        <v>4299</v>
      </c>
      <c r="D2370" s="1354">
        <v>4999</v>
      </c>
      <c r="F2370" s="1042"/>
      <c r="G2370" s="1355"/>
      <c r="H2370" s="1047"/>
      <c r="I2370" s="1047"/>
      <c r="L2370" s="1117"/>
    </row>
    <row r="2371" spans="1:16" ht="15">
      <c r="A2371" s="1066">
        <v>2361</v>
      </c>
      <c r="B2371" s="1328" t="s">
        <v>4328</v>
      </c>
      <c r="C2371" s="1080" t="s">
        <v>4299</v>
      </c>
      <c r="D2371" s="1350">
        <v>3098.96</v>
      </c>
      <c r="E2371" s="1047"/>
      <c r="F2371" s="1251"/>
      <c r="G2371" s="1356"/>
      <c r="H2371" s="1115"/>
      <c r="I2371" s="1047"/>
      <c r="J2371" s="1263"/>
      <c r="K2371"/>
    </row>
    <row r="2372" spans="1:16" ht="15">
      <c r="A2372" s="1066">
        <v>2362</v>
      </c>
      <c r="B2372" s="1328" t="s">
        <v>4329</v>
      </c>
      <c r="C2372" s="1080" t="s">
        <v>4299</v>
      </c>
      <c r="D2372" s="1350">
        <v>3098.96</v>
      </c>
      <c r="E2372" s="1047"/>
      <c r="F2372" s="1251"/>
      <c r="G2372" s="1356"/>
      <c r="H2372" s="1115"/>
      <c r="I2372" s="1047"/>
      <c r="J2372" s="1263"/>
      <c r="K2372"/>
    </row>
    <row r="2373" spans="1:16">
      <c r="A2373" s="1066">
        <v>2363</v>
      </c>
      <c r="B2373" s="1328" t="s">
        <v>4330</v>
      </c>
      <c r="C2373" s="1080" t="s">
        <v>4299</v>
      </c>
      <c r="D2373" s="1338">
        <v>3098.96</v>
      </c>
      <c r="E2373" s="1162"/>
      <c r="F2373" s="1047"/>
      <c r="G2373" s="1047"/>
      <c r="H2373" s="1047"/>
      <c r="I2373" s="1047"/>
    </row>
    <row r="2374" spans="1:16">
      <c r="A2374" s="1066">
        <v>2364</v>
      </c>
      <c r="B2374" s="1328" t="s">
        <v>4331</v>
      </c>
      <c r="C2374" s="1080" t="s">
        <v>4299</v>
      </c>
      <c r="D2374" s="1338">
        <v>3098.96</v>
      </c>
      <c r="E2374" s="1162"/>
      <c r="F2374" s="1047"/>
      <c r="G2374" s="1047"/>
      <c r="H2374" s="1047"/>
      <c r="I2374" s="1047"/>
    </row>
    <row r="2375" spans="1:16">
      <c r="A2375" s="1066">
        <v>2365</v>
      </c>
      <c r="B2375" s="1328" t="s">
        <v>4332</v>
      </c>
      <c r="C2375" s="1080" t="s">
        <v>4299</v>
      </c>
      <c r="D2375" s="1338">
        <v>44405</v>
      </c>
      <c r="E2375" s="1162"/>
      <c r="F2375" s="1047"/>
      <c r="G2375" s="1047"/>
      <c r="H2375" s="1047"/>
      <c r="I2375" s="1047"/>
    </row>
    <row r="2376" spans="1:16">
      <c r="A2376" s="1066">
        <v>2366</v>
      </c>
      <c r="B2376" s="1328" t="s">
        <v>4333</v>
      </c>
      <c r="C2376" s="1080" t="s">
        <v>4299</v>
      </c>
      <c r="D2376" s="1338">
        <v>10928.94</v>
      </c>
      <c r="E2376" s="1162"/>
      <c r="F2376" s="1047"/>
      <c r="G2376" s="1047"/>
      <c r="H2376" s="1047"/>
      <c r="I2376" s="1047"/>
    </row>
    <row r="2377" spans="1:16" ht="15">
      <c r="A2377" s="1066">
        <v>2367</v>
      </c>
      <c r="B2377" s="1342" t="s">
        <v>4334</v>
      </c>
      <c r="C2377" s="1193" t="s">
        <v>4299</v>
      </c>
      <c r="D2377" s="1357">
        <v>10928.94</v>
      </c>
      <c r="E2377" s="1162"/>
      <c r="F2377" s="1047"/>
      <c r="G2377" s="1047"/>
      <c r="H2377" s="1047"/>
      <c r="I2377" s="1047"/>
    </row>
    <row r="2378" spans="1:16" ht="15">
      <c r="A2378" s="1066">
        <v>2368</v>
      </c>
      <c r="B2378" s="1342" t="s">
        <v>4335</v>
      </c>
      <c r="C2378" s="1177" t="s">
        <v>4299</v>
      </c>
      <c r="D2378" s="1357">
        <v>10928.94</v>
      </c>
      <c r="E2378" s="1162"/>
      <c r="F2378" s="1047"/>
      <c r="G2378" s="1047"/>
      <c r="H2378" s="1047"/>
      <c r="I2378" s="1047"/>
    </row>
    <row r="2379" spans="1:16">
      <c r="A2379" s="1066">
        <v>2369</v>
      </c>
      <c r="B2379" s="1358" t="s">
        <v>4336</v>
      </c>
      <c r="C2379" s="1359" t="s">
        <v>4299</v>
      </c>
      <c r="D2379" s="1050">
        <v>9274.5499999999993</v>
      </c>
      <c r="F2379" s="1042"/>
      <c r="G2379" s="1355"/>
      <c r="H2379" s="1047"/>
      <c r="I2379" s="1047"/>
      <c r="L2379" s="1117"/>
    </row>
    <row r="2380" spans="1:16">
      <c r="A2380" s="1066">
        <v>2370</v>
      </c>
      <c r="B2380" s="1358" t="s">
        <v>4337</v>
      </c>
      <c r="C2380" s="1359" t="s">
        <v>4299</v>
      </c>
      <c r="D2380" s="1050">
        <v>9274.5499999999993</v>
      </c>
      <c r="F2380" s="1042"/>
      <c r="G2380" s="1360"/>
      <c r="H2380" s="1047"/>
      <c r="I2380" s="1047"/>
      <c r="L2380" s="1117"/>
    </row>
    <row r="2381" spans="1:16" s="1042" customFormat="1">
      <c r="A2381" s="1066">
        <v>2371</v>
      </c>
      <c r="B2381" s="1349" t="s">
        <v>4338</v>
      </c>
      <c r="C2381" s="1080" t="s">
        <v>4299</v>
      </c>
      <c r="D2381" s="1361">
        <v>9274.5499999999993</v>
      </c>
      <c r="F2381" s="1047"/>
      <c r="G2381" s="1047"/>
      <c r="H2381" s="1047"/>
      <c r="I2381" s="1047"/>
      <c r="J2381" s="1047"/>
      <c r="K2381" s="1047"/>
      <c r="L2381" s="1047"/>
    </row>
    <row r="2382" spans="1:16">
      <c r="A2382" s="1066">
        <v>2372</v>
      </c>
      <c r="B2382" s="1358" t="s">
        <v>4339</v>
      </c>
      <c r="C2382" s="1359" t="s">
        <v>4299</v>
      </c>
      <c r="D2382" s="1050">
        <v>24490</v>
      </c>
      <c r="F2382" s="1199"/>
      <c r="G2382" s="1355"/>
      <c r="H2382" s="1117"/>
      <c r="I2382" s="1047"/>
      <c r="L2382" s="1117"/>
    </row>
    <row r="2383" spans="1:16" ht="15">
      <c r="A2383" s="1066">
        <v>2373</v>
      </c>
      <c r="B2383" s="1342" t="s">
        <v>4340</v>
      </c>
      <c r="C2383" s="1193" t="s">
        <v>4299</v>
      </c>
      <c r="D2383" s="1354">
        <v>4830</v>
      </c>
      <c r="E2383" s="1162"/>
      <c r="F2383" s="1047"/>
      <c r="G2383" s="1047"/>
      <c r="H2383" s="1047"/>
      <c r="I2383" s="1047"/>
    </row>
    <row r="2384" spans="1:16" s="1042" customFormat="1">
      <c r="A2384" s="1066">
        <v>2374</v>
      </c>
      <c r="B2384" s="1328" t="s">
        <v>4341</v>
      </c>
      <c r="C2384" s="1306" t="s">
        <v>4299</v>
      </c>
      <c r="D2384" s="1362">
        <v>4830</v>
      </c>
      <c r="G2384" s="1047"/>
      <c r="H2384" s="1047"/>
      <c r="I2384" s="1047"/>
      <c r="J2384" s="1047"/>
      <c r="K2384" s="1047"/>
      <c r="L2384" s="1047"/>
      <c r="M2384" s="1047"/>
      <c r="N2384" s="1047"/>
      <c r="O2384" s="1047"/>
      <c r="P2384" s="1047"/>
    </row>
    <row r="2385" spans="1:16" s="1042" customFormat="1">
      <c r="A2385" s="1066">
        <v>2375</v>
      </c>
      <c r="B2385" s="1328" t="s">
        <v>4342</v>
      </c>
      <c r="C2385" s="1306" t="s">
        <v>4299</v>
      </c>
      <c r="D2385" s="1362">
        <v>24495</v>
      </c>
      <c r="G2385" s="1047"/>
      <c r="H2385" s="1047"/>
      <c r="I2385" s="1047"/>
      <c r="J2385" s="1047"/>
      <c r="K2385" s="1047"/>
      <c r="L2385" s="1047"/>
      <c r="M2385" s="1047"/>
      <c r="N2385" s="1047"/>
      <c r="O2385" s="1047"/>
      <c r="P2385" s="1047"/>
    </row>
    <row r="2386" spans="1:16" s="1042" customFormat="1">
      <c r="A2386" s="1066">
        <v>2376</v>
      </c>
      <c r="B2386" s="1328" t="s">
        <v>4343</v>
      </c>
      <c r="C2386" s="1306" t="s">
        <v>4299</v>
      </c>
      <c r="D2386" s="1362">
        <v>24495</v>
      </c>
      <c r="G2386" s="1047"/>
      <c r="H2386" s="1047"/>
      <c r="I2386" s="1047"/>
      <c r="J2386" s="1047"/>
      <c r="K2386" s="1047"/>
      <c r="L2386" s="1047"/>
      <c r="M2386" s="1047"/>
      <c r="N2386" s="1047"/>
      <c r="O2386" s="1047"/>
      <c r="P2386" s="1047"/>
    </row>
    <row r="2387" spans="1:16" s="1042" customFormat="1">
      <c r="A2387" s="1066">
        <v>2377</v>
      </c>
      <c r="B2387" s="1328" t="s">
        <v>4344</v>
      </c>
      <c r="C2387" s="1306" t="s">
        <v>4299</v>
      </c>
      <c r="D2387" s="1362">
        <v>4830</v>
      </c>
      <c r="G2387" s="1047"/>
      <c r="H2387" s="1047"/>
      <c r="I2387" s="1047"/>
      <c r="J2387" s="1047"/>
      <c r="K2387" s="1047"/>
      <c r="L2387" s="1047"/>
      <c r="M2387" s="1047"/>
      <c r="N2387" s="1047"/>
      <c r="O2387" s="1047"/>
      <c r="P2387" s="1047"/>
    </row>
    <row r="2388" spans="1:16" s="1042" customFormat="1">
      <c r="A2388" s="1066">
        <v>2378</v>
      </c>
      <c r="B2388" s="1328" t="s">
        <v>4345</v>
      </c>
      <c r="C2388" s="1306" t="s">
        <v>4299</v>
      </c>
      <c r="D2388" s="1362">
        <v>4830</v>
      </c>
      <c r="G2388" s="1047"/>
      <c r="H2388" s="1047"/>
      <c r="I2388" s="1047"/>
      <c r="J2388" s="1047"/>
      <c r="K2388" s="1047"/>
      <c r="L2388" s="1047"/>
      <c r="M2388" s="1047"/>
      <c r="N2388" s="1047"/>
      <c r="O2388" s="1047"/>
      <c r="P2388" s="1047"/>
    </row>
    <row r="2389" spans="1:16" s="1042" customFormat="1">
      <c r="A2389" s="1066">
        <v>2379</v>
      </c>
      <c r="B2389" s="1328" t="s">
        <v>4346</v>
      </c>
      <c r="C2389" s="1306" t="s">
        <v>4299</v>
      </c>
      <c r="D2389" s="1362">
        <v>4830</v>
      </c>
      <c r="G2389" s="1047"/>
      <c r="H2389" s="1047"/>
      <c r="I2389" s="1047"/>
      <c r="J2389" s="1047"/>
      <c r="K2389" s="1047"/>
      <c r="L2389" s="1047"/>
      <c r="M2389" s="1047"/>
      <c r="N2389" s="1047"/>
      <c r="O2389" s="1047"/>
      <c r="P2389" s="1047"/>
    </row>
    <row r="2390" spans="1:16" s="1042" customFormat="1">
      <c r="A2390" s="1066">
        <v>2380</v>
      </c>
      <c r="B2390" s="1328" t="s">
        <v>4347</v>
      </c>
      <c r="C2390" s="1306" t="s">
        <v>4299</v>
      </c>
      <c r="D2390" s="1362">
        <v>4830</v>
      </c>
      <c r="G2390" s="1047"/>
      <c r="H2390" s="1047"/>
      <c r="I2390" s="1047"/>
      <c r="J2390" s="1047"/>
      <c r="K2390" s="1047"/>
      <c r="L2390" s="1047"/>
      <c r="M2390" s="1047"/>
      <c r="N2390" s="1047"/>
      <c r="O2390" s="1047"/>
      <c r="P2390" s="1047"/>
    </row>
    <row r="2391" spans="1:16" s="1042" customFormat="1">
      <c r="A2391" s="1066">
        <v>2381</v>
      </c>
      <c r="B2391" s="1328" t="s">
        <v>4348</v>
      </c>
      <c r="C2391" s="1306" t="s">
        <v>4299</v>
      </c>
      <c r="D2391" s="1362">
        <v>4830</v>
      </c>
      <c r="G2391" s="1047"/>
      <c r="H2391" s="1047"/>
      <c r="I2391" s="1047"/>
      <c r="J2391" s="1047"/>
      <c r="K2391" s="1047"/>
      <c r="L2391" s="1047"/>
      <c r="M2391" s="1047"/>
      <c r="N2391" s="1047"/>
      <c r="O2391" s="1047"/>
      <c r="P2391" s="1047"/>
    </row>
    <row r="2392" spans="1:16" s="1042" customFormat="1">
      <c r="A2392" s="1066">
        <v>2382</v>
      </c>
      <c r="B2392" s="1328" t="s">
        <v>4349</v>
      </c>
      <c r="C2392" s="1306" t="s">
        <v>4299</v>
      </c>
      <c r="D2392" s="1362">
        <v>4830</v>
      </c>
      <c r="G2392" s="1047"/>
      <c r="H2392" s="1047"/>
      <c r="I2392" s="1047"/>
      <c r="J2392" s="1047"/>
      <c r="K2392" s="1047"/>
      <c r="L2392" s="1047"/>
      <c r="M2392" s="1047"/>
      <c r="N2392" s="1047"/>
      <c r="O2392" s="1047"/>
      <c r="P2392" s="1047"/>
    </row>
    <row r="2393" spans="1:16" s="1042" customFormat="1">
      <c r="A2393" s="1066">
        <v>2383</v>
      </c>
      <c r="B2393" s="1328" t="s">
        <v>4350</v>
      </c>
      <c r="C2393" s="1306" t="s">
        <v>4299</v>
      </c>
      <c r="D2393" s="1362">
        <v>4830</v>
      </c>
      <c r="G2393" s="1047"/>
      <c r="H2393" s="1047"/>
      <c r="I2393" s="1047"/>
      <c r="J2393" s="1047"/>
      <c r="K2393" s="1047"/>
      <c r="L2393" s="1047"/>
      <c r="M2393" s="1047"/>
      <c r="N2393" s="1047"/>
      <c r="O2393" s="1047"/>
      <c r="P2393" s="1047"/>
    </row>
    <row r="2394" spans="1:16" s="1042" customFormat="1">
      <c r="A2394" s="1066">
        <v>2384</v>
      </c>
      <c r="B2394" s="1328" t="s">
        <v>4351</v>
      </c>
      <c r="C2394" s="1306" t="s">
        <v>4299</v>
      </c>
      <c r="D2394" s="1362">
        <v>10925</v>
      </c>
      <c r="G2394" s="1047"/>
      <c r="H2394" s="1047"/>
      <c r="I2394" s="1047"/>
      <c r="J2394" s="1047"/>
      <c r="K2394" s="1047"/>
      <c r="L2394" s="1047"/>
      <c r="M2394" s="1047"/>
      <c r="N2394" s="1047"/>
      <c r="O2394" s="1047"/>
      <c r="P2394" s="1047"/>
    </row>
    <row r="2395" spans="1:16" s="1042" customFormat="1">
      <c r="A2395" s="1066">
        <v>2385</v>
      </c>
      <c r="B2395" s="1328" t="s">
        <v>4352</v>
      </c>
      <c r="C2395" s="1306" t="s">
        <v>4299</v>
      </c>
      <c r="D2395" s="1362">
        <v>28750</v>
      </c>
      <c r="G2395" s="1047"/>
      <c r="H2395" s="1047"/>
      <c r="I2395" s="1047"/>
      <c r="J2395" s="1047"/>
      <c r="K2395" s="1047"/>
      <c r="L2395" s="1047"/>
      <c r="M2395" s="1047"/>
      <c r="N2395" s="1047"/>
      <c r="O2395" s="1047"/>
      <c r="P2395" s="1047"/>
    </row>
    <row r="2396" spans="1:16" s="1042" customFormat="1">
      <c r="A2396" s="1066">
        <v>2386</v>
      </c>
      <c r="B2396" s="1328" t="s">
        <v>4353</v>
      </c>
      <c r="C2396" s="1306" t="s">
        <v>4299</v>
      </c>
      <c r="D2396" s="1362">
        <v>10925</v>
      </c>
      <c r="G2396" s="1047"/>
      <c r="H2396" s="1047"/>
      <c r="I2396" s="1047"/>
      <c r="J2396" s="1047"/>
      <c r="K2396" s="1047"/>
      <c r="L2396" s="1047"/>
      <c r="M2396" s="1047"/>
      <c r="N2396" s="1047"/>
      <c r="O2396" s="1047"/>
      <c r="P2396" s="1047"/>
    </row>
    <row r="2397" spans="1:16" s="1042" customFormat="1">
      <c r="A2397" s="1066">
        <v>2387</v>
      </c>
      <c r="B2397" s="1328" t="s">
        <v>4354</v>
      </c>
      <c r="C2397" s="1306" t="s">
        <v>4299</v>
      </c>
      <c r="D2397" s="1362">
        <v>37950</v>
      </c>
      <c r="G2397" s="1047"/>
      <c r="H2397" s="1047"/>
      <c r="I2397" s="1047"/>
      <c r="J2397" s="1047"/>
      <c r="K2397" s="1047"/>
      <c r="L2397" s="1047"/>
      <c r="M2397" s="1047"/>
      <c r="N2397" s="1047"/>
      <c r="O2397" s="1047"/>
      <c r="P2397" s="1047"/>
    </row>
    <row r="2398" spans="1:16" s="1042" customFormat="1">
      <c r="A2398" s="1066">
        <v>2388</v>
      </c>
      <c r="B2398" s="1328" t="s">
        <v>4355</v>
      </c>
      <c r="C2398" s="1306" t="s">
        <v>4299</v>
      </c>
      <c r="D2398" s="1362">
        <v>30820</v>
      </c>
      <c r="G2398" s="1047"/>
      <c r="H2398" s="1047"/>
      <c r="I2398" s="1047"/>
      <c r="J2398" s="1047"/>
      <c r="K2398" s="1047"/>
      <c r="L2398" s="1047"/>
      <c r="M2398" s="1047"/>
      <c r="N2398" s="1047"/>
      <c r="O2398" s="1047"/>
      <c r="P2398" s="1047"/>
    </row>
    <row r="2399" spans="1:16" s="1042" customFormat="1">
      <c r="A2399" s="1066">
        <v>2389</v>
      </c>
      <c r="B2399" s="1328" t="s">
        <v>4356</v>
      </c>
      <c r="C2399" s="1306" t="s">
        <v>4299</v>
      </c>
      <c r="D2399" s="1362">
        <v>63250</v>
      </c>
      <c r="G2399" s="1047"/>
      <c r="H2399" s="1047"/>
      <c r="I2399" s="1047"/>
      <c r="J2399" s="1047"/>
      <c r="K2399" s="1047"/>
      <c r="L2399" s="1047"/>
      <c r="M2399" s="1047"/>
      <c r="N2399" s="1047"/>
      <c r="O2399" s="1047"/>
      <c r="P2399" s="1047"/>
    </row>
    <row r="2400" spans="1:16" s="1042" customFormat="1">
      <c r="A2400" s="1066">
        <v>2390</v>
      </c>
      <c r="B2400" s="1328" t="s">
        <v>4357</v>
      </c>
      <c r="C2400" s="1306" t="s">
        <v>4299</v>
      </c>
      <c r="D2400" s="1362">
        <v>10925</v>
      </c>
      <c r="G2400" s="1047"/>
      <c r="H2400" s="1047"/>
      <c r="I2400" s="1047"/>
      <c r="J2400" s="1047"/>
      <c r="K2400" s="1047"/>
      <c r="L2400" s="1047"/>
      <c r="M2400" s="1047"/>
      <c r="N2400" s="1047"/>
      <c r="O2400" s="1047"/>
      <c r="P2400" s="1047"/>
    </row>
    <row r="2401" spans="1:16" s="1042" customFormat="1">
      <c r="A2401" s="1066">
        <v>2391</v>
      </c>
      <c r="B2401" s="1328" t="s">
        <v>4358</v>
      </c>
      <c r="C2401" s="1306" t="s">
        <v>4299</v>
      </c>
      <c r="D2401" s="1362">
        <v>10950</v>
      </c>
      <c r="G2401" s="1047"/>
      <c r="H2401" s="1047"/>
      <c r="I2401" s="1047"/>
      <c r="J2401" s="1047"/>
      <c r="K2401" s="1047"/>
      <c r="L2401" s="1047"/>
      <c r="M2401" s="1047"/>
      <c r="N2401" s="1047"/>
      <c r="O2401" s="1047"/>
      <c r="P2401" s="1047"/>
    </row>
    <row r="2402" spans="1:16" s="1042" customFormat="1">
      <c r="A2402" s="1066">
        <v>2392</v>
      </c>
      <c r="B2402" s="1328" t="s">
        <v>4359</v>
      </c>
      <c r="C2402" s="1306" t="s">
        <v>4299</v>
      </c>
      <c r="D2402" s="1362">
        <v>10925</v>
      </c>
      <c r="G2402" s="1047"/>
      <c r="H2402" s="1047"/>
      <c r="I2402" s="1047"/>
      <c r="J2402" s="1047"/>
      <c r="K2402" s="1047"/>
      <c r="L2402" s="1047"/>
      <c r="M2402" s="1047"/>
      <c r="N2402" s="1047"/>
      <c r="O2402" s="1047"/>
      <c r="P2402" s="1047"/>
    </row>
    <row r="2403" spans="1:16" s="1042" customFormat="1">
      <c r="A2403" s="1066">
        <v>2393</v>
      </c>
      <c r="B2403" s="1328" t="s">
        <v>4360</v>
      </c>
      <c r="C2403" s="1306" t="s">
        <v>4299</v>
      </c>
      <c r="D2403" s="1362">
        <v>10925</v>
      </c>
      <c r="G2403" s="1047"/>
      <c r="H2403" s="1047"/>
      <c r="I2403" s="1047"/>
      <c r="J2403" s="1047"/>
      <c r="K2403" s="1047"/>
      <c r="L2403" s="1047"/>
      <c r="M2403" s="1047"/>
      <c r="N2403" s="1047"/>
      <c r="O2403" s="1047"/>
      <c r="P2403" s="1047"/>
    </row>
    <row r="2404" spans="1:16" s="1042" customFormat="1">
      <c r="A2404" s="1066">
        <v>2394</v>
      </c>
      <c r="B2404" s="1328" t="s">
        <v>4361</v>
      </c>
      <c r="C2404" s="1306" t="s">
        <v>4299</v>
      </c>
      <c r="D2404" s="1362">
        <v>10925</v>
      </c>
      <c r="G2404" s="1047"/>
      <c r="H2404" s="1047"/>
      <c r="I2404" s="1047"/>
      <c r="J2404" s="1047"/>
      <c r="K2404" s="1047"/>
      <c r="L2404" s="1047"/>
      <c r="M2404" s="1047"/>
      <c r="N2404" s="1047"/>
      <c r="O2404" s="1047"/>
      <c r="P2404" s="1047"/>
    </row>
    <row r="2405" spans="1:16" s="1042" customFormat="1">
      <c r="A2405" s="1066">
        <v>2395</v>
      </c>
      <c r="B2405" s="1328" t="s">
        <v>4362</v>
      </c>
      <c r="C2405" s="1306" t="s">
        <v>4299</v>
      </c>
      <c r="D2405" s="1362">
        <v>10925</v>
      </c>
      <c r="G2405" s="1047"/>
      <c r="H2405" s="1047"/>
      <c r="I2405" s="1047"/>
      <c r="J2405" s="1047"/>
      <c r="K2405" s="1047"/>
      <c r="L2405" s="1047"/>
      <c r="M2405" s="1047"/>
      <c r="N2405" s="1047"/>
      <c r="O2405" s="1047"/>
      <c r="P2405" s="1047"/>
    </row>
    <row r="2406" spans="1:16" s="1042" customFormat="1">
      <c r="A2406" s="1066">
        <v>2396</v>
      </c>
      <c r="B2406" s="1328" t="s">
        <v>4363</v>
      </c>
      <c r="C2406" s="1306" t="s">
        <v>4299</v>
      </c>
      <c r="D2406" s="1362">
        <v>10925</v>
      </c>
      <c r="G2406" s="1047"/>
      <c r="H2406" s="1047"/>
      <c r="I2406" s="1047"/>
      <c r="J2406" s="1047"/>
      <c r="K2406" s="1047"/>
      <c r="L2406" s="1047"/>
      <c r="M2406" s="1047"/>
      <c r="N2406" s="1047"/>
      <c r="O2406" s="1047"/>
      <c r="P2406" s="1047"/>
    </row>
    <row r="2407" spans="1:16" s="1042" customFormat="1">
      <c r="A2407" s="1066">
        <v>2397</v>
      </c>
      <c r="B2407" s="1328" t="s">
        <v>4364</v>
      </c>
      <c r="C2407" s="1306" t="s">
        <v>4299</v>
      </c>
      <c r="D2407" s="1362">
        <v>10925</v>
      </c>
      <c r="G2407" s="1047"/>
      <c r="H2407" s="1047"/>
      <c r="I2407" s="1047"/>
      <c r="J2407" s="1047"/>
      <c r="K2407" s="1047"/>
      <c r="L2407" s="1047"/>
      <c r="M2407" s="1047"/>
      <c r="N2407" s="1047"/>
      <c r="O2407" s="1047"/>
      <c r="P2407" s="1047"/>
    </row>
    <row r="2408" spans="1:16" s="1042" customFormat="1">
      <c r="A2408" s="1066">
        <v>2398</v>
      </c>
      <c r="B2408" s="1328" t="s">
        <v>4365</v>
      </c>
      <c r="C2408" s="1306" t="s">
        <v>4299</v>
      </c>
      <c r="D2408" s="1362">
        <v>10925</v>
      </c>
      <c r="G2408" s="1047"/>
      <c r="H2408" s="1047"/>
      <c r="I2408" s="1047"/>
      <c r="J2408" s="1047"/>
      <c r="K2408" s="1047"/>
      <c r="L2408" s="1047"/>
      <c r="M2408" s="1047"/>
      <c r="N2408" s="1047"/>
      <c r="O2408" s="1047"/>
      <c r="P2408" s="1047"/>
    </row>
    <row r="2409" spans="1:16" s="1042" customFormat="1">
      <c r="A2409" s="1066">
        <v>2399</v>
      </c>
      <c r="B2409" s="1328" t="s">
        <v>4366</v>
      </c>
      <c r="C2409" s="1306" t="s">
        <v>4299</v>
      </c>
      <c r="D2409" s="1362">
        <v>10950</v>
      </c>
      <c r="G2409" s="1047"/>
      <c r="H2409" s="1047"/>
      <c r="I2409" s="1047"/>
      <c r="J2409" s="1047"/>
      <c r="K2409" s="1047"/>
      <c r="L2409" s="1047"/>
      <c r="M2409" s="1047"/>
      <c r="N2409" s="1047"/>
      <c r="O2409" s="1047"/>
      <c r="P2409" s="1047"/>
    </row>
    <row r="2410" spans="1:16" s="1042" customFormat="1">
      <c r="A2410" s="1066">
        <v>2400</v>
      </c>
      <c r="B2410" s="1328" t="s">
        <v>4367</v>
      </c>
      <c r="C2410" s="1306" t="s">
        <v>4299</v>
      </c>
      <c r="D2410" s="1362">
        <v>10925</v>
      </c>
      <c r="G2410" s="1047"/>
      <c r="H2410" s="1047"/>
      <c r="I2410" s="1047"/>
      <c r="J2410" s="1047"/>
      <c r="K2410" s="1047"/>
      <c r="L2410" s="1047"/>
      <c r="M2410" s="1047"/>
      <c r="N2410" s="1047"/>
      <c r="O2410" s="1047"/>
      <c r="P2410" s="1047"/>
    </row>
    <row r="2411" spans="1:16" s="1042" customFormat="1">
      <c r="A2411" s="1066">
        <v>2401</v>
      </c>
      <c r="B2411" s="1328" t="s">
        <v>4368</v>
      </c>
      <c r="C2411" s="1306" t="s">
        <v>4299</v>
      </c>
      <c r="D2411" s="1362">
        <v>10925</v>
      </c>
      <c r="G2411" s="1047"/>
      <c r="H2411" s="1047"/>
      <c r="I2411" s="1047"/>
      <c r="J2411" s="1047"/>
      <c r="K2411" s="1047"/>
      <c r="L2411" s="1047"/>
      <c r="M2411" s="1047"/>
      <c r="N2411" s="1047"/>
      <c r="O2411" s="1047"/>
      <c r="P2411" s="1047"/>
    </row>
    <row r="2412" spans="1:16" s="1042" customFormat="1">
      <c r="A2412" s="1066">
        <v>2402</v>
      </c>
      <c r="B2412" s="1328" t="s">
        <v>4369</v>
      </c>
      <c r="C2412" s="1351" t="s">
        <v>4299</v>
      </c>
      <c r="D2412" s="1362">
        <v>10925</v>
      </c>
      <c r="G2412" s="1047"/>
      <c r="H2412" s="1047"/>
      <c r="I2412" s="1047"/>
      <c r="J2412" s="1047"/>
      <c r="K2412" s="1047"/>
      <c r="L2412" s="1047"/>
      <c r="M2412" s="1047"/>
      <c r="N2412" s="1047"/>
      <c r="O2412" s="1047"/>
      <c r="P2412" s="1047"/>
    </row>
    <row r="2413" spans="1:16" s="1042" customFormat="1">
      <c r="A2413" s="1066">
        <v>2403</v>
      </c>
      <c r="B2413" s="1328" t="s">
        <v>4370</v>
      </c>
      <c r="C2413" s="1351" t="s">
        <v>4299</v>
      </c>
      <c r="D2413" s="1362">
        <v>28750</v>
      </c>
      <c r="G2413" s="1047"/>
      <c r="H2413" s="1047"/>
      <c r="I2413" s="1047"/>
      <c r="J2413" s="1047"/>
      <c r="K2413" s="1047"/>
      <c r="L2413" s="1047"/>
      <c r="M2413" s="1047"/>
      <c r="N2413" s="1047"/>
      <c r="O2413" s="1047"/>
      <c r="P2413" s="1047"/>
    </row>
    <row r="2414" spans="1:16" s="1042" customFormat="1">
      <c r="A2414" s="1066">
        <v>2404</v>
      </c>
      <c r="B2414" s="1328" t="s">
        <v>4371</v>
      </c>
      <c r="C2414" s="1351" t="s">
        <v>4299</v>
      </c>
      <c r="D2414" s="1362">
        <v>37950</v>
      </c>
      <c r="G2414" s="1047"/>
      <c r="H2414" s="1047"/>
      <c r="I2414" s="1047"/>
      <c r="J2414" s="1047"/>
      <c r="K2414" s="1047"/>
      <c r="L2414" s="1047"/>
      <c r="M2414" s="1047"/>
      <c r="N2414" s="1047"/>
      <c r="O2414" s="1047"/>
      <c r="P2414" s="1047"/>
    </row>
    <row r="2415" spans="1:16" s="1042" customFormat="1">
      <c r="A2415" s="1066">
        <v>2405</v>
      </c>
      <c r="B2415" s="1330" t="s">
        <v>4372</v>
      </c>
      <c r="C2415" s="1071" t="s">
        <v>4299</v>
      </c>
      <c r="D2415" s="1363">
        <v>1406.9</v>
      </c>
      <c r="E2415" s="1113"/>
      <c r="G2415" s="1047"/>
      <c r="H2415" s="1047"/>
      <c r="I2415" s="1047"/>
      <c r="J2415" s="1047"/>
      <c r="K2415" s="1047"/>
      <c r="L2415" s="1047"/>
      <c r="M2415" s="1047"/>
      <c r="N2415" s="1047"/>
      <c r="O2415" s="1047"/>
      <c r="P2415" s="1047"/>
    </row>
    <row r="2416" spans="1:16" s="1042" customFormat="1">
      <c r="A2416" s="1066">
        <v>2406</v>
      </c>
      <c r="B2416" s="1330" t="s">
        <v>4373</v>
      </c>
      <c r="C2416" s="1071" t="s">
        <v>4299</v>
      </c>
      <c r="D2416" s="1363">
        <v>1406.9</v>
      </c>
      <c r="E2416" s="1113"/>
      <c r="G2416" s="1047"/>
      <c r="H2416" s="1047"/>
      <c r="I2416" s="1047"/>
      <c r="J2416" s="1047"/>
      <c r="K2416" s="1047"/>
      <c r="L2416" s="1047"/>
      <c r="M2416" s="1047"/>
      <c r="N2416" s="1047"/>
      <c r="O2416" s="1047"/>
      <c r="P2416" s="1047"/>
    </row>
    <row r="2417" spans="1:16" s="1042" customFormat="1">
      <c r="A2417" s="1066">
        <v>2407</v>
      </c>
      <c r="B2417" s="1330" t="s">
        <v>4374</v>
      </c>
      <c r="C2417" s="1071" t="s">
        <v>4299</v>
      </c>
      <c r="D2417" s="1363">
        <v>1406.9</v>
      </c>
      <c r="E2417" s="1113"/>
      <c r="G2417" s="1047"/>
      <c r="H2417" s="1047"/>
      <c r="I2417" s="1047"/>
      <c r="J2417" s="1047"/>
      <c r="K2417" s="1047"/>
      <c r="L2417" s="1047"/>
      <c r="M2417" s="1047"/>
      <c r="N2417" s="1047"/>
      <c r="O2417" s="1047"/>
      <c r="P2417" s="1047"/>
    </row>
    <row r="2418" spans="1:16" s="1042" customFormat="1">
      <c r="A2418" s="1066">
        <v>2408</v>
      </c>
      <c r="B2418" s="1330" t="s">
        <v>4375</v>
      </c>
      <c r="C2418" s="1071" t="s">
        <v>4299</v>
      </c>
      <c r="D2418" s="1363">
        <v>1406.9</v>
      </c>
      <c r="E2418" s="1113"/>
      <c r="G2418" s="1047"/>
      <c r="H2418" s="1047"/>
      <c r="I2418" s="1047"/>
      <c r="J2418" s="1047"/>
      <c r="K2418" s="1047"/>
      <c r="L2418" s="1047"/>
      <c r="M2418" s="1047"/>
      <c r="N2418" s="1047"/>
      <c r="O2418" s="1047"/>
      <c r="P2418" s="1047"/>
    </row>
    <row r="2419" spans="1:16" s="1042" customFormat="1">
      <c r="A2419" s="1066">
        <v>2409</v>
      </c>
      <c r="B2419" s="1330" t="s">
        <v>4376</v>
      </c>
      <c r="C2419" s="1071" t="s">
        <v>4299</v>
      </c>
      <c r="D2419" s="1363">
        <v>1406.9</v>
      </c>
      <c r="E2419" s="1113"/>
      <c r="G2419" s="1047"/>
      <c r="H2419" s="1047"/>
      <c r="I2419" s="1047"/>
      <c r="J2419" s="1047"/>
      <c r="K2419" s="1047"/>
      <c r="L2419" s="1047"/>
      <c r="M2419" s="1047"/>
      <c r="N2419" s="1047"/>
      <c r="O2419" s="1047"/>
      <c r="P2419" s="1047"/>
    </row>
    <row r="2420" spans="1:16" s="1042" customFormat="1">
      <c r="A2420" s="1066">
        <v>2410</v>
      </c>
      <c r="B2420" s="1330" t="s">
        <v>4377</v>
      </c>
      <c r="C2420" s="1071" t="s">
        <v>4299</v>
      </c>
      <c r="D2420" s="1363">
        <v>15584.6</v>
      </c>
      <c r="E2420" s="1113"/>
      <c r="G2420" s="1047"/>
      <c r="H2420" s="1047"/>
      <c r="I2420" s="1047"/>
      <c r="J2420" s="1047"/>
      <c r="K2420" s="1047"/>
      <c r="L2420" s="1047"/>
      <c r="M2420" s="1047"/>
      <c r="N2420" s="1047"/>
      <c r="O2420" s="1047"/>
      <c r="P2420" s="1047"/>
    </row>
    <row r="2421" spans="1:16" s="1042" customFormat="1">
      <c r="A2421" s="1066">
        <v>2411</v>
      </c>
      <c r="B2421" s="1330" t="s">
        <v>4378</v>
      </c>
      <c r="C2421" s="1071" t="s">
        <v>4299</v>
      </c>
      <c r="D2421" s="1363">
        <v>4830</v>
      </c>
      <c r="E2421" s="1113"/>
      <c r="G2421" s="1047"/>
      <c r="H2421" s="1047"/>
      <c r="I2421" s="1047"/>
      <c r="J2421" s="1047"/>
      <c r="K2421" s="1047"/>
      <c r="L2421" s="1047"/>
      <c r="M2421" s="1047"/>
      <c r="N2421" s="1047"/>
      <c r="O2421" s="1047"/>
      <c r="P2421" s="1047"/>
    </row>
    <row r="2422" spans="1:16" s="1042" customFormat="1">
      <c r="A2422" s="1066">
        <v>2412</v>
      </c>
      <c r="B2422" s="1330" t="s">
        <v>4379</v>
      </c>
      <c r="C2422" s="1071" t="s">
        <v>4299</v>
      </c>
      <c r="D2422" s="1363">
        <v>4830</v>
      </c>
      <c r="E2422" s="1113"/>
      <c r="G2422" s="1047"/>
      <c r="H2422" s="1047"/>
      <c r="I2422" s="1047"/>
      <c r="J2422" s="1047"/>
      <c r="K2422" s="1047"/>
      <c r="L2422" s="1047"/>
      <c r="M2422" s="1047"/>
      <c r="N2422" s="1047"/>
      <c r="O2422" s="1047"/>
      <c r="P2422" s="1047"/>
    </row>
    <row r="2423" spans="1:16" s="1042" customFormat="1">
      <c r="A2423" s="1066">
        <v>2413</v>
      </c>
      <c r="B2423" s="1330" t="s">
        <v>4380</v>
      </c>
      <c r="C2423" s="1071" t="s">
        <v>4299</v>
      </c>
      <c r="D2423" s="1363">
        <v>4830</v>
      </c>
      <c r="E2423" s="1113"/>
      <c r="G2423" s="1047"/>
      <c r="H2423" s="1047"/>
      <c r="I2423" s="1047"/>
      <c r="J2423" s="1047"/>
      <c r="K2423" s="1047"/>
      <c r="L2423" s="1047"/>
      <c r="M2423" s="1047"/>
      <c r="N2423" s="1047"/>
      <c r="O2423" s="1047"/>
      <c r="P2423" s="1047"/>
    </row>
    <row r="2424" spans="1:16" s="1042" customFormat="1">
      <c r="A2424" s="1066">
        <v>2414</v>
      </c>
      <c r="B2424" s="1330" t="s">
        <v>4381</v>
      </c>
      <c r="C2424" s="1071" t="s">
        <v>4299</v>
      </c>
      <c r="D2424" s="1363">
        <v>4830</v>
      </c>
      <c r="E2424" s="1113"/>
      <c r="G2424" s="1047"/>
      <c r="H2424" s="1047"/>
      <c r="I2424" s="1047"/>
      <c r="J2424" s="1047"/>
      <c r="K2424" s="1047"/>
      <c r="L2424" s="1047"/>
      <c r="M2424" s="1047"/>
      <c r="N2424" s="1047"/>
      <c r="O2424" s="1047"/>
      <c r="P2424" s="1047"/>
    </row>
    <row r="2425" spans="1:16" s="1042" customFormat="1">
      <c r="A2425" s="1066">
        <v>2415</v>
      </c>
      <c r="B2425" s="1330" t="s">
        <v>4382</v>
      </c>
      <c r="C2425" s="1071" t="s">
        <v>4299</v>
      </c>
      <c r="D2425" s="1363">
        <v>4830</v>
      </c>
      <c r="E2425" s="1113"/>
      <c r="G2425" s="1047"/>
      <c r="H2425" s="1047"/>
      <c r="I2425" s="1047"/>
      <c r="J2425" s="1047"/>
      <c r="K2425" s="1047"/>
      <c r="L2425" s="1047"/>
      <c r="M2425" s="1047"/>
      <c r="N2425" s="1047"/>
      <c r="O2425" s="1047"/>
      <c r="P2425" s="1047"/>
    </row>
    <row r="2426" spans="1:16" s="1042" customFormat="1">
      <c r="A2426" s="1066">
        <v>2416</v>
      </c>
      <c r="B2426" s="1330" t="s">
        <v>4383</v>
      </c>
      <c r="C2426" s="1071" t="s">
        <v>4299</v>
      </c>
      <c r="D2426" s="1363">
        <v>4830</v>
      </c>
      <c r="E2426" s="1113"/>
      <c r="G2426" s="1047"/>
      <c r="H2426" s="1047"/>
      <c r="I2426" s="1047"/>
      <c r="J2426" s="1047"/>
      <c r="K2426" s="1047"/>
      <c r="L2426" s="1047"/>
      <c r="M2426" s="1047"/>
      <c r="N2426" s="1047"/>
      <c r="O2426" s="1047"/>
      <c r="P2426" s="1047"/>
    </row>
    <row r="2427" spans="1:16" s="1042" customFormat="1">
      <c r="A2427" s="1066">
        <v>2417</v>
      </c>
      <c r="B2427" s="1330" t="s">
        <v>4384</v>
      </c>
      <c r="C2427" s="1071" t="s">
        <v>4299</v>
      </c>
      <c r="D2427" s="1363">
        <v>4830</v>
      </c>
      <c r="E2427" s="1113"/>
      <c r="G2427" s="1047"/>
      <c r="H2427" s="1047"/>
      <c r="I2427" s="1047"/>
      <c r="J2427" s="1047"/>
      <c r="K2427" s="1047"/>
      <c r="L2427" s="1047"/>
      <c r="M2427" s="1047"/>
      <c r="N2427" s="1047"/>
      <c r="O2427" s="1047"/>
      <c r="P2427" s="1047"/>
    </row>
    <row r="2428" spans="1:16" s="1042" customFormat="1">
      <c r="A2428" s="1066">
        <v>2418</v>
      </c>
      <c r="B2428" s="1330" t="s">
        <v>4385</v>
      </c>
      <c r="C2428" s="1071" t="s">
        <v>4299</v>
      </c>
      <c r="D2428" s="1363">
        <v>7599</v>
      </c>
      <c r="E2428" s="1113"/>
      <c r="G2428" s="1047"/>
      <c r="H2428" s="1047"/>
      <c r="I2428" s="1047"/>
      <c r="J2428" s="1047"/>
      <c r="K2428" s="1047"/>
      <c r="L2428" s="1047"/>
      <c r="M2428" s="1047"/>
      <c r="N2428" s="1047"/>
      <c r="O2428" s="1047"/>
      <c r="P2428" s="1047"/>
    </row>
    <row r="2429" spans="1:16" s="1042" customFormat="1">
      <c r="A2429" s="1066">
        <v>2419</v>
      </c>
      <c r="B2429" s="1330" t="s">
        <v>4386</v>
      </c>
      <c r="C2429" s="1071" t="s">
        <v>4299</v>
      </c>
      <c r="D2429" s="1363">
        <v>7599</v>
      </c>
      <c r="E2429" s="1113"/>
      <c r="G2429" s="1047"/>
      <c r="H2429" s="1047"/>
      <c r="I2429" s="1047"/>
      <c r="J2429" s="1047"/>
      <c r="K2429" s="1047"/>
      <c r="L2429" s="1047"/>
      <c r="M2429" s="1047"/>
      <c r="N2429" s="1047"/>
      <c r="O2429" s="1047"/>
      <c r="P2429" s="1047"/>
    </row>
    <row r="2430" spans="1:16" s="1042" customFormat="1">
      <c r="A2430" s="1066">
        <v>2420</v>
      </c>
      <c r="B2430" s="1330" t="s">
        <v>4387</v>
      </c>
      <c r="C2430" s="1071" t="s">
        <v>4299</v>
      </c>
      <c r="D2430" s="1363">
        <v>7599</v>
      </c>
      <c r="E2430" s="1113"/>
      <c r="G2430" s="1047"/>
      <c r="H2430" s="1047"/>
      <c r="I2430" s="1047"/>
      <c r="J2430" s="1047"/>
      <c r="K2430" s="1047"/>
      <c r="L2430" s="1047"/>
      <c r="M2430" s="1047"/>
      <c r="N2430" s="1047"/>
      <c r="O2430" s="1047"/>
      <c r="P2430" s="1047"/>
    </row>
    <row r="2431" spans="1:16" s="1042" customFormat="1">
      <c r="A2431" s="1066">
        <v>2421</v>
      </c>
      <c r="B2431" s="1330" t="s">
        <v>4388</v>
      </c>
      <c r="C2431" s="1071" t="s">
        <v>4299</v>
      </c>
      <c r="D2431" s="1363">
        <v>5039</v>
      </c>
      <c r="E2431" s="1113"/>
      <c r="G2431" s="1047"/>
      <c r="H2431" s="1047"/>
      <c r="I2431" s="1047"/>
      <c r="J2431" s="1047"/>
      <c r="K2431" s="1047"/>
      <c r="L2431" s="1047"/>
      <c r="M2431" s="1047"/>
      <c r="N2431" s="1047"/>
      <c r="O2431" s="1047"/>
      <c r="P2431" s="1047"/>
    </row>
    <row r="2432" spans="1:16" s="1042" customFormat="1">
      <c r="A2432" s="1066">
        <v>2422</v>
      </c>
      <c r="B2432" s="1330" t="s">
        <v>4389</v>
      </c>
      <c r="C2432" s="1071" t="s">
        <v>4299</v>
      </c>
      <c r="D2432" s="1363">
        <v>5039</v>
      </c>
      <c r="E2432" s="1113"/>
      <c r="G2432" s="1047"/>
      <c r="H2432" s="1047"/>
      <c r="I2432" s="1047"/>
      <c r="J2432" s="1047"/>
      <c r="K2432" s="1047"/>
      <c r="L2432" s="1047"/>
      <c r="M2432" s="1047"/>
      <c r="N2432" s="1047"/>
      <c r="O2432" s="1047"/>
      <c r="P2432" s="1047"/>
    </row>
    <row r="2433" spans="1:16">
      <c r="A2433" s="1066">
        <v>2423</v>
      </c>
      <c r="B2433" s="1328" t="s">
        <v>4390</v>
      </c>
      <c r="C2433" s="1080" t="s">
        <v>4299</v>
      </c>
      <c r="D2433" s="1362">
        <v>5039</v>
      </c>
    </row>
    <row r="2434" spans="1:16">
      <c r="A2434" s="1066">
        <v>2424</v>
      </c>
      <c r="B2434" s="1328" t="s">
        <v>4391</v>
      </c>
      <c r="C2434" s="1080" t="s">
        <v>4299</v>
      </c>
      <c r="D2434" s="1362">
        <v>5039</v>
      </c>
    </row>
    <row r="2435" spans="1:16">
      <c r="A2435" s="1066">
        <v>2425</v>
      </c>
      <c r="B2435" s="1328" t="s">
        <v>4392</v>
      </c>
      <c r="C2435" s="1080" t="s">
        <v>4299</v>
      </c>
      <c r="D2435" s="1362">
        <v>5039</v>
      </c>
    </row>
    <row r="2436" spans="1:16">
      <c r="A2436" s="1066">
        <v>2426</v>
      </c>
      <c r="B2436" s="1328" t="s">
        <v>4393</v>
      </c>
      <c r="C2436" s="1080" t="s">
        <v>4299</v>
      </c>
      <c r="D2436" s="1362">
        <v>5039</v>
      </c>
    </row>
    <row r="2437" spans="1:16">
      <c r="A2437" s="1066">
        <v>2427</v>
      </c>
      <c r="B2437" s="1328" t="s">
        <v>4394</v>
      </c>
      <c r="C2437" s="1080" t="s">
        <v>4299</v>
      </c>
      <c r="D2437" s="1362">
        <v>5039</v>
      </c>
    </row>
    <row r="2438" spans="1:16">
      <c r="A2438" s="1066">
        <v>2428</v>
      </c>
      <c r="B2438" s="1328" t="s">
        <v>4395</v>
      </c>
      <c r="C2438" s="1080" t="s">
        <v>4299</v>
      </c>
      <c r="D2438" s="1362">
        <v>5039</v>
      </c>
    </row>
    <row r="2439" spans="1:16" s="1042" customFormat="1">
      <c r="A2439" s="1066">
        <v>2429</v>
      </c>
      <c r="B2439" s="1349" t="s">
        <v>4396</v>
      </c>
      <c r="C2439" s="1080" t="s">
        <v>4299</v>
      </c>
      <c r="D2439" s="1362">
        <v>5039</v>
      </c>
      <c r="F2439" s="1047"/>
      <c r="G2439" s="1047"/>
      <c r="H2439" s="1047"/>
      <c r="I2439" s="1047"/>
      <c r="J2439" s="1047"/>
      <c r="K2439" s="1047"/>
      <c r="L2439" s="1047"/>
    </row>
    <row r="2440" spans="1:16" s="1042" customFormat="1">
      <c r="A2440" s="1066">
        <v>2430</v>
      </c>
      <c r="B2440" s="1349" t="s">
        <v>4397</v>
      </c>
      <c r="C2440" s="1080" t="s">
        <v>4299</v>
      </c>
      <c r="D2440" s="1362">
        <v>5039</v>
      </c>
      <c r="F2440" s="1047"/>
      <c r="G2440" s="1047"/>
      <c r="H2440" s="1047"/>
      <c r="I2440" s="1047"/>
      <c r="J2440" s="1047"/>
      <c r="K2440" s="1047"/>
      <c r="L2440" s="1047"/>
    </row>
    <row r="2441" spans="1:16" s="1042" customFormat="1">
      <c r="A2441" s="1066">
        <v>2431</v>
      </c>
      <c r="B2441" s="1349" t="s">
        <v>4398</v>
      </c>
      <c r="C2441" s="1080" t="s">
        <v>4299</v>
      </c>
      <c r="D2441" s="1362">
        <v>5779</v>
      </c>
      <c r="F2441" s="1047"/>
      <c r="G2441" s="1047"/>
      <c r="H2441" s="1047"/>
      <c r="I2441" s="1047"/>
      <c r="J2441" s="1047"/>
      <c r="K2441" s="1047"/>
      <c r="L2441" s="1047"/>
    </row>
    <row r="2442" spans="1:16" s="1042" customFormat="1">
      <c r="A2442" s="1066">
        <v>2432</v>
      </c>
      <c r="B2442" s="1349" t="s">
        <v>4399</v>
      </c>
      <c r="C2442" s="1080" t="s">
        <v>4299</v>
      </c>
      <c r="D2442" s="1362">
        <v>5830</v>
      </c>
      <c r="F2442" s="1047"/>
      <c r="G2442" s="1047"/>
      <c r="H2442" s="1047"/>
      <c r="I2442" s="1047"/>
      <c r="J2442" s="1047"/>
      <c r="K2442" s="1047"/>
      <c r="L2442" s="1047"/>
    </row>
    <row r="2443" spans="1:16" s="1042" customFormat="1">
      <c r="A2443" s="1066">
        <v>2433</v>
      </c>
      <c r="B2443" s="1349" t="s">
        <v>4400</v>
      </c>
      <c r="C2443" s="1080" t="s">
        <v>4299</v>
      </c>
      <c r="D2443" s="1362">
        <v>5830</v>
      </c>
      <c r="G2443" s="1047"/>
      <c r="H2443" s="1047"/>
      <c r="I2443" s="1047"/>
      <c r="J2443" s="1047"/>
      <c r="K2443" s="1047"/>
      <c r="L2443" s="1047"/>
    </row>
    <row r="2444" spans="1:16" s="1042" customFormat="1">
      <c r="A2444" s="1066">
        <v>2434</v>
      </c>
      <c r="B2444" s="1349" t="s">
        <v>4401</v>
      </c>
      <c r="C2444" s="1080" t="s">
        <v>4299</v>
      </c>
      <c r="D2444" s="1362">
        <v>5830</v>
      </c>
      <c r="F2444" s="1047"/>
      <c r="G2444" s="1047"/>
      <c r="H2444" s="1047"/>
      <c r="I2444" s="1047"/>
      <c r="J2444" s="1047"/>
      <c r="K2444" s="1047"/>
      <c r="L2444" s="1047"/>
    </row>
    <row r="2445" spans="1:16" s="1042" customFormat="1">
      <c r="A2445" s="1066">
        <v>2435</v>
      </c>
      <c r="B2445" s="1349" t="s">
        <v>4402</v>
      </c>
      <c r="C2445" s="1080" t="s">
        <v>4299</v>
      </c>
      <c r="D2445" s="1362">
        <v>5830</v>
      </c>
      <c r="F2445" s="1047"/>
      <c r="G2445" s="1047"/>
      <c r="H2445" s="1047"/>
      <c r="I2445" s="1047"/>
      <c r="J2445" s="1047"/>
      <c r="K2445" s="1047"/>
      <c r="L2445" s="1047"/>
    </row>
    <row r="2446" spans="1:16" s="1042" customFormat="1">
      <c r="A2446" s="1066">
        <v>2436</v>
      </c>
      <c r="B2446" s="1349" t="s">
        <v>4403</v>
      </c>
      <c r="C2446" s="1080" t="s">
        <v>4299</v>
      </c>
      <c r="D2446" s="1362">
        <v>5830</v>
      </c>
      <c r="F2446" s="1047"/>
      <c r="G2446" s="1047"/>
      <c r="H2446" s="1047"/>
      <c r="I2446" s="1047"/>
      <c r="J2446" s="1047"/>
      <c r="K2446" s="1047"/>
      <c r="L2446" s="1047"/>
    </row>
    <row r="2447" spans="1:16" s="1042" customFormat="1">
      <c r="A2447" s="1066">
        <v>2437</v>
      </c>
      <c r="B2447" s="1330" t="s">
        <v>4404</v>
      </c>
      <c r="C2447" s="1071" t="s">
        <v>4299</v>
      </c>
      <c r="D2447" s="1363">
        <v>5830</v>
      </c>
      <c r="F2447" s="1199"/>
      <c r="G2447" s="1047"/>
      <c r="H2447" s="1047"/>
      <c r="I2447" s="1047"/>
      <c r="J2447" s="1047"/>
      <c r="K2447" s="1047"/>
      <c r="L2447" s="1047"/>
      <c r="M2447" s="1047"/>
      <c r="N2447" s="1047"/>
      <c r="O2447" s="1047"/>
      <c r="P2447" s="1047"/>
    </row>
    <row r="2448" spans="1:16" s="1042" customFormat="1">
      <c r="A2448" s="1066">
        <v>2438</v>
      </c>
      <c r="B2448" s="1330" t="s">
        <v>4405</v>
      </c>
      <c r="C2448" s="1071" t="s">
        <v>4299</v>
      </c>
      <c r="D2448" s="1363">
        <v>24495</v>
      </c>
      <c r="F2448" s="1199"/>
      <c r="G2448" s="1047"/>
      <c r="H2448" s="1047"/>
      <c r="I2448" s="1047"/>
      <c r="J2448" s="1047"/>
      <c r="K2448" s="1047"/>
      <c r="L2448" s="1047"/>
      <c r="M2448" s="1047"/>
      <c r="N2448" s="1047"/>
      <c r="O2448" s="1047"/>
      <c r="P2448" s="1047"/>
    </row>
    <row r="2449" spans="1:16" s="1042" customFormat="1">
      <c r="A2449" s="1066">
        <v>2439</v>
      </c>
      <c r="B2449" s="1330" t="s">
        <v>4406</v>
      </c>
      <c r="C2449" s="1071" t="s">
        <v>4299</v>
      </c>
      <c r="D2449" s="1363">
        <v>10580</v>
      </c>
      <c r="F2449" s="1199"/>
      <c r="G2449" s="1047"/>
      <c r="H2449" s="1047"/>
      <c r="I2449" s="1047"/>
      <c r="J2449" s="1047"/>
      <c r="K2449" s="1047"/>
      <c r="L2449" s="1047"/>
      <c r="M2449" s="1047"/>
      <c r="N2449" s="1047"/>
      <c r="O2449" s="1047"/>
      <c r="P2449" s="1047"/>
    </row>
    <row r="2450" spans="1:16" s="1042" customFormat="1">
      <c r="A2450" s="1066">
        <v>2440</v>
      </c>
      <c r="B2450" s="1330" t="s">
        <v>4407</v>
      </c>
      <c r="C2450" s="1071" t="s">
        <v>4299</v>
      </c>
      <c r="D2450" s="1363">
        <v>10580</v>
      </c>
      <c r="F2450" s="1199"/>
      <c r="G2450" s="1047"/>
      <c r="H2450" s="1047"/>
      <c r="I2450" s="1047"/>
      <c r="J2450" s="1047"/>
      <c r="K2450" s="1047"/>
      <c r="L2450" s="1047"/>
      <c r="M2450" s="1047"/>
      <c r="N2450" s="1047"/>
      <c r="O2450" s="1047"/>
      <c r="P2450" s="1047"/>
    </row>
    <row r="2451" spans="1:16" s="1042" customFormat="1">
      <c r="A2451" s="1066">
        <v>2441</v>
      </c>
      <c r="B2451" s="1330" t="s">
        <v>4408</v>
      </c>
      <c r="C2451" s="1071" t="s">
        <v>4299</v>
      </c>
      <c r="D2451" s="1363">
        <v>1406.9</v>
      </c>
      <c r="F2451" s="1199"/>
      <c r="G2451" s="1047"/>
      <c r="H2451" s="1047"/>
      <c r="I2451" s="1047"/>
      <c r="J2451" s="1047"/>
      <c r="K2451" s="1047"/>
      <c r="L2451" s="1047"/>
      <c r="M2451" s="1047"/>
      <c r="N2451" s="1047"/>
      <c r="O2451" s="1047"/>
      <c r="P2451" s="1047"/>
    </row>
    <row r="2452" spans="1:16" s="1042" customFormat="1">
      <c r="A2452" s="1066">
        <v>2442</v>
      </c>
      <c r="B2452" s="1330" t="s">
        <v>4409</v>
      </c>
      <c r="C2452" s="1071" t="s">
        <v>4299</v>
      </c>
      <c r="D2452" s="1363">
        <v>1406.57</v>
      </c>
      <c r="F2452" s="1199"/>
      <c r="G2452" s="1047"/>
      <c r="H2452" s="1047"/>
      <c r="I2452" s="1047"/>
      <c r="J2452" s="1047"/>
      <c r="K2452" s="1047"/>
      <c r="L2452" s="1047"/>
      <c r="M2452" s="1047"/>
      <c r="N2452" s="1047"/>
      <c r="O2452" s="1047"/>
      <c r="P2452" s="1047"/>
    </row>
    <row r="2453" spans="1:16" s="1042" customFormat="1">
      <c r="A2453" s="1066">
        <v>2443</v>
      </c>
      <c r="B2453" s="1330" t="s">
        <v>4410</v>
      </c>
      <c r="C2453" s="1080" t="s">
        <v>4299</v>
      </c>
      <c r="D2453" s="1363">
        <v>1406.9</v>
      </c>
      <c r="F2453" s="1199"/>
      <c r="G2453" s="1047"/>
      <c r="H2453" s="1047"/>
      <c r="I2453" s="1047"/>
      <c r="J2453" s="1047"/>
      <c r="K2453" s="1047"/>
      <c r="L2453" s="1047"/>
      <c r="M2453" s="1047"/>
      <c r="N2453" s="1047"/>
      <c r="O2453" s="1047"/>
      <c r="P2453" s="1047"/>
    </row>
    <row r="2454" spans="1:16">
      <c r="A2454" s="1066">
        <v>2444</v>
      </c>
      <c r="B2454" s="1364" t="s">
        <v>4411</v>
      </c>
      <c r="C2454" s="1365" t="s">
        <v>4299</v>
      </c>
      <c r="D2454" s="1354">
        <v>1406.9</v>
      </c>
      <c r="F2454" s="1042"/>
      <c r="G2454" s="1355"/>
      <c r="H2454" s="1047"/>
      <c r="I2454" s="1047"/>
      <c r="L2454" s="1117"/>
    </row>
    <row r="2455" spans="1:16">
      <c r="A2455" s="1066">
        <v>2445</v>
      </c>
      <c r="B2455" s="1364" t="s">
        <v>4412</v>
      </c>
      <c r="C2455" s="1365" t="s">
        <v>4299</v>
      </c>
      <c r="D2455" s="1354">
        <v>1406.9</v>
      </c>
      <c r="F2455" s="1042"/>
      <c r="G2455" s="1355"/>
      <c r="H2455" s="1047"/>
      <c r="I2455" s="1047"/>
      <c r="L2455" s="1117"/>
    </row>
    <row r="2456" spans="1:16">
      <c r="A2456" s="1066">
        <v>2446</v>
      </c>
      <c r="B2456" s="1364" t="s">
        <v>4413</v>
      </c>
      <c r="C2456" s="1365" t="s">
        <v>4299</v>
      </c>
      <c r="D2456" s="1354">
        <v>1406.9</v>
      </c>
      <c r="F2456" s="1042"/>
      <c r="G2456" s="1355"/>
      <c r="H2456" s="1047"/>
      <c r="I2456" s="1047"/>
      <c r="L2456" s="1117"/>
    </row>
    <row r="2457" spans="1:16">
      <c r="A2457" s="1066">
        <v>2447</v>
      </c>
      <c r="B2457" s="1364" t="s">
        <v>4414</v>
      </c>
      <c r="C2457" s="1365" t="s">
        <v>4299</v>
      </c>
      <c r="D2457" s="1354">
        <v>1406.9</v>
      </c>
      <c r="F2457" s="1047"/>
      <c r="G2457" s="1355"/>
      <c r="H2457" s="1047"/>
      <c r="I2457" s="1047"/>
      <c r="L2457" s="1117"/>
    </row>
    <row r="2458" spans="1:16">
      <c r="A2458" s="1066">
        <v>2448</v>
      </c>
      <c r="B2458" s="1364" t="s">
        <v>4415</v>
      </c>
      <c r="C2458" s="1365" t="s">
        <v>4299</v>
      </c>
      <c r="D2458" s="1354">
        <v>1406.9</v>
      </c>
      <c r="F2458" s="1042"/>
      <c r="G2458" s="1355"/>
      <c r="H2458" s="1047"/>
      <c r="I2458" s="1047"/>
      <c r="L2458" s="1117"/>
    </row>
    <row r="2459" spans="1:16">
      <c r="A2459" s="1066">
        <v>2449</v>
      </c>
      <c r="B2459" s="1364" t="s">
        <v>4416</v>
      </c>
      <c r="C2459" s="1365" t="s">
        <v>4299</v>
      </c>
      <c r="D2459" s="1354">
        <v>1406.9</v>
      </c>
      <c r="F2459" s="1042"/>
      <c r="G2459" s="1355"/>
      <c r="H2459" s="1047"/>
      <c r="I2459" s="1047"/>
      <c r="L2459" s="1117"/>
    </row>
    <row r="2460" spans="1:16">
      <c r="A2460" s="1066">
        <v>2450</v>
      </c>
      <c r="B2460" s="1364" t="s">
        <v>4417</v>
      </c>
      <c r="C2460" s="1365" t="s">
        <v>4299</v>
      </c>
      <c r="D2460" s="1354">
        <v>1406.9</v>
      </c>
      <c r="F2460" s="1042"/>
      <c r="G2460" s="1355"/>
      <c r="H2460" s="1047"/>
      <c r="I2460" s="1047"/>
      <c r="L2460" s="1117"/>
    </row>
    <row r="2461" spans="1:16">
      <c r="A2461" s="1066">
        <v>2451</v>
      </c>
      <c r="B2461" s="1364" t="s">
        <v>4418</v>
      </c>
      <c r="C2461" s="1365" t="s">
        <v>4299</v>
      </c>
      <c r="D2461" s="1354">
        <v>1406.9</v>
      </c>
      <c r="F2461" s="1199"/>
      <c r="G2461" s="1355"/>
      <c r="H2461" s="1047"/>
      <c r="I2461" s="1047"/>
      <c r="L2461" s="1117"/>
    </row>
    <row r="2462" spans="1:16">
      <c r="A2462" s="1066">
        <v>2452</v>
      </c>
      <c r="B2462" s="1364" t="s">
        <v>4419</v>
      </c>
      <c r="C2462" s="1080" t="s">
        <v>4299</v>
      </c>
      <c r="D2462" s="1354">
        <v>1406.9</v>
      </c>
      <c r="F2462" s="1042"/>
      <c r="G2462" s="1355"/>
      <c r="H2462" s="1047"/>
      <c r="I2462" s="1047"/>
      <c r="L2462" s="1117"/>
    </row>
    <row r="2463" spans="1:16">
      <c r="A2463" s="1066">
        <v>2453</v>
      </c>
      <c r="B2463" s="1364" t="s">
        <v>4420</v>
      </c>
      <c r="C2463" s="1080" t="s">
        <v>4299</v>
      </c>
      <c r="D2463" s="1354">
        <v>1406.9</v>
      </c>
      <c r="F2463" s="1042"/>
      <c r="G2463" s="1355"/>
      <c r="H2463" s="1047"/>
      <c r="I2463" s="1047"/>
      <c r="L2463" s="1117"/>
    </row>
    <row r="2464" spans="1:16">
      <c r="A2464" s="1066">
        <v>2454</v>
      </c>
      <c r="B2464" s="1364" t="s">
        <v>4421</v>
      </c>
      <c r="C2464" s="1080" t="s">
        <v>4299</v>
      </c>
      <c r="D2464" s="1354">
        <v>1406.9</v>
      </c>
      <c r="F2464" s="1042"/>
      <c r="G2464" s="1355"/>
      <c r="H2464" s="1047"/>
      <c r="I2464" s="1047"/>
      <c r="L2464" s="1117"/>
    </row>
    <row r="2465" spans="1:14">
      <c r="A2465" s="1066">
        <v>2455</v>
      </c>
      <c r="B2465" s="1364" t="s">
        <v>4422</v>
      </c>
      <c r="C2465" s="1080" t="s">
        <v>4299</v>
      </c>
      <c r="D2465" s="1354">
        <v>24495</v>
      </c>
      <c r="F2465" s="1042"/>
      <c r="G2465" s="1355"/>
      <c r="H2465" s="1047"/>
      <c r="I2465" s="1047"/>
      <c r="L2465" s="1117"/>
    </row>
    <row r="2466" spans="1:14">
      <c r="A2466" s="1066">
        <v>2456</v>
      </c>
      <c r="B2466" s="1364" t="s">
        <v>4423</v>
      </c>
      <c r="C2466" s="1080" t="s">
        <v>4299</v>
      </c>
      <c r="D2466" s="1354">
        <v>5830</v>
      </c>
      <c r="F2466" s="1042"/>
      <c r="G2466" s="1355"/>
      <c r="H2466" s="1047"/>
      <c r="I2466" s="1047"/>
      <c r="L2466" s="1117"/>
    </row>
    <row r="2467" spans="1:14">
      <c r="A2467" s="1066">
        <v>2457</v>
      </c>
      <c r="B2467" s="1364" t="s">
        <v>4424</v>
      </c>
      <c r="C2467" s="1080" t="s">
        <v>4299</v>
      </c>
      <c r="D2467" s="1354">
        <v>5830</v>
      </c>
      <c r="F2467" s="1042"/>
      <c r="G2467" s="1355"/>
      <c r="H2467" s="1047"/>
      <c r="I2467" s="1047"/>
      <c r="L2467" s="1117"/>
    </row>
    <row r="2468" spans="1:14">
      <c r="A2468" s="1066">
        <v>2458</v>
      </c>
      <c r="B2468" s="1364" t="s">
        <v>4425</v>
      </c>
      <c r="C2468" s="1080" t="s">
        <v>4299</v>
      </c>
      <c r="D2468" s="1354">
        <v>5830</v>
      </c>
      <c r="F2468" s="1042"/>
      <c r="G2468" s="1355"/>
      <c r="H2468" s="1047"/>
      <c r="I2468" s="1047"/>
      <c r="L2468" s="1117"/>
    </row>
    <row r="2469" spans="1:14">
      <c r="A2469" s="1066">
        <v>2459</v>
      </c>
      <c r="B2469" s="1364" t="s">
        <v>4426</v>
      </c>
      <c r="C2469" s="1080" t="s">
        <v>4299</v>
      </c>
      <c r="D2469" s="1354">
        <v>10580</v>
      </c>
      <c r="F2469" s="1042"/>
      <c r="G2469" s="1355"/>
      <c r="H2469" s="1047"/>
      <c r="I2469" s="1047"/>
      <c r="L2469" s="1117"/>
    </row>
    <row r="2470" spans="1:14">
      <c r="A2470" s="1066">
        <v>2460</v>
      </c>
      <c r="B2470" s="1364" t="s">
        <v>4427</v>
      </c>
      <c r="C2470" s="1080" t="s">
        <v>4299</v>
      </c>
      <c r="D2470" s="1354">
        <v>5830</v>
      </c>
      <c r="F2470" s="1042"/>
      <c r="G2470" s="1355"/>
      <c r="H2470" s="1047"/>
      <c r="I2470" s="1047"/>
      <c r="L2470" s="1117"/>
    </row>
    <row r="2471" spans="1:14">
      <c r="A2471" s="1066">
        <v>2461</v>
      </c>
      <c r="B2471" s="1349" t="s">
        <v>4428</v>
      </c>
      <c r="C2471" s="1080" t="s">
        <v>4299</v>
      </c>
      <c r="D2471" s="1362">
        <v>4999</v>
      </c>
      <c r="F2471" s="1042"/>
      <c r="G2471" s="1355"/>
      <c r="H2471" s="1047"/>
      <c r="I2471" s="1047"/>
      <c r="L2471" s="1117"/>
    </row>
    <row r="2472" spans="1:14" customFormat="1" ht="15">
      <c r="A2472" s="1066">
        <v>2462</v>
      </c>
      <c r="B2472" s="1328" t="s">
        <v>4429</v>
      </c>
      <c r="C2472" s="1080" t="s">
        <v>4299</v>
      </c>
      <c r="D2472" s="1338">
        <v>4999</v>
      </c>
      <c r="E2472" s="1042"/>
      <c r="F2472" s="806"/>
      <c r="G2472" s="806"/>
      <c r="H2472" s="1047"/>
      <c r="I2472" s="1303"/>
      <c r="J2472" s="806"/>
    </row>
    <row r="2473" spans="1:14">
      <c r="A2473" s="1066">
        <v>2463</v>
      </c>
      <c r="B2473" s="1349" t="s">
        <v>4430</v>
      </c>
      <c r="C2473" s="1080" t="s">
        <v>4299</v>
      </c>
      <c r="D2473" s="1362">
        <v>4999</v>
      </c>
      <c r="F2473" s="1042"/>
      <c r="G2473" s="1355"/>
      <c r="H2473" s="1047"/>
      <c r="I2473" s="1047"/>
      <c r="L2473" s="1117"/>
    </row>
    <row r="2474" spans="1:14" customFormat="1" ht="15">
      <c r="A2474" s="1066">
        <v>2464</v>
      </c>
      <c r="B2474" s="1328" t="s">
        <v>4431</v>
      </c>
      <c r="C2474" s="1080" t="s">
        <v>4299</v>
      </c>
      <c r="D2474" s="1361">
        <v>4999</v>
      </c>
      <c r="E2474" s="1042"/>
      <c r="F2474" s="1352"/>
      <c r="G2474" s="1352"/>
      <c r="H2474" s="1047"/>
      <c r="I2474" s="1366"/>
      <c r="J2474" s="806"/>
      <c r="K2474" s="806"/>
      <c r="N2474" s="1367"/>
    </row>
    <row r="2475" spans="1:14" customFormat="1" ht="15">
      <c r="A2475" s="1066">
        <v>2465</v>
      </c>
      <c r="B2475" s="1328" t="s">
        <v>4432</v>
      </c>
      <c r="C2475" s="1080" t="s">
        <v>4299</v>
      </c>
      <c r="D2475" s="1361">
        <v>4999</v>
      </c>
      <c r="E2475" s="1042"/>
      <c r="F2475" s="1352"/>
      <c r="G2475" s="1352"/>
      <c r="H2475" s="1047"/>
      <c r="I2475" s="1366"/>
      <c r="J2475" s="806"/>
      <c r="K2475" s="806"/>
      <c r="N2475" s="1367"/>
    </row>
    <row r="2476" spans="1:14" customFormat="1" ht="15">
      <c r="A2476" s="1066">
        <v>2466</v>
      </c>
      <c r="B2476" s="1328" t="s">
        <v>4433</v>
      </c>
      <c r="C2476" s="1080" t="s">
        <v>3703</v>
      </c>
      <c r="D2476" s="1361">
        <v>17954.36</v>
      </c>
      <c r="E2476" s="1042"/>
      <c r="F2476" s="1352"/>
      <c r="G2476" s="1352"/>
      <c r="H2476" s="1047"/>
      <c r="I2476" s="1366"/>
      <c r="J2476" s="806"/>
      <c r="K2476" s="806"/>
      <c r="N2476" s="1367"/>
    </row>
    <row r="2477" spans="1:14" customFormat="1" ht="15">
      <c r="A2477" s="1066">
        <v>2467</v>
      </c>
      <c r="B2477" s="1328" t="s">
        <v>4434</v>
      </c>
      <c r="C2477" s="1080" t="s">
        <v>4435</v>
      </c>
      <c r="D2477" s="1361">
        <v>24495</v>
      </c>
      <c r="E2477" s="1042"/>
      <c r="F2477" s="1352"/>
      <c r="G2477" s="1352"/>
      <c r="H2477" s="1047"/>
      <c r="I2477" s="1366"/>
      <c r="J2477" s="806"/>
      <c r="K2477" s="806"/>
      <c r="N2477" s="1367"/>
    </row>
    <row r="2478" spans="1:14" customFormat="1" ht="15">
      <c r="A2478" s="1066">
        <v>2468</v>
      </c>
      <c r="B2478" s="1328" t="s">
        <v>4436</v>
      </c>
      <c r="C2478" s="1080" t="s">
        <v>4435</v>
      </c>
      <c r="D2478" s="1361">
        <v>24495</v>
      </c>
      <c r="E2478" s="1042"/>
      <c r="F2478" s="1352"/>
      <c r="G2478" s="1352"/>
      <c r="H2478" s="1047"/>
      <c r="I2478" s="1366"/>
      <c r="J2478" s="806"/>
      <c r="K2478" s="806"/>
      <c r="N2478" s="1367"/>
    </row>
    <row r="2479" spans="1:14" customFormat="1" ht="15">
      <c r="A2479" s="1066">
        <v>2469</v>
      </c>
      <c r="B2479" s="1328" t="s">
        <v>4437</v>
      </c>
      <c r="C2479" s="1080" t="s">
        <v>4435</v>
      </c>
      <c r="D2479" s="1361">
        <v>3749.25</v>
      </c>
      <c r="E2479" s="1042"/>
      <c r="F2479" s="1352"/>
      <c r="G2479" s="1352"/>
      <c r="H2479" s="1047"/>
      <c r="I2479" s="1366"/>
      <c r="J2479" s="806"/>
      <c r="K2479" s="806"/>
      <c r="N2479" s="1367"/>
    </row>
    <row r="2480" spans="1:14" customFormat="1" ht="15">
      <c r="A2480" s="1066">
        <v>2470</v>
      </c>
      <c r="B2480" s="1328" t="s">
        <v>4438</v>
      </c>
      <c r="C2480" s="1080" t="s">
        <v>4439</v>
      </c>
      <c r="D2480" s="1361">
        <v>28130.05</v>
      </c>
      <c r="E2480" s="1042"/>
      <c r="F2480" s="1352"/>
      <c r="G2480" s="1352"/>
      <c r="H2480" s="1047"/>
      <c r="I2480" s="1366"/>
      <c r="J2480" s="806"/>
      <c r="K2480" s="806"/>
      <c r="N2480" s="1367"/>
    </row>
    <row r="2481" spans="1:14" customFormat="1" ht="15">
      <c r="A2481" s="1066">
        <v>2471</v>
      </c>
      <c r="B2481" s="1328" t="s">
        <v>4440</v>
      </c>
      <c r="C2481" s="1368" t="s">
        <v>4439</v>
      </c>
      <c r="D2481" s="1354">
        <v>10580</v>
      </c>
      <c r="E2481" s="1042"/>
      <c r="F2481" s="1352"/>
      <c r="G2481" s="1352"/>
      <c r="H2481" s="1047"/>
      <c r="I2481" s="1366"/>
      <c r="J2481" s="806"/>
      <c r="K2481" s="806"/>
      <c r="N2481" s="1367"/>
    </row>
    <row r="2482" spans="1:14" customFormat="1" ht="15">
      <c r="A2482" s="1066">
        <v>2472</v>
      </c>
      <c r="B2482" s="1328" t="s">
        <v>4441</v>
      </c>
      <c r="C2482" s="1368" t="s">
        <v>4442</v>
      </c>
      <c r="D2482" s="1354">
        <v>0</v>
      </c>
      <c r="E2482" s="1042"/>
      <c r="F2482" s="1352"/>
      <c r="G2482" s="1352"/>
      <c r="H2482" s="1047"/>
      <c r="I2482" s="1366"/>
      <c r="J2482" s="806"/>
      <c r="K2482" s="806"/>
      <c r="N2482" s="1367"/>
    </row>
    <row r="2483" spans="1:14">
      <c r="A2483" s="1066">
        <v>2473</v>
      </c>
      <c r="B2483" s="1364" t="s">
        <v>4443</v>
      </c>
      <c r="C2483" s="1080" t="s">
        <v>4442</v>
      </c>
      <c r="D2483" s="1354">
        <v>43036</v>
      </c>
      <c r="F2483" s="1042"/>
      <c r="G2483" s="1355"/>
      <c r="H2483" s="1047"/>
      <c r="I2483" s="1047"/>
      <c r="L2483" s="1117"/>
    </row>
    <row r="2484" spans="1:14">
      <c r="A2484" s="1066">
        <v>2474</v>
      </c>
      <c r="B2484" s="1364" t="s">
        <v>4444</v>
      </c>
      <c r="C2484" s="1080" t="s">
        <v>4442</v>
      </c>
      <c r="D2484" s="1354">
        <v>13397</v>
      </c>
      <c r="F2484" s="1042"/>
      <c r="G2484" s="1355"/>
      <c r="H2484" s="1047"/>
      <c r="I2484" s="1047"/>
      <c r="L2484" s="1117"/>
    </row>
    <row r="2485" spans="1:14">
      <c r="A2485" s="1066">
        <v>2475</v>
      </c>
      <c r="B2485" s="1364" t="s">
        <v>4445</v>
      </c>
      <c r="C2485" s="1080" t="s">
        <v>4442</v>
      </c>
      <c r="D2485" s="1354">
        <v>2455</v>
      </c>
      <c r="F2485" s="1042"/>
      <c r="G2485" s="1355"/>
      <c r="H2485" s="1047"/>
      <c r="I2485" s="1047"/>
      <c r="L2485" s="1117"/>
    </row>
    <row r="2486" spans="1:14">
      <c r="A2486" s="1066">
        <v>2476</v>
      </c>
      <c r="B2486" s="1364" t="s">
        <v>4446</v>
      </c>
      <c r="C2486" s="1080" t="s">
        <v>4442</v>
      </c>
      <c r="D2486" s="1354">
        <v>2455</v>
      </c>
      <c r="F2486" s="1042"/>
      <c r="G2486" s="1355"/>
      <c r="H2486" s="1047"/>
      <c r="I2486" s="1047"/>
      <c r="L2486" s="1117"/>
    </row>
    <row r="2487" spans="1:14" customFormat="1" ht="15">
      <c r="A2487" s="1066">
        <v>2477</v>
      </c>
      <c r="B2487" s="1328" t="s">
        <v>4447</v>
      </c>
      <c r="C2487" s="1351" t="s">
        <v>4442</v>
      </c>
      <c r="D2487" s="1338">
        <v>12075</v>
      </c>
      <c r="E2487" s="1042"/>
      <c r="F2487" s="806"/>
      <c r="G2487" s="806"/>
      <c r="H2487" s="1047"/>
      <c r="I2487" s="1303"/>
      <c r="J2487" s="806"/>
    </row>
    <row r="2488" spans="1:14" customFormat="1" ht="21" customHeight="1">
      <c r="A2488" s="1066">
        <v>2478</v>
      </c>
      <c r="B2488" s="1328" t="s">
        <v>4448</v>
      </c>
      <c r="C2488" s="1082" t="s">
        <v>4442</v>
      </c>
      <c r="D2488" s="1369">
        <v>42511</v>
      </c>
      <c r="E2488" s="1370"/>
      <c r="F2488" s="806"/>
      <c r="G2488" s="806"/>
      <c r="H2488" s="1047"/>
      <c r="I2488" s="1303"/>
      <c r="J2488" s="806"/>
    </row>
    <row r="2489" spans="1:14" ht="16.5" customHeight="1">
      <c r="A2489" s="1066">
        <v>2479</v>
      </c>
      <c r="B2489" s="1328" t="s">
        <v>4449</v>
      </c>
      <c r="C2489" s="1080" t="s">
        <v>4442</v>
      </c>
      <c r="D2489" s="1354">
        <v>43511</v>
      </c>
      <c r="E2489" s="806"/>
      <c r="F2489" s="1117">
        <v>40017576.119999997</v>
      </c>
      <c r="I2489" s="1285"/>
    </row>
    <row r="2490" spans="1:14" ht="16.5" customHeight="1">
      <c r="A2490" s="1066">
        <v>2480</v>
      </c>
      <c r="B2490" s="1328" t="s">
        <v>4450</v>
      </c>
      <c r="C2490" s="1080" t="s">
        <v>4442</v>
      </c>
      <c r="D2490" s="1354">
        <v>13397.5</v>
      </c>
      <c r="E2490" s="806"/>
      <c r="F2490" s="1117"/>
      <c r="I2490" s="1285"/>
    </row>
    <row r="2491" spans="1:14" ht="16.5" customHeight="1">
      <c r="A2491" s="1066">
        <v>2481</v>
      </c>
      <c r="B2491" s="1328" t="s">
        <v>4451</v>
      </c>
      <c r="C2491" s="1080" t="s">
        <v>4442</v>
      </c>
      <c r="D2491" s="1354">
        <v>13397.5</v>
      </c>
      <c r="E2491" s="806"/>
      <c r="F2491" s="1117"/>
      <c r="I2491" s="1285"/>
    </row>
    <row r="2492" spans="1:14" ht="16.5" customHeight="1">
      <c r="A2492" s="1066">
        <v>2482</v>
      </c>
      <c r="B2492" s="1328" t="s">
        <v>4452</v>
      </c>
      <c r="C2492" s="1080" t="s">
        <v>4442</v>
      </c>
      <c r="D2492" s="1354">
        <v>13397.5</v>
      </c>
      <c r="E2492" s="806"/>
      <c r="F2492" s="1117"/>
      <c r="I2492" s="1285"/>
    </row>
    <row r="2493" spans="1:14" ht="16.5" customHeight="1">
      <c r="A2493" s="1066">
        <v>2483</v>
      </c>
      <c r="B2493" s="1328" t="s">
        <v>4453</v>
      </c>
      <c r="C2493" s="1080" t="s">
        <v>4442</v>
      </c>
      <c r="D2493" s="1354">
        <v>15490.5</v>
      </c>
      <c r="E2493" s="806"/>
      <c r="F2493" s="1117"/>
      <c r="I2493" s="1285"/>
    </row>
    <row r="2494" spans="1:14" ht="16.5" customHeight="1">
      <c r="A2494" s="1066">
        <v>2484</v>
      </c>
      <c r="B2494" s="1328" t="s">
        <v>4454</v>
      </c>
      <c r="C2494" s="1080" t="s">
        <v>4442</v>
      </c>
      <c r="D2494" s="1354">
        <v>15490.5</v>
      </c>
      <c r="E2494" s="806"/>
      <c r="F2494" s="1117"/>
      <c r="I2494" s="1285"/>
    </row>
    <row r="2495" spans="1:14" ht="16.5" customHeight="1">
      <c r="A2495" s="1066">
        <v>2485</v>
      </c>
      <c r="B2495" s="1328" t="s">
        <v>4455</v>
      </c>
      <c r="C2495" s="1080" t="s">
        <v>4442</v>
      </c>
      <c r="D2495" s="1354">
        <v>0</v>
      </c>
      <c r="E2495" s="806"/>
      <c r="F2495" s="1117"/>
      <c r="I2495" s="1285"/>
    </row>
    <row r="2496" spans="1:14" ht="16.5" customHeight="1">
      <c r="A2496" s="1066">
        <v>2486</v>
      </c>
      <c r="B2496" s="1328" t="s">
        <v>4456</v>
      </c>
      <c r="C2496" s="1080" t="s">
        <v>4442</v>
      </c>
      <c r="D2496" s="1354">
        <v>13397.5</v>
      </c>
      <c r="E2496" s="806"/>
      <c r="F2496" s="1117"/>
      <c r="I2496" s="1285"/>
    </row>
    <row r="2497" spans="1:9" ht="16.5" customHeight="1">
      <c r="A2497" s="1066">
        <v>2487</v>
      </c>
      <c r="B2497" s="1328" t="s">
        <v>4457</v>
      </c>
      <c r="C2497" s="1080" t="s">
        <v>4442</v>
      </c>
      <c r="D2497" s="1354">
        <v>13397.5</v>
      </c>
      <c r="E2497" s="806"/>
      <c r="F2497" s="1117"/>
      <c r="I2497" s="1285"/>
    </row>
    <row r="2498" spans="1:9" ht="16.5" customHeight="1">
      <c r="A2498" s="1066">
        <v>2488</v>
      </c>
      <c r="B2498" s="1328" t="s">
        <v>4458</v>
      </c>
      <c r="C2498" s="1080" t="s">
        <v>4442</v>
      </c>
      <c r="D2498" s="1354">
        <v>13397.5</v>
      </c>
      <c r="E2498" s="806"/>
      <c r="F2498" s="1117"/>
      <c r="I2498" s="1285"/>
    </row>
    <row r="2499" spans="1:9" ht="16.5" customHeight="1">
      <c r="A2499" s="1066">
        <v>2489</v>
      </c>
      <c r="B2499" s="1328" t="s">
        <v>4459</v>
      </c>
      <c r="C2499" s="1080" t="s">
        <v>4442</v>
      </c>
      <c r="D2499" s="1354">
        <v>15490.5</v>
      </c>
      <c r="E2499" s="806"/>
      <c r="F2499" s="1117"/>
      <c r="I2499" s="1285"/>
    </row>
    <row r="2500" spans="1:9" ht="16.5" customHeight="1">
      <c r="A2500" s="1066">
        <v>2490</v>
      </c>
      <c r="B2500" s="1328" t="s">
        <v>4460</v>
      </c>
      <c r="C2500" s="1080" t="s">
        <v>4442</v>
      </c>
      <c r="D2500" s="1354">
        <v>15490.5</v>
      </c>
      <c r="E2500" s="806"/>
      <c r="F2500" s="1117"/>
      <c r="I2500" s="1285"/>
    </row>
    <row r="2501" spans="1:9" ht="16.5" customHeight="1">
      <c r="A2501" s="1066">
        <v>2491</v>
      </c>
      <c r="B2501" s="1328" t="s">
        <v>4461</v>
      </c>
      <c r="C2501" s="1080" t="s">
        <v>4442</v>
      </c>
      <c r="D2501" s="1354">
        <v>6203</v>
      </c>
      <c r="E2501" s="806"/>
      <c r="F2501" s="1117"/>
      <c r="I2501" s="1285"/>
    </row>
    <row r="2502" spans="1:9" ht="16.5" customHeight="1">
      <c r="A2502" s="1066">
        <v>2492</v>
      </c>
      <c r="B2502" s="1328" t="s">
        <v>4462</v>
      </c>
      <c r="C2502" s="1080" t="s">
        <v>4442</v>
      </c>
      <c r="D2502" s="1354">
        <v>61238.74</v>
      </c>
      <c r="E2502" s="806"/>
      <c r="F2502" s="1117"/>
      <c r="I2502" s="1285"/>
    </row>
    <row r="2503" spans="1:9" ht="16.5" customHeight="1">
      <c r="A2503" s="1066">
        <v>2493</v>
      </c>
      <c r="B2503" s="1328" t="s">
        <v>4463</v>
      </c>
      <c r="C2503" s="1080" t="s">
        <v>4442</v>
      </c>
      <c r="D2503" s="1354">
        <v>61238.74</v>
      </c>
      <c r="E2503" s="806"/>
      <c r="F2503" s="1117"/>
      <c r="I2503" s="1285"/>
    </row>
    <row r="2504" spans="1:9" ht="16.5" customHeight="1">
      <c r="A2504" s="1066">
        <v>2494</v>
      </c>
      <c r="B2504" s="1328" t="s">
        <v>4464</v>
      </c>
      <c r="C2504" s="1080" t="s">
        <v>4442</v>
      </c>
      <c r="D2504" s="1354">
        <v>75640</v>
      </c>
      <c r="E2504" s="806"/>
      <c r="F2504" s="1117"/>
      <c r="I2504" s="1285"/>
    </row>
    <row r="2505" spans="1:9" ht="16.5" customHeight="1">
      <c r="A2505" s="1066">
        <v>2495</v>
      </c>
      <c r="B2505" s="1328" t="s">
        <v>4465</v>
      </c>
      <c r="C2505" s="1080" t="s">
        <v>4442</v>
      </c>
      <c r="D2505" s="1354">
        <v>2455</v>
      </c>
      <c r="E2505" s="806"/>
      <c r="F2505" s="1117"/>
      <c r="I2505" s="1285"/>
    </row>
    <row r="2506" spans="1:9" ht="16.5" customHeight="1">
      <c r="A2506" s="1066">
        <v>2496</v>
      </c>
      <c r="B2506" s="1328" t="s">
        <v>4466</v>
      </c>
      <c r="C2506" s="1080" t="s">
        <v>4442</v>
      </c>
      <c r="D2506" s="1354">
        <v>2455</v>
      </c>
      <c r="E2506" s="806"/>
      <c r="F2506" s="1117"/>
      <c r="I2506" s="1285"/>
    </row>
    <row r="2507" spans="1:9" ht="16.5" customHeight="1">
      <c r="A2507" s="1066">
        <v>2497</v>
      </c>
      <c r="B2507" s="1328" t="s">
        <v>4467</v>
      </c>
      <c r="C2507" s="1080" t="s">
        <v>4442</v>
      </c>
      <c r="D2507" s="1354">
        <v>15254</v>
      </c>
      <c r="E2507" s="806"/>
      <c r="F2507" s="1117"/>
      <c r="I2507" s="1285"/>
    </row>
    <row r="2508" spans="1:9" ht="16.5" customHeight="1">
      <c r="A2508" s="1066">
        <v>2498</v>
      </c>
      <c r="B2508" s="1328" t="s">
        <v>4468</v>
      </c>
      <c r="C2508" s="1080" t="s">
        <v>4442</v>
      </c>
      <c r="D2508" s="1354">
        <v>15254</v>
      </c>
      <c r="E2508" s="806"/>
      <c r="F2508" s="1117"/>
      <c r="I2508" s="1285"/>
    </row>
    <row r="2509" spans="1:9" ht="16.5" customHeight="1">
      <c r="A2509" s="1066">
        <v>2499</v>
      </c>
      <c r="B2509" s="1328" t="s">
        <v>4469</v>
      </c>
      <c r="C2509" s="1080" t="s">
        <v>4442</v>
      </c>
      <c r="D2509" s="1354">
        <v>11422.95</v>
      </c>
      <c r="E2509" s="806"/>
      <c r="F2509" s="1117"/>
      <c r="I2509" s="1285"/>
    </row>
    <row r="2510" spans="1:9" ht="16.5" customHeight="1">
      <c r="A2510" s="1066">
        <v>2500</v>
      </c>
      <c r="B2510" s="1328" t="s">
        <v>4470</v>
      </c>
      <c r="C2510" s="1080" t="s">
        <v>4442</v>
      </c>
      <c r="D2510" s="1354">
        <v>11422.95</v>
      </c>
      <c r="E2510" s="806"/>
      <c r="F2510" s="1117"/>
      <c r="I2510" s="1285"/>
    </row>
    <row r="2511" spans="1:9" ht="16.5" customHeight="1">
      <c r="A2511" s="1066">
        <v>2501</v>
      </c>
      <c r="B2511" s="1328" t="s">
        <v>4471</v>
      </c>
      <c r="C2511" s="1080" t="s">
        <v>4442</v>
      </c>
      <c r="D2511" s="1354">
        <v>60239</v>
      </c>
      <c r="E2511" s="806"/>
      <c r="F2511" s="1117"/>
      <c r="I2511" s="1285"/>
    </row>
    <row r="2512" spans="1:9" ht="16.5" customHeight="1">
      <c r="A2512" s="1066">
        <v>2502</v>
      </c>
      <c r="B2512" s="1328" t="s">
        <v>4472</v>
      </c>
      <c r="C2512" s="1080" t="s">
        <v>4442</v>
      </c>
      <c r="D2512" s="1354">
        <v>60239</v>
      </c>
      <c r="E2512" s="806"/>
      <c r="F2512" s="1117"/>
      <c r="I2512" s="1285"/>
    </row>
    <row r="2513" spans="1:9" ht="16.5" customHeight="1">
      <c r="A2513" s="1066">
        <v>2503</v>
      </c>
      <c r="B2513" s="1328" t="s">
        <v>4473</v>
      </c>
      <c r="C2513" s="1080" t="s">
        <v>4442</v>
      </c>
      <c r="D2513" s="1354">
        <v>42036</v>
      </c>
      <c r="E2513" s="806"/>
      <c r="F2513" s="1117"/>
      <c r="I2513" s="1285"/>
    </row>
    <row r="2514" spans="1:9" ht="16.5" customHeight="1">
      <c r="A2514" s="1066">
        <v>2504</v>
      </c>
      <c r="B2514" s="1328" t="s">
        <v>4474</v>
      </c>
      <c r="C2514" s="1080" t="s">
        <v>4442</v>
      </c>
      <c r="D2514" s="1354">
        <v>74640</v>
      </c>
      <c r="E2514" s="806"/>
      <c r="F2514" s="1117"/>
      <c r="I2514" s="1285"/>
    </row>
    <row r="2515" spans="1:9" ht="16.5" customHeight="1">
      <c r="A2515" s="1066">
        <v>2505</v>
      </c>
      <c r="B2515" s="1328" t="s">
        <v>4475</v>
      </c>
      <c r="C2515" s="1080" t="s">
        <v>4442</v>
      </c>
      <c r="D2515" s="1354">
        <v>11600</v>
      </c>
      <c r="E2515" s="806"/>
      <c r="F2515" s="1117"/>
      <c r="I2515" s="1285"/>
    </row>
    <row r="2516" spans="1:9" ht="16.5" customHeight="1">
      <c r="A2516" s="1066">
        <v>2506</v>
      </c>
      <c r="B2516" s="1328" t="s">
        <v>4476</v>
      </c>
      <c r="C2516" s="1080" t="s">
        <v>4442</v>
      </c>
      <c r="D2516" s="1354">
        <v>7000</v>
      </c>
      <c r="E2516" s="806"/>
      <c r="F2516" s="1117"/>
      <c r="I2516" s="1285"/>
    </row>
    <row r="2517" spans="1:9" ht="16.5" customHeight="1">
      <c r="A2517" s="1066">
        <v>2507</v>
      </c>
      <c r="B2517" s="1328" t="s">
        <v>4477</v>
      </c>
      <c r="C2517" s="1080" t="s">
        <v>4442</v>
      </c>
      <c r="D2517" s="1354">
        <v>44080</v>
      </c>
      <c r="E2517" s="806"/>
      <c r="F2517" s="1117"/>
      <c r="I2517" s="1285"/>
    </row>
    <row r="2518" spans="1:9" ht="16.5" customHeight="1">
      <c r="A2518" s="1066">
        <v>2508</v>
      </c>
      <c r="B2518" s="1328" t="s">
        <v>4478</v>
      </c>
      <c r="C2518" s="1080" t="s">
        <v>4442</v>
      </c>
      <c r="D2518" s="1354">
        <v>55680</v>
      </c>
      <c r="E2518" s="806"/>
      <c r="F2518" s="1117"/>
      <c r="I2518" s="1285"/>
    </row>
    <row r="2519" spans="1:9" ht="16.5" customHeight="1">
      <c r="A2519" s="1066">
        <v>2509</v>
      </c>
      <c r="B2519" s="1328" t="s">
        <v>4479</v>
      </c>
      <c r="C2519" s="1080" t="s">
        <v>4442</v>
      </c>
      <c r="D2519" s="1354">
        <v>15080</v>
      </c>
      <c r="E2519" s="806"/>
      <c r="F2519" s="1117"/>
      <c r="I2519" s="1285"/>
    </row>
    <row r="2520" spans="1:9" ht="16.5" customHeight="1">
      <c r="A2520" s="1066">
        <v>2510</v>
      </c>
      <c r="B2520" s="1328" t="s">
        <v>4480</v>
      </c>
      <c r="C2520" s="1080" t="s">
        <v>4442</v>
      </c>
      <c r="D2520" s="1354">
        <v>24360</v>
      </c>
      <c r="E2520" s="806"/>
      <c r="F2520" s="1117"/>
      <c r="I2520" s="1285"/>
    </row>
    <row r="2521" spans="1:9" ht="16.5" customHeight="1">
      <c r="A2521" s="1066">
        <v>2511</v>
      </c>
      <c r="B2521" s="1328" t="s">
        <v>4481</v>
      </c>
      <c r="C2521" s="1080" t="s">
        <v>4442</v>
      </c>
      <c r="D2521" s="1354">
        <v>44080</v>
      </c>
      <c r="E2521" s="806"/>
      <c r="F2521" s="1117"/>
      <c r="I2521" s="1285"/>
    </row>
    <row r="2522" spans="1:9" ht="16.5" customHeight="1">
      <c r="A2522" s="1066">
        <v>2512</v>
      </c>
      <c r="B2522" s="1328" t="s">
        <v>4482</v>
      </c>
      <c r="C2522" s="1080" t="s">
        <v>4442</v>
      </c>
      <c r="D2522" s="1354">
        <v>55680</v>
      </c>
      <c r="E2522" s="806"/>
      <c r="F2522" s="1117"/>
      <c r="I2522" s="1285"/>
    </row>
    <row r="2523" spans="1:9" ht="16.5" customHeight="1">
      <c r="A2523" s="1066">
        <v>2513</v>
      </c>
      <c r="B2523" s="1328" t="s">
        <v>4483</v>
      </c>
      <c r="C2523" s="1080" t="s">
        <v>4442</v>
      </c>
      <c r="D2523" s="1354">
        <v>15080</v>
      </c>
      <c r="E2523" s="806"/>
      <c r="F2523" s="1117"/>
      <c r="I2523" s="1285"/>
    </row>
    <row r="2524" spans="1:9" ht="16.5" customHeight="1">
      <c r="A2524" s="1066">
        <v>2514</v>
      </c>
      <c r="B2524" s="1328" t="s">
        <v>4484</v>
      </c>
      <c r="C2524" s="1080" t="s">
        <v>4442</v>
      </c>
      <c r="D2524" s="1354">
        <v>44080</v>
      </c>
      <c r="E2524" s="806"/>
      <c r="F2524" s="1117"/>
      <c r="I2524" s="1285"/>
    </row>
    <row r="2525" spans="1:9" ht="16.5" customHeight="1">
      <c r="A2525" s="1066">
        <v>2515</v>
      </c>
      <c r="B2525" s="1328" t="s">
        <v>4485</v>
      </c>
      <c r="C2525" s="1080" t="s">
        <v>4442</v>
      </c>
      <c r="D2525" s="1354">
        <v>55680</v>
      </c>
      <c r="E2525" s="806"/>
      <c r="F2525" s="1117"/>
      <c r="I2525" s="1285"/>
    </row>
    <row r="2526" spans="1:9" ht="16.5" customHeight="1">
      <c r="A2526" s="1066">
        <v>2516</v>
      </c>
      <c r="B2526" s="1328" t="s">
        <v>4486</v>
      </c>
      <c r="C2526" s="1080" t="s">
        <v>4442</v>
      </c>
      <c r="D2526" s="1354">
        <v>15080</v>
      </c>
      <c r="E2526" s="806"/>
      <c r="F2526" s="1117"/>
      <c r="I2526" s="1285"/>
    </row>
    <row r="2527" spans="1:9" ht="16.5" customHeight="1">
      <c r="A2527" s="1066">
        <v>2517</v>
      </c>
      <c r="B2527" s="1328" t="s">
        <v>4487</v>
      </c>
      <c r="C2527" s="1080" t="s">
        <v>4442</v>
      </c>
      <c r="D2527" s="1354">
        <v>24360</v>
      </c>
      <c r="E2527" s="806"/>
      <c r="F2527" s="1117"/>
      <c r="I2527" s="1285"/>
    </row>
    <row r="2528" spans="1:9" ht="16.5" customHeight="1">
      <c r="A2528" s="1066">
        <v>2518</v>
      </c>
      <c r="B2528" s="1328" t="s">
        <v>4488</v>
      </c>
      <c r="C2528" s="1080" t="s">
        <v>4442</v>
      </c>
      <c r="D2528" s="1354">
        <v>44080</v>
      </c>
      <c r="E2528" s="806"/>
      <c r="F2528" s="1117"/>
      <c r="I2528" s="1285"/>
    </row>
    <row r="2529" spans="1:9" ht="16.5" customHeight="1">
      <c r="A2529" s="1066">
        <v>2519</v>
      </c>
      <c r="B2529" s="1328" t="s">
        <v>4489</v>
      </c>
      <c r="C2529" s="1080" t="s">
        <v>4442</v>
      </c>
      <c r="D2529" s="1354">
        <v>55680</v>
      </c>
      <c r="E2529" s="806"/>
      <c r="F2529" s="1117"/>
      <c r="I2529" s="1285"/>
    </row>
    <row r="2530" spans="1:9" ht="16.5" customHeight="1">
      <c r="A2530" s="1066">
        <v>2520</v>
      </c>
      <c r="B2530" s="1328" t="s">
        <v>4490</v>
      </c>
      <c r="C2530" s="1080" t="s">
        <v>4442</v>
      </c>
      <c r="D2530" s="1354">
        <v>15080</v>
      </c>
      <c r="E2530" s="806"/>
      <c r="F2530" s="1117"/>
      <c r="I2530" s="1285"/>
    </row>
    <row r="2531" spans="1:9" ht="16.5" customHeight="1">
      <c r="A2531" s="1066">
        <v>2521</v>
      </c>
      <c r="B2531" s="1328" t="s">
        <v>4491</v>
      </c>
      <c r="C2531" s="1080" t="s">
        <v>4442</v>
      </c>
      <c r="D2531" s="1354">
        <v>96453.64</v>
      </c>
      <c r="E2531" s="806"/>
      <c r="F2531" s="1117"/>
      <c r="I2531" s="1285"/>
    </row>
    <row r="2532" spans="1:9" ht="16.5" customHeight="1">
      <c r="A2532" s="1066">
        <v>2522</v>
      </c>
      <c r="B2532" s="1328" t="s">
        <v>4492</v>
      </c>
      <c r="C2532" s="1080" t="s">
        <v>4493</v>
      </c>
      <c r="D2532" s="1354">
        <v>41195</v>
      </c>
      <c r="E2532" s="806"/>
      <c r="F2532" s="1117"/>
      <c r="I2532" s="1285"/>
    </row>
    <row r="2533" spans="1:9" ht="16.5" customHeight="1">
      <c r="A2533" s="1066">
        <v>2523</v>
      </c>
      <c r="B2533" s="1328" t="s">
        <v>4494</v>
      </c>
      <c r="C2533" s="1080" t="s">
        <v>4493</v>
      </c>
      <c r="D2533" s="1354">
        <v>38389.050000000003</v>
      </c>
      <c r="E2533" s="806"/>
      <c r="F2533" s="1117"/>
      <c r="I2533" s="1285"/>
    </row>
    <row r="2534" spans="1:9" ht="16.5" customHeight="1">
      <c r="A2534" s="1066">
        <v>2524</v>
      </c>
      <c r="B2534" s="1328" t="s">
        <v>4495</v>
      </c>
      <c r="C2534" s="1080" t="s">
        <v>4493</v>
      </c>
      <c r="D2534" s="1354">
        <v>42195</v>
      </c>
      <c r="E2534" s="806"/>
      <c r="F2534" s="1117"/>
      <c r="I2534" s="1285"/>
    </row>
    <row r="2535" spans="1:9" ht="16.5" customHeight="1">
      <c r="A2535" s="1066">
        <v>2525</v>
      </c>
      <c r="B2535" s="1328" t="s">
        <v>4496</v>
      </c>
      <c r="C2535" s="1080" t="s">
        <v>4497</v>
      </c>
      <c r="D2535" s="1354">
        <v>5900</v>
      </c>
      <c r="E2535" s="806"/>
      <c r="F2535" s="1117"/>
      <c r="I2535" s="1285"/>
    </row>
    <row r="2536" spans="1:9" ht="16.5" customHeight="1">
      <c r="A2536" s="1066">
        <v>2526</v>
      </c>
      <c r="B2536" s="1328" t="s">
        <v>4498</v>
      </c>
      <c r="C2536" s="1080" t="s">
        <v>4499</v>
      </c>
      <c r="D2536" s="1354">
        <v>31050</v>
      </c>
      <c r="E2536" s="806"/>
      <c r="F2536" s="1117"/>
      <c r="I2536" s="1285"/>
    </row>
    <row r="2537" spans="1:9" ht="16.5" customHeight="1">
      <c r="A2537" s="1066">
        <v>2527</v>
      </c>
      <c r="B2537" s="1328" t="s">
        <v>4500</v>
      </c>
      <c r="C2537" s="1080" t="s">
        <v>4499</v>
      </c>
      <c r="D2537" s="1354">
        <v>1265</v>
      </c>
      <c r="E2537" s="806"/>
      <c r="F2537" s="1117"/>
      <c r="I2537" s="1285"/>
    </row>
    <row r="2538" spans="1:9" ht="16.5" customHeight="1">
      <c r="A2538" s="1066">
        <v>2528</v>
      </c>
      <c r="B2538" s="1328" t="s">
        <v>4501</v>
      </c>
      <c r="C2538" s="1080" t="s">
        <v>4502</v>
      </c>
      <c r="D2538" s="1354">
        <v>5275</v>
      </c>
      <c r="E2538" s="806"/>
      <c r="F2538" s="1117"/>
      <c r="I2538" s="1285"/>
    </row>
    <row r="2539" spans="1:9" ht="16.5" customHeight="1">
      <c r="A2539" s="1066">
        <v>2529</v>
      </c>
      <c r="B2539" s="1328" t="s">
        <v>4503</v>
      </c>
      <c r="C2539" s="1080" t="s">
        <v>4502</v>
      </c>
      <c r="D2539" s="1354">
        <v>7245</v>
      </c>
      <c r="E2539" s="806"/>
      <c r="F2539" s="1117"/>
      <c r="I2539" s="1285"/>
    </row>
    <row r="2540" spans="1:9" ht="16.5" customHeight="1">
      <c r="A2540" s="1066">
        <v>2530</v>
      </c>
      <c r="B2540" s="1328" t="s">
        <v>4504</v>
      </c>
      <c r="C2540" s="1080" t="s">
        <v>4502</v>
      </c>
      <c r="D2540" s="1354">
        <v>7245</v>
      </c>
      <c r="E2540" s="806"/>
      <c r="F2540" s="1117"/>
      <c r="I2540" s="1285"/>
    </row>
    <row r="2541" spans="1:9" ht="16.5" customHeight="1">
      <c r="A2541" s="1066">
        <v>2531</v>
      </c>
      <c r="B2541" s="1328" t="s">
        <v>4505</v>
      </c>
      <c r="C2541" s="1080" t="s">
        <v>4502</v>
      </c>
      <c r="D2541" s="1354">
        <v>7245</v>
      </c>
      <c r="E2541" s="806"/>
      <c r="F2541" s="1117"/>
      <c r="I2541" s="1285"/>
    </row>
    <row r="2542" spans="1:9" ht="16.5" customHeight="1">
      <c r="A2542" s="1066">
        <v>2532</v>
      </c>
      <c r="B2542" s="1328" t="s">
        <v>4506</v>
      </c>
      <c r="C2542" s="1080" t="s">
        <v>4502</v>
      </c>
      <c r="D2542" s="1354">
        <v>7245</v>
      </c>
      <c r="E2542" s="806"/>
      <c r="F2542" s="1117"/>
      <c r="I2542" s="1285"/>
    </row>
    <row r="2543" spans="1:9" ht="16.5" customHeight="1">
      <c r="A2543" s="1066">
        <v>2533</v>
      </c>
      <c r="B2543" s="1328" t="s">
        <v>4507</v>
      </c>
      <c r="C2543" s="1080" t="s">
        <v>4508</v>
      </c>
      <c r="D2543" s="1354">
        <v>599.74</v>
      </c>
      <c r="E2543" s="806"/>
      <c r="F2543" s="1117"/>
      <c r="I2543" s="1285"/>
    </row>
    <row r="2544" spans="1:9" ht="16.5" customHeight="1">
      <c r="A2544" s="1066">
        <v>2534</v>
      </c>
      <c r="B2544" s="1328" t="s">
        <v>4509</v>
      </c>
      <c r="C2544" s="1080" t="s">
        <v>2115</v>
      </c>
      <c r="D2544" s="1354">
        <v>4939.25</v>
      </c>
      <c r="E2544" s="806"/>
      <c r="F2544" s="1117"/>
      <c r="I2544" s="1285"/>
    </row>
    <row r="2545" spans="1:9" ht="16.5" customHeight="1">
      <c r="A2545" s="1066">
        <v>2535</v>
      </c>
      <c r="B2545" s="1328" t="s">
        <v>4510</v>
      </c>
      <c r="C2545" s="1080" t="s">
        <v>2115</v>
      </c>
      <c r="D2545" s="1354">
        <v>7235</v>
      </c>
      <c r="E2545" s="806"/>
      <c r="F2545" s="1117"/>
      <c r="I2545" s="1285"/>
    </row>
    <row r="2546" spans="1:9" ht="16.5" customHeight="1">
      <c r="A2546" s="1066">
        <v>2536</v>
      </c>
      <c r="B2546" s="1328" t="s">
        <v>4511</v>
      </c>
      <c r="C2546" s="1080" t="s">
        <v>2115</v>
      </c>
      <c r="D2546" s="1354">
        <v>7235</v>
      </c>
      <c r="E2546" s="806"/>
      <c r="F2546" s="1117"/>
      <c r="I2546" s="1285"/>
    </row>
    <row r="2547" spans="1:9" ht="16.5" customHeight="1">
      <c r="A2547" s="1066">
        <v>2537</v>
      </c>
      <c r="B2547" s="1328" t="s">
        <v>4512</v>
      </c>
      <c r="C2547" s="1080" t="s">
        <v>2115</v>
      </c>
      <c r="D2547" s="1354">
        <v>7235</v>
      </c>
      <c r="E2547" s="806"/>
      <c r="F2547" s="1117"/>
      <c r="I2547" s="1285"/>
    </row>
    <row r="2548" spans="1:9" ht="16.5" customHeight="1">
      <c r="A2548" s="1066">
        <v>2538</v>
      </c>
      <c r="B2548" s="1328" t="s">
        <v>4513</v>
      </c>
      <c r="C2548" s="1080" t="s">
        <v>2115</v>
      </c>
      <c r="D2548" s="1354">
        <v>7235</v>
      </c>
      <c r="E2548" s="806"/>
      <c r="F2548" s="1117"/>
      <c r="I2548" s="1285"/>
    </row>
    <row r="2549" spans="1:9" ht="16.5" customHeight="1">
      <c r="A2549" s="1066">
        <v>2539</v>
      </c>
      <c r="B2549" s="1328" t="s">
        <v>4514</v>
      </c>
      <c r="C2549" s="1080" t="s">
        <v>2115</v>
      </c>
      <c r="D2549" s="1354">
        <v>2200</v>
      </c>
      <c r="E2549" s="806"/>
      <c r="F2549" s="1117"/>
      <c r="I2549" s="1285"/>
    </row>
    <row r="2550" spans="1:9" ht="16.5" customHeight="1">
      <c r="A2550" s="1066">
        <v>2540</v>
      </c>
      <c r="B2550" s="1328" t="s">
        <v>4515</v>
      </c>
      <c r="C2550" s="1080" t="s">
        <v>2115</v>
      </c>
      <c r="D2550" s="1354">
        <v>7245</v>
      </c>
      <c r="E2550" s="806"/>
      <c r="F2550" s="1117"/>
      <c r="I2550" s="1285"/>
    </row>
    <row r="2551" spans="1:9" ht="16.5" customHeight="1">
      <c r="A2551" s="1066">
        <v>2541</v>
      </c>
      <c r="B2551" s="1328" t="s">
        <v>4516</v>
      </c>
      <c r="C2551" s="1080" t="s">
        <v>2115</v>
      </c>
      <c r="D2551" s="1354">
        <v>7245</v>
      </c>
      <c r="E2551" s="806"/>
      <c r="F2551" s="1117"/>
      <c r="I2551" s="1285"/>
    </row>
    <row r="2552" spans="1:9" ht="16.5" customHeight="1">
      <c r="A2552" s="1066">
        <v>2542</v>
      </c>
      <c r="B2552" s="1328" t="s">
        <v>4517</v>
      </c>
      <c r="C2552" s="1080" t="s">
        <v>2115</v>
      </c>
      <c r="D2552" s="1354">
        <v>2622</v>
      </c>
      <c r="E2552" s="806"/>
      <c r="F2552" s="1117"/>
      <c r="I2552" s="1285"/>
    </row>
    <row r="2553" spans="1:9" ht="16.5" customHeight="1">
      <c r="A2553" s="1066">
        <v>2543</v>
      </c>
      <c r="B2553" s="1328" t="s">
        <v>4518</v>
      </c>
      <c r="C2553" s="1080" t="s">
        <v>2115</v>
      </c>
      <c r="D2553" s="1354">
        <v>3208.5</v>
      </c>
      <c r="E2553" s="806"/>
      <c r="F2553" s="1117"/>
      <c r="I2553" s="1285"/>
    </row>
    <row r="2554" spans="1:9" ht="16.5" customHeight="1">
      <c r="A2554" s="1066">
        <v>2544</v>
      </c>
      <c r="B2554" s="1328" t="s">
        <v>4519</v>
      </c>
      <c r="C2554" s="1080" t="s">
        <v>2115</v>
      </c>
      <c r="D2554" s="1354">
        <v>2622</v>
      </c>
      <c r="E2554" s="806"/>
      <c r="F2554" s="1117"/>
      <c r="I2554" s="1285"/>
    </row>
    <row r="2555" spans="1:9" ht="16.5" customHeight="1">
      <c r="A2555" s="1066">
        <v>2545</v>
      </c>
      <c r="B2555" s="1328" t="s">
        <v>4520</v>
      </c>
      <c r="C2555" s="1080" t="s">
        <v>2115</v>
      </c>
      <c r="D2555" s="1354">
        <v>2622</v>
      </c>
      <c r="E2555" s="806"/>
      <c r="F2555" s="1117"/>
      <c r="I2555" s="1285"/>
    </row>
    <row r="2556" spans="1:9" ht="16.5" customHeight="1">
      <c r="A2556" s="1066">
        <v>2546</v>
      </c>
      <c r="B2556" s="1328" t="s">
        <v>4521</v>
      </c>
      <c r="C2556" s="1080" t="s">
        <v>2115</v>
      </c>
      <c r="D2556" s="1354">
        <v>2622</v>
      </c>
      <c r="E2556" s="806"/>
      <c r="F2556" s="1117"/>
      <c r="I2556" s="1285"/>
    </row>
    <row r="2557" spans="1:9" ht="16.5" customHeight="1">
      <c r="A2557" s="1066">
        <v>2547</v>
      </c>
      <c r="B2557" s="1328" t="s">
        <v>4522</v>
      </c>
      <c r="C2557" s="1080" t="s">
        <v>2115</v>
      </c>
      <c r="D2557" s="1354">
        <v>2622</v>
      </c>
      <c r="E2557" s="806"/>
      <c r="F2557" s="1117"/>
      <c r="I2557" s="1285"/>
    </row>
    <row r="2558" spans="1:9" ht="16.5" customHeight="1">
      <c r="A2558" s="1066">
        <v>2548</v>
      </c>
      <c r="B2558" s="1328" t="s">
        <v>4523</v>
      </c>
      <c r="C2558" s="1080" t="s">
        <v>2115</v>
      </c>
      <c r="D2558" s="1354">
        <v>2622</v>
      </c>
      <c r="E2558" s="806"/>
      <c r="F2558" s="1117"/>
      <c r="I2558" s="1285"/>
    </row>
    <row r="2559" spans="1:9" ht="16.5" customHeight="1">
      <c r="A2559" s="1066">
        <v>2549</v>
      </c>
      <c r="B2559" s="1328" t="s">
        <v>4524</v>
      </c>
      <c r="C2559" s="1080" t="s">
        <v>2115</v>
      </c>
      <c r="D2559" s="1354">
        <v>2622</v>
      </c>
      <c r="E2559" s="806"/>
      <c r="F2559" s="1117"/>
      <c r="I2559" s="1285"/>
    </row>
    <row r="2560" spans="1:9" ht="16.5" customHeight="1">
      <c r="A2560" s="1066">
        <v>2550</v>
      </c>
      <c r="B2560" s="1328" t="s">
        <v>4525</v>
      </c>
      <c r="C2560" s="1080" t="s">
        <v>2115</v>
      </c>
      <c r="D2560" s="1354">
        <v>3208.5</v>
      </c>
      <c r="E2560" s="806"/>
      <c r="F2560" s="1117"/>
      <c r="I2560" s="1285"/>
    </row>
    <row r="2561" spans="1:9" ht="16.5" customHeight="1">
      <c r="A2561" s="1066">
        <v>2551</v>
      </c>
      <c r="B2561" s="1328" t="s">
        <v>4526</v>
      </c>
      <c r="C2561" s="1080" t="s">
        <v>2115</v>
      </c>
      <c r="D2561" s="1354">
        <v>7245</v>
      </c>
      <c r="E2561" s="806"/>
      <c r="F2561" s="1117"/>
      <c r="I2561" s="1285"/>
    </row>
    <row r="2562" spans="1:9" ht="16.5" customHeight="1">
      <c r="A2562" s="1066">
        <v>2552</v>
      </c>
      <c r="B2562" s="1328" t="s">
        <v>4527</v>
      </c>
      <c r="C2562" s="1080" t="s">
        <v>2115</v>
      </c>
      <c r="D2562" s="1354">
        <v>7245</v>
      </c>
      <c r="E2562" s="806"/>
      <c r="F2562" s="1117"/>
      <c r="I2562" s="1285"/>
    </row>
    <row r="2563" spans="1:9" ht="16.5" customHeight="1">
      <c r="A2563" s="1066">
        <v>2553</v>
      </c>
      <c r="B2563" s="1328" t="s">
        <v>4528</v>
      </c>
      <c r="C2563" s="1080" t="s">
        <v>2115</v>
      </c>
      <c r="D2563" s="1354">
        <v>3208.5</v>
      </c>
      <c r="E2563" s="806"/>
      <c r="F2563" s="1117"/>
      <c r="I2563" s="1285"/>
    </row>
    <row r="2564" spans="1:9" ht="16.5" customHeight="1">
      <c r="A2564" s="1066">
        <v>2554</v>
      </c>
      <c r="B2564" s="1328" t="s">
        <v>4529</v>
      </c>
      <c r="C2564" s="1080" t="s">
        <v>2115</v>
      </c>
      <c r="D2564" s="1354">
        <v>3208.5</v>
      </c>
      <c r="E2564" s="806"/>
      <c r="F2564" s="1117"/>
      <c r="I2564" s="1285"/>
    </row>
    <row r="2565" spans="1:9" ht="16.5" customHeight="1">
      <c r="A2565" s="1066">
        <v>2555</v>
      </c>
      <c r="B2565" s="1328" t="s">
        <v>4530</v>
      </c>
      <c r="C2565" s="1080" t="s">
        <v>2115</v>
      </c>
      <c r="D2565" s="1354">
        <v>3208.5</v>
      </c>
      <c r="E2565" s="806"/>
      <c r="F2565" s="1117"/>
      <c r="I2565" s="1285"/>
    </row>
    <row r="2566" spans="1:9" ht="16.5" customHeight="1">
      <c r="A2566" s="1066">
        <v>2556</v>
      </c>
      <c r="B2566" s="1328" t="s">
        <v>4531</v>
      </c>
      <c r="C2566" s="1080" t="s">
        <v>2115</v>
      </c>
      <c r="D2566" s="1354">
        <v>3208.5</v>
      </c>
      <c r="E2566" s="806"/>
      <c r="F2566" s="1117"/>
      <c r="I2566" s="1285"/>
    </row>
    <row r="2567" spans="1:9" ht="16.5" customHeight="1">
      <c r="A2567" s="1066">
        <v>2557</v>
      </c>
      <c r="B2567" s="1328" t="s">
        <v>4532</v>
      </c>
      <c r="C2567" s="1080" t="s">
        <v>2115</v>
      </c>
      <c r="D2567" s="1354">
        <v>3208.5</v>
      </c>
      <c r="E2567" s="806"/>
      <c r="F2567" s="1117"/>
      <c r="I2567" s="1285"/>
    </row>
    <row r="2568" spans="1:9" ht="16.5" customHeight="1">
      <c r="A2568" s="1066">
        <v>2558</v>
      </c>
      <c r="B2568" s="1328" t="s">
        <v>4533</v>
      </c>
      <c r="C2568" s="1080" t="s">
        <v>2115</v>
      </c>
      <c r="D2568" s="1354">
        <v>3208.5</v>
      </c>
      <c r="E2568" s="806"/>
      <c r="F2568" s="1117"/>
      <c r="I2568" s="1285"/>
    </row>
    <row r="2569" spans="1:9" ht="16.5" customHeight="1">
      <c r="A2569" s="1066">
        <v>2559</v>
      </c>
      <c r="B2569" s="1328" t="s">
        <v>4534</v>
      </c>
      <c r="C2569" s="1080" t="s">
        <v>2115</v>
      </c>
      <c r="D2569" s="1354">
        <v>3208.5</v>
      </c>
      <c r="E2569" s="806"/>
      <c r="F2569" s="1117"/>
      <c r="I2569" s="1285"/>
    </row>
    <row r="2570" spans="1:9" ht="16.5" customHeight="1">
      <c r="A2570" s="1066">
        <v>2560</v>
      </c>
      <c r="B2570" s="1328" t="s">
        <v>4535</v>
      </c>
      <c r="C2570" s="1080" t="s">
        <v>2115</v>
      </c>
      <c r="D2570" s="1354">
        <v>3208.5</v>
      </c>
      <c r="E2570" s="806"/>
      <c r="F2570" s="1117"/>
      <c r="I2570" s="1285"/>
    </row>
    <row r="2571" spans="1:9" ht="16.5" customHeight="1">
      <c r="A2571" s="1066">
        <v>2561</v>
      </c>
      <c r="B2571" s="1328" t="s">
        <v>4536</v>
      </c>
      <c r="C2571" s="1080" t="s">
        <v>2115</v>
      </c>
      <c r="D2571" s="1354">
        <v>3208.5</v>
      </c>
      <c r="E2571" s="806"/>
      <c r="F2571" s="1117"/>
      <c r="I2571" s="1285"/>
    </row>
    <row r="2572" spans="1:9" ht="16.5" customHeight="1">
      <c r="A2572" s="1066">
        <v>2562</v>
      </c>
      <c r="B2572" s="1328" t="s">
        <v>4537</v>
      </c>
      <c r="C2572" s="1080" t="s">
        <v>2115</v>
      </c>
      <c r="D2572" s="1354">
        <v>0</v>
      </c>
      <c r="E2572" s="806"/>
      <c r="F2572" s="1117"/>
      <c r="I2572" s="1285"/>
    </row>
    <row r="2573" spans="1:9" ht="16.5" customHeight="1">
      <c r="A2573" s="1066">
        <v>2563</v>
      </c>
      <c r="B2573" s="1328" t="s">
        <v>4538</v>
      </c>
      <c r="C2573" s="1080" t="s">
        <v>2115</v>
      </c>
      <c r="D2573" s="1354">
        <v>30160</v>
      </c>
      <c r="E2573" s="806"/>
      <c r="F2573" s="1117"/>
      <c r="I2573" s="1285"/>
    </row>
    <row r="2574" spans="1:9" ht="16.5" customHeight="1">
      <c r="A2574" s="1066">
        <v>2564</v>
      </c>
      <c r="B2574" s="1328" t="s">
        <v>4539</v>
      </c>
      <c r="C2574" s="1080" t="s">
        <v>2115</v>
      </c>
      <c r="D2574" s="1354">
        <v>36225</v>
      </c>
      <c r="E2574" s="806"/>
      <c r="F2574" s="1117"/>
      <c r="I2574" s="1285"/>
    </row>
    <row r="2575" spans="1:9" ht="16.5" customHeight="1">
      <c r="A2575" s="1066">
        <v>2565</v>
      </c>
      <c r="B2575" s="1328" t="s">
        <v>4540</v>
      </c>
      <c r="C2575" s="1080" t="s">
        <v>2115</v>
      </c>
      <c r="D2575" s="1354">
        <v>39514</v>
      </c>
      <c r="E2575" s="806"/>
      <c r="F2575" s="1117"/>
      <c r="I2575" s="1285"/>
    </row>
    <row r="2576" spans="1:9" ht="16.5" customHeight="1">
      <c r="A2576" s="1066">
        <v>2566</v>
      </c>
      <c r="B2576" s="1328" t="s">
        <v>4541</v>
      </c>
      <c r="C2576" s="1080" t="s">
        <v>2115</v>
      </c>
      <c r="D2576" s="1354">
        <v>12834</v>
      </c>
      <c r="E2576" s="806"/>
      <c r="F2576" s="1117"/>
      <c r="I2576" s="1285"/>
    </row>
    <row r="2577" spans="1:9" ht="16.5" customHeight="1">
      <c r="A2577" s="1066">
        <v>2567</v>
      </c>
      <c r="B2577" s="1328" t="s">
        <v>4542</v>
      </c>
      <c r="C2577" s="1080" t="s">
        <v>2115</v>
      </c>
      <c r="D2577" s="1354">
        <v>7245</v>
      </c>
      <c r="E2577" s="806"/>
      <c r="F2577" s="1117"/>
      <c r="I2577" s="1285"/>
    </row>
    <row r="2578" spans="1:9" ht="16.5" customHeight="1">
      <c r="A2578" s="1066">
        <v>2568</v>
      </c>
      <c r="B2578" s="1328" t="s">
        <v>4543</v>
      </c>
      <c r="C2578" s="1080" t="s">
        <v>2115</v>
      </c>
      <c r="D2578" s="1354">
        <v>7245</v>
      </c>
      <c r="E2578" s="806"/>
      <c r="F2578" s="1117"/>
      <c r="I2578" s="1285"/>
    </row>
    <row r="2579" spans="1:9" ht="16.5" customHeight="1">
      <c r="A2579" s="1066">
        <v>2569</v>
      </c>
      <c r="B2579" s="1328" t="s">
        <v>4544</v>
      </c>
      <c r="C2579" s="1080" t="s">
        <v>2115</v>
      </c>
      <c r="D2579" s="1354">
        <v>7245</v>
      </c>
      <c r="E2579" s="806"/>
      <c r="F2579" s="1117"/>
      <c r="I2579" s="1285"/>
    </row>
    <row r="2580" spans="1:9" ht="16.5" customHeight="1">
      <c r="A2580" s="1066">
        <v>2570</v>
      </c>
      <c r="B2580" s="1328" t="s">
        <v>4545</v>
      </c>
      <c r="C2580" s="1080" t="s">
        <v>2115</v>
      </c>
      <c r="D2580" s="1354">
        <v>7245</v>
      </c>
      <c r="E2580" s="806"/>
      <c r="F2580" s="1117"/>
      <c r="I2580" s="1285"/>
    </row>
    <row r="2581" spans="1:9" ht="16.5" customHeight="1">
      <c r="A2581" s="1066">
        <v>2571</v>
      </c>
      <c r="B2581" s="1328" t="s">
        <v>4546</v>
      </c>
      <c r="C2581" s="1080" t="s">
        <v>2115</v>
      </c>
      <c r="D2581" s="1354">
        <v>7245</v>
      </c>
      <c r="E2581" s="806"/>
      <c r="F2581" s="1117"/>
      <c r="I2581" s="1285"/>
    </row>
    <row r="2582" spans="1:9" ht="16.5" customHeight="1">
      <c r="A2582" s="1066">
        <v>2572</v>
      </c>
      <c r="B2582" s="1328" t="s">
        <v>4547</v>
      </c>
      <c r="C2582" s="1080" t="s">
        <v>2115</v>
      </c>
      <c r="D2582" s="1354">
        <v>7245</v>
      </c>
      <c r="E2582" s="806"/>
      <c r="F2582" s="1117"/>
      <c r="I2582" s="1285"/>
    </row>
    <row r="2583" spans="1:9" ht="16.5" customHeight="1">
      <c r="A2583" s="1066">
        <v>2573</v>
      </c>
      <c r="B2583" s="1328" t="s">
        <v>4548</v>
      </c>
      <c r="C2583" s="1080" t="s">
        <v>2115</v>
      </c>
      <c r="D2583" s="1354">
        <v>7245</v>
      </c>
      <c r="E2583" s="806"/>
      <c r="F2583" s="1117"/>
      <c r="I2583" s="1285"/>
    </row>
    <row r="2584" spans="1:9" ht="16.5" customHeight="1">
      <c r="A2584" s="1066">
        <v>2574</v>
      </c>
      <c r="B2584" s="1328" t="s">
        <v>4549</v>
      </c>
      <c r="C2584" s="1080" t="s">
        <v>2115</v>
      </c>
      <c r="D2584" s="1354">
        <v>3999</v>
      </c>
      <c r="E2584" s="806"/>
      <c r="F2584" s="1117"/>
      <c r="I2584" s="1285"/>
    </row>
    <row r="2585" spans="1:9" ht="16.5" customHeight="1">
      <c r="A2585" s="1066">
        <v>2575</v>
      </c>
      <c r="B2585" s="1328" t="s">
        <v>4550</v>
      </c>
      <c r="C2585" s="1080" t="s">
        <v>2115</v>
      </c>
      <c r="D2585" s="1354">
        <v>2200</v>
      </c>
      <c r="E2585" s="806"/>
      <c r="F2585" s="1117"/>
      <c r="I2585" s="1285"/>
    </row>
    <row r="2586" spans="1:9" ht="16.5" customHeight="1">
      <c r="A2586" s="1066">
        <v>2576</v>
      </c>
      <c r="B2586" s="1328" t="s">
        <v>4551</v>
      </c>
      <c r="C2586" s="1080" t="s">
        <v>2115</v>
      </c>
      <c r="D2586" s="1354">
        <v>7245</v>
      </c>
      <c r="E2586" s="806"/>
      <c r="F2586" s="1117"/>
      <c r="I2586" s="1285"/>
    </row>
    <row r="2587" spans="1:9" ht="16.5" customHeight="1">
      <c r="A2587" s="1066">
        <v>2577</v>
      </c>
      <c r="B2587" s="1328" t="s">
        <v>4552</v>
      </c>
      <c r="C2587" s="1080" t="s">
        <v>2115</v>
      </c>
      <c r="D2587" s="1354">
        <v>7245</v>
      </c>
      <c r="E2587" s="806"/>
      <c r="F2587" s="1117"/>
      <c r="I2587" s="1285"/>
    </row>
    <row r="2588" spans="1:9" ht="16.5" customHeight="1">
      <c r="A2588" s="1066">
        <v>2578</v>
      </c>
      <c r="B2588" s="1328" t="s">
        <v>4553</v>
      </c>
      <c r="C2588" s="1080" t="s">
        <v>2115</v>
      </c>
      <c r="D2588" s="1354">
        <v>7245</v>
      </c>
      <c r="E2588" s="806"/>
      <c r="F2588" s="1117"/>
      <c r="I2588" s="1285"/>
    </row>
    <row r="2589" spans="1:9" ht="16.5" customHeight="1">
      <c r="A2589" s="1066">
        <v>2579</v>
      </c>
      <c r="B2589" s="1328" t="s">
        <v>4554</v>
      </c>
      <c r="C2589" s="1080" t="s">
        <v>2115</v>
      </c>
      <c r="D2589" s="1354">
        <v>7245</v>
      </c>
      <c r="E2589" s="806"/>
      <c r="F2589" s="1117"/>
      <c r="I2589" s="1285"/>
    </row>
    <row r="2590" spans="1:9" ht="16.5" customHeight="1">
      <c r="A2590" s="1066">
        <v>2580</v>
      </c>
      <c r="B2590" s="1328" t="s">
        <v>4555</v>
      </c>
      <c r="C2590" s="1080" t="s">
        <v>2115</v>
      </c>
      <c r="D2590" s="1354">
        <v>7245</v>
      </c>
      <c r="E2590" s="806"/>
      <c r="F2590" s="1117"/>
      <c r="I2590" s="1285"/>
    </row>
    <row r="2591" spans="1:9" ht="16.5" customHeight="1">
      <c r="A2591" s="1066">
        <v>2581</v>
      </c>
      <c r="B2591" s="1328" t="s">
        <v>4556</v>
      </c>
      <c r="C2591" s="1080" t="s">
        <v>2115</v>
      </c>
      <c r="D2591" s="1354">
        <v>7245</v>
      </c>
      <c r="E2591" s="806"/>
      <c r="F2591" s="1117"/>
      <c r="I2591" s="1285"/>
    </row>
    <row r="2592" spans="1:9" ht="16.5" customHeight="1">
      <c r="A2592" s="1066">
        <v>2582</v>
      </c>
      <c r="B2592" s="1328" t="s">
        <v>4557</v>
      </c>
      <c r="C2592" s="1080" t="s">
        <v>2115</v>
      </c>
      <c r="D2592" s="1354">
        <v>7998</v>
      </c>
      <c r="E2592" s="806"/>
      <c r="F2592" s="1117"/>
      <c r="I2592" s="1285"/>
    </row>
    <row r="2593" spans="1:9" ht="16.5" customHeight="1">
      <c r="A2593" s="1066">
        <v>2583</v>
      </c>
      <c r="B2593" s="1328" t="s">
        <v>4558</v>
      </c>
      <c r="C2593" s="1080" t="s">
        <v>2115</v>
      </c>
      <c r="D2593" s="1354">
        <v>2508</v>
      </c>
      <c r="E2593" s="806"/>
      <c r="F2593" s="1117"/>
      <c r="I2593" s="1285"/>
    </row>
    <row r="2594" spans="1:9" ht="16.5" customHeight="1">
      <c r="A2594" s="1066">
        <v>2584</v>
      </c>
      <c r="B2594" s="1328" t="s">
        <v>4559</v>
      </c>
      <c r="C2594" s="1080" t="s">
        <v>2115</v>
      </c>
      <c r="D2594" s="1354">
        <v>4772.5</v>
      </c>
      <c r="E2594" s="806"/>
      <c r="F2594" s="1117"/>
      <c r="I2594" s="1285"/>
    </row>
    <row r="2595" spans="1:9" ht="16.5" customHeight="1">
      <c r="A2595" s="1066">
        <v>2585</v>
      </c>
      <c r="B2595" s="1328" t="s">
        <v>4560</v>
      </c>
      <c r="C2595" s="1080" t="s">
        <v>2115</v>
      </c>
      <c r="D2595" s="1354">
        <v>31050</v>
      </c>
      <c r="E2595" s="806"/>
      <c r="F2595" s="1117"/>
      <c r="I2595" s="1285"/>
    </row>
    <row r="2596" spans="1:9" ht="16.5" customHeight="1">
      <c r="A2596" s="1066">
        <v>2586</v>
      </c>
      <c r="B2596" s="1328" t="s">
        <v>4561</v>
      </c>
      <c r="C2596" s="1080" t="s">
        <v>2115</v>
      </c>
      <c r="D2596" s="1354">
        <v>31050</v>
      </c>
      <c r="E2596" s="806"/>
      <c r="F2596" s="1117"/>
      <c r="I2596" s="1285"/>
    </row>
    <row r="2597" spans="1:9" ht="16.5" customHeight="1">
      <c r="A2597" s="1066">
        <v>2587</v>
      </c>
      <c r="B2597" s="1328" t="s">
        <v>4562</v>
      </c>
      <c r="C2597" s="1080" t="s">
        <v>2115</v>
      </c>
      <c r="D2597" s="1354">
        <v>30160</v>
      </c>
      <c r="E2597" s="806"/>
      <c r="F2597" s="1117"/>
      <c r="I2597" s="1285"/>
    </row>
    <row r="2598" spans="1:9" ht="16.5" customHeight="1">
      <c r="A2598" s="1066">
        <v>2588</v>
      </c>
      <c r="B2598" s="1328" t="s">
        <v>4563</v>
      </c>
      <c r="C2598" s="1080" t="s">
        <v>2115</v>
      </c>
      <c r="D2598" s="1354">
        <v>0</v>
      </c>
      <c r="E2598" s="806"/>
      <c r="F2598" s="1117"/>
      <c r="I2598" s="1285"/>
    </row>
    <row r="2599" spans="1:9" ht="16.5" customHeight="1">
      <c r="A2599" s="1066">
        <v>2589</v>
      </c>
      <c r="B2599" s="1328" t="s">
        <v>4564</v>
      </c>
      <c r="C2599" s="1080" t="s">
        <v>2115</v>
      </c>
      <c r="D2599" s="1354">
        <v>2622</v>
      </c>
      <c r="E2599" s="806"/>
      <c r="F2599" s="1117"/>
      <c r="I2599" s="1285"/>
    </row>
    <row r="2600" spans="1:9" ht="16.5" customHeight="1">
      <c r="A2600" s="1066">
        <v>2590</v>
      </c>
      <c r="B2600" s="1328" t="s">
        <v>4565</v>
      </c>
      <c r="C2600" s="1080" t="s">
        <v>2115</v>
      </c>
      <c r="D2600" s="1354">
        <v>4485</v>
      </c>
      <c r="E2600" s="806"/>
      <c r="F2600" s="1117"/>
      <c r="I2600" s="1285"/>
    </row>
    <row r="2601" spans="1:9" ht="16.5" customHeight="1">
      <c r="A2601" s="1066">
        <v>2591</v>
      </c>
      <c r="B2601" s="1328" t="s">
        <v>4566</v>
      </c>
      <c r="C2601" s="1080" t="s">
        <v>2115</v>
      </c>
      <c r="D2601" s="1354">
        <v>3208.5</v>
      </c>
      <c r="E2601" s="806"/>
      <c r="F2601" s="1117"/>
      <c r="I2601" s="1285"/>
    </row>
    <row r="2602" spans="1:9" ht="16.5" customHeight="1">
      <c r="A2602" s="1066">
        <v>2592</v>
      </c>
      <c r="B2602" s="1328" t="s">
        <v>4567</v>
      </c>
      <c r="C2602" s="1080" t="s">
        <v>2115</v>
      </c>
      <c r="D2602" s="1354">
        <v>6900</v>
      </c>
      <c r="E2602" s="806"/>
      <c r="F2602" s="1117"/>
      <c r="I2602" s="1285"/>
    </row>
    <row r="2603" spans="1:9" ht="16.5" customHeight="1">
      <c r="A2603" s="1066">
        <v>2593</v>
      </c>
      <c r="B2603" s="1328" t="s">
        <v>4568</v>
      </c>
      <c r="C2603" s="1080" t="s">
        <v>2115</v>
      </c>
      <c r="D2603" s="1354">
        <v>4939.25</v>
      </c>
      <c r="E2603" s="806"/>
      <c r="F2603" s="1117"/>
      <c r="I2603" s="1285"/>
    </row>
    <row r="2604" spans="1:9" ht="16.5" customHeight="1">
      <c r="A2604" s="1066">
        <v>2594</v>
      </c>
      <c r="B2604" s="1328" t="s">
        <v>4569</v>
      </c>
      <c r="C2604" s="1080" t="s">
        <v>2115</v>
      </c>
      <c r="D2604" s="1354">
        <v>4939.25</v>
      </c>
      <c r="E2604" s="806"/>
      <c r="F2604" s="1117"/>
      <c r="I2604" s="1285"/>
    </row>
    <row r="2605" spans="1:9" ht="16.5" customHeight="1">
      <c r="A2605" s="1066">
        <v>2595</v>
      </c>
      <c r="B2605" s="1328" t="s">
        <v>4570</v>
      </c>
      <c r="C2605" s="1080" t="s">
        <v>2115</v>
      </c>
      <c r="D2605" s="1354">
        <v>6900</v>
      </c>
      <c r="E2605" s="806"/>
      <c r="F2605" s="1117"/>
      <c r="I2605" s="1285"/>
    </row>
    <row r="2606" spans="1:9" ht="16.5" customHeight="1">
      <c r="A2606" s="1066">
        <v>2596</v>
      </c>
      <c r="B2606" s="1328" t="s">
        <v>4571</v>
      </c>
      <c r="C2606" s="1080" t="s">
        <v>2115</v>
      </c>
      <c r="D2606" s="1354">
        <v>6900</v>
      </c>
      <c r="E2606" s="806"/>
      <c r="F2606" s="1117"/>
      <c r="I2606" s="1285"/>
    </row>
    <row r="2607" spans="1:9" ht="16.5" customHeight="1">
      <c r="A2607" s="1066">
        <v>2597</v>
      </c>
      <c r="B2607" s="1328" t="s">
        <v>4572</v>
      </c>
      <c r="C2607" s="1080" t="s">
        <v>2115</v>
      </c>
      <c r="D2607" s="1354">
        <v>4939.25</v>
      </c>
      <c r="E2607" s="806"/>
      <c r="F2607" s="1117"/>
      <c r="I2607" s="1285"/>
    </row>
    <row r="2608" spans="1:9" ht="16.5" customHeight="1">
      <c r="A2608" s="1066">
        <v>2598</v>
      </c>
      <c r="B2608" s="1328" t="s">
        <v>4573</v>
      </c>
      <c r="C2608" s="1080" t="s">
        <v>2115</v>
      </c>
      <c r="D2608" s="1354">
        <v>6900</v>
      </c>
      <c r="E2608" s="806"/>
      <c r="F2608" s="1117"/>
      <c r="I2608" s="1285"/>
    </row>
    <row r="2609" spans="1:9" ht="16.5" customHeight="1">
      <c r="A2609" s="1066">
        <v>2599</v>
      </c>
      <c r="B2609" s="1328" t="s">
        <v>4574</v>
      </c>
      <c r="C2609" s="1080" t="s">
        <v>2115</v>
      </c>
      <c r="D2609" s="1354">
        <v>6900</v>
      </c>
      <c r="E2609" s="806"/>
      <c r="F2609" s="1117"/>
      <c r="I2609" s="1285"/>
    </row>
    <row r="2610" spans="1:9" ht="16.5" customHeight="1">
      <c r="A2610" s="1066">
        <v>2600</v>
      </c>
      <c r="B2610" s="1328" t="s">
        <v>4575</v>
      </c>
      <c r="C2610" s="1080" t="s">
        <v>2115</v>
      </c>
      <c r="D2610" s="1354">
        <v>4939.25</v>
      </c>
      <c r="E2610" s="806"/>
      <c r="F2610" s="1117"/>
      <c r="I2610" s="1285"/>
    </row>
    <row r="2611" spans="1:9" ht="16.5" customHeight="1">
      <c r="A2611" s="1066">
        <v>2601</v>
      </c>
      <c r="B2611" s="1328" t="s">
        <v>4576</v>
      </c>
      <c r="C2611" s="1080" t="s">
        <v>2115</v>
      </c>
      <c r="D2611" s="1354">
        <v>0</v>
      </c>
      <c r="E2611" s="806"/>
      <c r="F2611" s="1117"/>
      <c r="I2611" s="1285"/>
    </row>
    <row r="2612" spans="1:9" ht="16.5" customHeight="1">
      <c r="A2612" s="1066">
        <v>2602</v>
      </c>
      <c r="B2612" s="1328" t="s">
        <v>4577</v>
      </c>
      <c r="C2612" s="1080" t="s">
        <v>4578</v>
      </c>
      <c r="D2612" s="1354">
        <v>36253</v>
      </c>
      <c r="E2612" s="806"/>
      <c r="F2612" s="1117"/>
      <c r="I2612" s="1285"/>
    </row>
    <row r="2613" spans="1:9" ht="16.5" customHeight="1">
      <c r="A2613" s="1066">
        <v>2603</v>
      </c>
      <c r="B2613" s="1328" t="s">
        <v>4579</v>
      </c>
      <c r="C2613" s="1080" t="s">
        <v>3426</v>
      </c>
      <c r="D2613" s="1354">
        <v>5175</v>
      </c>
      <c r="E2613" s="806"/>
      <c r="F2613" s="1117"/>
      <c r="I2613" s="1285"/>
    </row>
    <row r="2614" spans="1:9" ht="16.5" customHeight="1">
      <c r="A2614" s="1066">
        <v>2604</v>
      </c>
      <c r="B2614" s="1328" t="s">
        <v>4580</v>
      </c>
      <c r="C2614" s="1080" t="s">
        <v>3426</v>
      </c>
      <c r="D2614" s="1354">
        <v>4729.25</v>
      </c>
      <c r="E2614" s="806"/>
      <c r="F2614" s="1117"/>
      <c r="I2614" s="1285"/>
    </row>
    <row r="2615" spans="1:9" ht="16.5" customHeight="1">
      <c r="A2615" s="1066">
        <v>2605</v>
      </c>
      <c r="B2615" s="1328" t="s">
        <v>4581</v>
      </c>
      <c r="C2615" s="1080" t="s">
        <v>4582</v>
      </c>
      <c r="D2615" s="1354">
        <v>4370</v>
      </c>
      <c r="E2615" s="806"/>
      <c r="F2615" s="1117"/>
      <c r="I2615" s="1285"/>
    </row>
    <row r="2616" spans="1:9" ht="16.5" customHeight="1">
      <c r="A2616" s="1066">
        <v>2606</v>
      </c>
      <c r="B2616" s="1328" t="s">
        <v>4583</v>
      </c>
      <c r="C2616" s="1080" t="s">
        <v>4582</v>
      </c>
      <c r="D2616" s="1354">
        <v>9220.8799999999992</v>
      </c>
      <c r="E2616" s="806"/>
      <c r="F2616" s="1117"/>
      <c r="I2616" s="1285"/>
    </row>
    <row r="2617" spans="1:9" ht="16.5" customHeight="1">
      <c r="A2617" s="1066">
        <v>2607</v>
      </c>
      <c r="B2617" s="1328" t="s">
        <v>4584</v>
      </c>
      <c r="C2617" s="1080" t="s">
        <v>4582</v>
      </c>
      <c r="D2617" s="1354">
        <v>4447.05</v>
      </c>
      <c r="E2617" s="806"/>
      <c r="F2617" s="1117"/>
      <c r="I2617" s="1285"/>
    </row>
    <row r="2618" spans="1:9" ht="16.5" customHeight="1">
      <c r="A2618" s="1066">
        <v>2608</v>
      </c>
      <c r="B2618" s="1328" t="s">
        <v>4585</v>
      </c>
      <c r="C2618" s="1080" t="s">
        <v>4586</v>
      </c>
      <c r="D2618" s="1354">
        <v>0</v>
      </c>
      <c r="E2618" s="806"/>
      <c r="F2618" s="1117"/>
      <c r="I2618" s="1285"/>
    </row>
    <row r="2619" spans="1:9" ht="16.5" customHeight="1">
      <c r="A2619" s="1066">
        <v>2609</v>
      </c>
      <c r="B2619" s="1328" t="s">
        <v>4587</v>
      </c>
      <c r="C2619" s="1080" t="s">
        <v>4586</v>
      </c>
      <c r="D2619" s="1354">
        <v>0</v>
      </c>
      <c r="E2619" s="806"/>
      <c r="F2619" s="1117"/>
      <c r="I2619" s="1285"/>
    </row>
    <row r="2620" spans="1:9" ht="16.5" customHeight="1">
      <c r="A2620" s="1066">
        <v>2610</v>
      </c>
      <c r="B2620" s="1328" t="s">
        <v>4588</v>
      </c>
      <c r="C2620" s="1080" t="s">
        <v>4589</v>
      </c>
      <c r="D2620" s="1354">
        <v>0</v>
      </c>
      <c r="E2620" s="806"/>
      <c r="F2620" s="1117"/>
      <c r="I2620" s="1285"/>
    </row>
    <row r="2621" spans="1:9" ht="16.5" customHeight="1">
      <c r="A2621" s="1066">
        <v>2611</v>
      </c>
      <c r="B2621" s="1328" t="s">
        <v>4590</v>
      </c>
      <c r="C2621" s="1080" t="s">
        <v>4589</v>
      </c>
      <c r="D2621" s="1354">
        <v>0</v>
      </c>
      <c r="E2621" s="806"/>
      <c r="F2621" s="1117"/>
      <c r="I2621" s="1285"/>
    </row>
    <row r="2622" spans="1:9" ht="16.5" customHeight="1">
      <c r="A2622" s="1066">
        <v>2612</v>
      </c>
      <c r="B2622" s="1328" t="s">
        <v>4591</v>
      </c>
      <c r="C2622" s="1080" t="s">
        <v>4592</v>
      </c>
      <c r="D2622" s="1354">
        <v>0</v>
      </c>
      <c r="E2622" s="806"/>
      <c r="F2622" s="1117"/>
      <c r="I2622" s="1285"/>
    </row>
    <row r="2623" spans="1:9" ht="16.5" customHeight="1">
      <c r="A2623" s="1066">
        <v>2613</v>
      </c>
      <c r="B2623" s="1328" t="s">
        <v>4593</v>
      </c>
      <c r="C2623" s="1080" t="s">
        <v>4592</v>
      </c>
      <c r="D2623" s="1354">
        <v>0</v>
      </c>
      <c r="E2623" s="806"/>
      <c r="F2623" s="1117"/>
      <c r="I2623" s="1285"/>
    </row>
    <row r="2624" spans="1:9" ht="16.5" customHeight="1">
      <c r="A2624" s="1066">
        <v>2614</v>
      </c>
      <c r="B2624" s="1328" t="s">
        <v>4594</v>
      </c>
      <c r="C2624" s="1080" t="s">
        <v>4595</v>
      </c>
      <c r="D2624" s="1354">
        <v>0</v>
      </c>
      <c r="E2624" s="806"/>
      <c r="F2624" s="1117"/>
      <c r="I2624" s="1285"/>
    </row>
    <row r="2625" spans="1:9" ht="16.5" customHeight="1">
      <c r="A2625" s="1066">
        <v>2615</v>
      </c>
      <c r="B2625" s="1328" t="s">
        <v>4596</v>
      </c>
      <c r="C2625" s="1080" t="s">
        <v>4597</v>
      </c>
      <c r="D2625" s="1354">
        <v>0</v>
      </c>
      <c r="E2625" s="806"/>
      <c r="F2625" s="1117"/>
      <c r="I2625" s="1285"/>
    </row>
    <row r="2626" spans="1:9" ht="16.5" customHeight="1">
      <c r="A2626" s="1066">
        <v>2616</v>
      </c>
      <c r="B2626" s="1328" t="s">
        <v>4598</v>
      </c>
      <c r="C2626" s="1080" t="s">
        <v>4597</v>
      </c>
      <c r="D2626" s="1354">
        <v>0</v>
      </c>
      <c r="E2626" s="806"/>
      <c r="F2626" s="1117"/>
      <c r="I2626" s="1285"/>
    </row>
    <row r="2627" spans="1:9" ht="16.5" customHeight="1">
      <c r="A2627" s="1066">
        <v>2617</v>
      </c>
      <c r="B2627" s="1328" t="s">
        <v>4599</v>
      </c>
      <c r="C2627" s="1080" t="s">
        <v>4600</v>
      </c>
      <c r="D2627" s="1354">
        <v>0</v>
      </c>
      <c r="E2627" s="806"/>
      <c r="F2627" s="1117"/>
      <c r="I2627" s="1285"/>
    </row>
    <row r="2628" spans="1:9" ht="16.5" customHeight="1">
      <c r="A2628" s="1066">
        <v>2618</v>
      </c>
      <c r="B2628" s="1328" t="s">
        <v>4601</v>
      </c>
      <c r="C2628" s="1080" t="s">
        <v>4602</v>
      </c>
      <c r="D2628" s="1354">
        <v>49618</v>
      </c>
      <c r="E2628" s="806"/>
      <c r="F2628" s="1117"/>
      <c r="I2628" s="1285"/>
    </row>
    <row r="2629" spans="1:9" ht="16.5" customHeight="1">
      <c r="A2629" s="1066">
        <v>2619</v>
      </c>
      <c r="B2629" s="1328" t="s">
        <v>4603</v>
      </c>
      <c r="C2629" s="1080" t="s">
        <v>4604</v>
      </c>
      <c r="D2629" s="1354">
        <v>5106.3999999999996</v>
      </c>
      <c r="E2629" s="806"/>
      <c r="F2629" s="1117"/>
      <c r="I2629" s="1285"/>
    </row>
    <row r="2630" spans="1:9" ht="16.5" customHeight="1">
      <c r="A2630" s="1066">
        <v>2620</v>
      </c>
      <c r="B2630" s="1328" t="s">
        <v>4605</v>
      </c>
      <c r="C2630" s="1080" t="s">
        <v>4604</v>
      </c>
      <c r="D2630" s="1354">
        <v>5106.3999999999996</v>
      </c>
      <c r="E2630" s="806"/>
      <c r="F2630" s="1117"/>
      <c r="I2630" s="1285"/>
    </row>
    <row r="2631" spans="1:9" ht="16.5" customHeight="1">
      <c r="A2631" s="1066">
        <v>2621</v>
      </c>
      <c r="B2631" s="1328" t="s">
        <v>4606</v>
      </c>
      <c r="C2631" s="1080" t="s">
        <v>4607</v>
      </c>
      <c r="D2631" s="1354">
        <v>4800</v>
      </c>
      <c r="E2631" s="806"/>
      <c r="F2631" s="1117"/>
      <c r="I2631" s="1285"/>
    </row>
    <row r="2632" spans="1:9" ht="16.5" customHeight="1">
      <c r="A2632" s="1066">
        <v>2622</v>
      </c>
      <c r="B2632" s="1328" t="s">
        <v>4608</v>
      </c>
      <c r="C2632" s="1080" t="s">
        <v>4609</v>
      </c>
      <c r="D2632" s="1354">
        <v>3330</v>
      </c>
      <c r="E2632" s="806"/>
      <c r="F2632" s="1117"/>
      <c r="I2632" s="1285"/>
    </row>
    <row r="2633" spans="1:9" ht="16.5" customHeight="1">
      <c r="A2633" s="1066">
        <v>2623</v>
      </c>
      <c r="B2633" s="1328" t="s">
        <v>4610</v>
      </c>
      <c r="C2633" s="1080" t="s">
        <v>4609</v>
      </c>
      <c r="D2633" s="1354">
        <v>5529</v>
      </c>
      <c r="E2633" s="806"/>
      <c r="F2633" s="1117"/>
      <c r="I2633" s="1285"/>
    </row>
    <row r="2634" spans="1:9" ht="16.5" customHeight="1">
      <c r="A2634" s="1066">
        <v>2624</v>
      </c>
      <c r="B2634" s="1328" t="s">
        <v>4611</v>
      </c>
      <c r="C2634" s="1080" t="s">
        <v>4612</v>
      </c>
      <c r="D2634" s="1354">
        <v>36726</v>
      </c>
      <c r="E2634" s="806"/>
      <c r="F2634" s="1117"/>
      <c r="I2634" s="1285"/>
    </row>
    <row r="2635" spans="1:9" ht="16.5" customHeight="1">
      <c r="A2635" s="1066">
        <v>2625</v>
      </c>
      <c r="B2635" s="1328" t="s">
        <v>4613</v>
      </c>
      <c r="C2635" s="1080" t="s">
        <v>4614</v>
      </c>
      <c r="D2635" s="1354">
        <v>8900</v>
      </c>
      <c r="E2635" s="806"/>
      <c r="F2635" s="1117"/>
      <c r="I2635" s="1285"/>
    </row>
    <row r="2636" spans="1:9" ht="16.5" customHeight="1">
      <c r="A2636" s="1066">
        <v>2626</v>
      </c>
      <c r="B2636" s="1328" t="s">
        <v>4615</v>
      </c>
      <c r="C2636" s="1080" t="s">
        <v>4616</v>
      </c>
      <c r="D2636" s="1354">
        <v>4872</v>
      </c>
      <c r="E2636" s="806"/>
      <c r="F2636" s="1117"/>
      <c r="I2636" s="1285"/>
    </row>
    <row r="2637" spans="1:9" ht="16.5" customHeight="1">
      <c r="A2637" s="1066">
        <v>2627</v>
      </c>
      <c r="B2637" s="1328" t="s">
        <v>4617</v>
      </c>
      <c r="C2637" s="1080" t="s">
        <v>4616</v>
      </c>
      <c r="D2637" s="1354">
        <v>4872</v>
      </c>
      <c r="E2637" s="806"/>
      <c r="F2637" s="1117"/>
      <c r="I2637" s="1285"/>
    </row>
    <row r="2638" spans="1:9" ht="16.5" customHeight="1">
      <c r="A2638" s="1066">
        <v>2628</v>
      </c>
      <c r="B2638" s="1328" t="s">
        <v>4618</v>
      </c>
      <c r="C2638" s="1080" t="s">
        <v>4616</v>
      </c>
      <c r="D2638" s="1354">
        <v>5836.63</v>
      </c>
      <c r="E2638" s="806"/>
      <c r="F2638" s="1117"/>
      <c r="I2638" s="1285"/>
    </row>
    <row r="2639" spans="1:9" ht="16.5" customHeight="1">
      <c r="A2639" s="1066">
        <v>2629</v>
      </c>
      <c r="B2639" s="1328" t="s">
        <v>4619</v>
      </c>
      <c r="C2639" s="1080" t="s">
        <v>4616</v>
      </c>
      <c r="D2639" s="1354">
        <v>32392.39</v>
      </c>
      <c r="E2639" s="806"/>
      <c r="F2639" s="1117"/>
      <c r="I2639" s="1285"/>
    </row>
    <row r="2640" spans="1:9" ht="16.5" customHeight="1">
      <c r="A2640" s="1066">
        <v>2630</v>
      </c>
      <c r="B2640" s="1328" t="s">
        <v>4620</v>
      </c>
      <c r="C2640" s="1080" t="s">
        <v>4616</v>
      </c>
      <c r="D2640" s="1354">
        <v>7990</v>
      </c>
      <c r="E2640" s="806"/>
      <c r="F2640" s="1117"/>
      <c r="I2640" s="1285"/>
    </row>
    <row r="2641" spans="1:9" ht="16.5" customHeight="1">
      <c r="A2641" s="1066">
        <v>2631</v>
      </c>
      <c r="B2641" s="1328" t="s">
        <v>4621</v>
      </c>
      <c r="C2641" s="1080" t="s">
        <v>4616</v>
      </c>
      <c r="D2641" s="1354">
        <v>5360</v>
      </c>
      <c r="E2641" s="806"/>
      <c r="F2641" s="1117"/>
      <c r="I2641" s="1285"/>
    </row>
    <row r="2642" spans="1:9" ht="16.5" customHeight="1">
      <c r="A2642" s="1066">
        <v>2632</v>
      </c>
      <c r="B2642" s="1328" t="s">
        <v>4622</v>
      </c>
      <c r="C2642" s="1080" t="s">
        <v>4623</v>
      </c>
      <c r="D2642" s="1354">
        <v>38801</v>
      </c>
      <c r="E2642" s="806"/>
      <c r="F2642" s="1117"/>
      <c r="I2642" s="1285"/>
    </row>
    <row r="2643" spans="1:9" ht="16.5" customHeight="1">
      <c r="A2643" s="1066">
        <v>2633</v>
      </c>
      <c r="B2643" s="1328" t="s">
        <v>4624</v>
      </c>
      <c r="C2643" s="1080" t="s">
        <v>4625</v>
      </c>
      <c r="D2643" s="1354">
        <v>133860</v>
      </c>
      <c r="E2643" s="806"/>
      <c r="F2643" s="1117"/>
      <c r="I2643" s="1285"/>
    </row>
    <row r="2644" spans="1:9" ht="16.5" customHeight="1">
      <c r="A2644" s="1066">
        <v>2634</v>
      </c>
      <c r="B2644" s="1328" t="s">
        <v>4626</v>
      </c>
      <c r="C2644" s="1080" t="s">
        <v>4625</v>
      </c>
      <c r="D2644" s="1354">
        <v>133860</v>
      </c>
      <c r="E2644" s="806"/>
      <c r="F2644" s="1117"/>
      <c r="I2644" s="1285"/>
    </row>
    <row r="2645" spans="1:9" ht="16.5" customHeight="1">
      <c r="A2645" s="1066">
        <v>2635</v>
      </c>
      <c r="B2645" s="1328" t="s">
        <v>4627</v>
      </c>
      <c r="C2645" s="1080" t="s">
        <v>4628</v>
      </c>
      <c r="D2645" s="1354">
        <v>2551</v>
      </c>
      <c r="E2645" s="806"/>
      <c r="F2645" s="1117"/>
      <c r="I2645" s="1285"/>
    </row>
    <row r="2646" spans="1:9" ht="16.5" customHeight="1">
      <c r="A2646" s="1066">
        <v>2636</v>
      </c>
      <c r="B2646" s="1328" t="s">
        <v>4629</v>
      </c>
      <c r="C2646" s="1080" t="s">
        <v>4628</v>
      </c>
      <c r="D2646" s="1354">
        <v>7355.31</v>
      </c>
      <c r="E2646" s="806"/>
      <c r="F2646" s="1117"/>
      <c r="I2646" s="1285"/>
    </row>
    <row r="2647" spans="1:9" ht="16.5" customHeight="1">
      <c r="A2647" s="1066">
        <v>2637</v>
      </c>
      <c r="B2647" s="1328" t="s">
        <v>4630</v>
      </c>
      <c r="C2647" s="1080" t="s">
        <v>4628</v>
      </c>
      <c r="D2647" s="1354">
        <v>34800</v>
      </c>
      <c r="E2647" s="806"/>
      <c r="F2647" s="1117"/>
      <c r="I2647" s="1285"/>
    </row>
    <row r="2648" spans="1:9" ht="16.5" customHeight="1">
      <c r="A2648" s="1066">
        <v>2638</v>
      </c>
      <c r="B2648" s="1328" t="s">
        <v>4631</v>
      </c>
      <c r="C2648" s="1080" t="s">
        <v>4628</v>
      </c>
      <c r="D2648" s="1354">
        <v>174000</v>
      </c>
      <c r="E2648" s="806"/>
      <c r="F2648" s="1117"/>
      <c r="I2648" s="1285"/>
    </row>
    <row r="2649" spans="1:9" ht="16.5" customHeight="1">
      <c r="A2649" s="1066">
        <v>2639</v>
      </c>
      <c r="B2649" s="1328" t="s">
        <v>4632</v>
      </c>
      <c r="C2649" s="1080" t="s">
        <v>4633</v>
      </c>
      <c r="D2649" s="1354">
        <v>5980</v>
      </c>
      <c r="E2649" s="806"/>
      <c r="F2649" s="1117"/>
      <c r="I2649" s="1285"/>
    </row>
    <row r="2650" spans="1:9" ht="16.5" customHeight="1">
      <c r="A2650" s="1066">
        <v>2640</v>
      </c>
      <c r="B2650" s="1328" t="s">
        <v>4634</v>
      </c>
      <c r="C2650" s="1080" t="s">
        <v>4635</v>
      </c>
      <c r="D2650" s="1354">
        <v>348000</v>
      </c>
      <c r="E2650" s="806"/>
      <c r="F2650" s="1117"/>
      <c r="I2650" s="1285"/>
    </row>
    <row r="2651" spans="1:9" ht="16.5" customHeight="1">
      <c r="A2651" s="1066">
        <v>2641</v>
      </c>
      <c r="B2651" s="1328" t="s">
        <v>4636</v>
      </c>
      <c r="C2651" s="1080" t="s">
        <v>4635</v>
      </c>
      <c r="D2651" s="1354">
        <v>69600</v>
      </c>
      <c r="E2651" s="806"/>
      <c r="F2651" s="1117"/>
      <c r="I2651" s="1285"/>
    </row>
    <row r="2652" spans="1:9" ht="16.5" customHeight="1">
      <c r="A2652" s="1066">
        <v>2642</v>
      </c>
      <c r="B2652" s="1328" t="s">
        <v>4637</v>
      </c>
      <c r="C2652" s="1080" t="s">
        <v>4638</v>
      </c>
      <c r="D2652" s="1354">
        <v>11354.89</v>
      </c>
      <c r="E2652" s="806"/>
      <c r="F2652" s="1117"/>
      <c r="I2652" s="1285"/>
    </row>
    <row r="2653" spans="1:9" ht="16.5" customHeight="1">
      <c r="A2653" s="1066">
        <v>2643</v>
      </c>
      <c r="B2653" s="1328" t="s">
        <v>4639</v>
      </c>
      <c r="C2653" s="1080" t="s">
        <v>4640</v>
      </c>
      <c r="D2653" s="1354">
        <v>3946</v>
      </c>
      <c r="E2653" s="806"/>
      <c r="F2653" s="1117"/>
      <c r="I2653" s="1285"/>
    </row>
    <row r="2654" spans="1:9" ht="16.5" customHeight="1">
      <c r="A2654" s="1066">
        <v>2644</v>
      </c>
      <c r="B2654" s="1328" t="s">
        <v>4641</v>
      </c>
      <c r="C2654" s="1080" t="s">
        <v>4640</v>
      </c>
      <c r="D2654" s="1354">
        <v>4795.5</v>
      </c>
      <c r="E2654" s="806"/>
      <c r="F2654" s="1117"/>
      <c r="I2654" s="1285"/>
    </row>
    <row r="2655" spans="1:9" ht="16.5" customHeight="1">
      <c r="A2655" s="1066">
        <v>2645</v>
      </c>
      <c r="B2655" s="1328" t="s">
        <v>4642</v>
      </c>
      <c r="C2655" s="1080" t="s">
        <v>4643</v>
      </c>
      <c r="D2655" s="1354">
        <v>9901.5</v>
      </c>
      <c r="E2655" s="806"/>
      <c r="F2655" s="1117"/>
      <c r="I2655" s="1285"/>
    </row>
    <row r="2656" spans="1:9" ht="16.5" customHeight="1">
      <c r="A2656" s="1066">
        <v>2646</v>
      </c>
      <c r="B2656" s="1328" t="s">
        <v>4644</v>
      </c>
      <c r="C2656" s="1080" t="s">
        <v>4643</v>
      </c>
      <c r="D2656" s="1354">
        <v>6601</v>
      </c>
      <c r="E2656" s="806"/>
      <c r="F2656" s="1117"/>
      <c r="I2656" s="1285"/>
    </row>
    <row r="2657" spans="1:9" ht="16.5" customHeight="1">
      <c r="A2657" s="1066">
        <v>2647</v>
      </c>
      <c r="B2657" s="1328" t="s">
        <v>4645</v>
      </c>
      <c r="C2657" s="1080" t="s">
        <v>4646</v>
      </c>
      <c r="D2657" s="1354">
        <v>2564.5</v>
      </c>
      <c r="E2657" s="806"/>
      <c r="F2657" s="1117"/>
      <c r="I2657" s="1285"/>
    </row>
    <row r="2658" spans="1:9" ht="16.5" customHeight="1">
      <c r="A2658" s="1066">
        <v>2648</v>
      </c>
      <c r="B2658" s="1328" t="s">
        <v>4647</v>
      </c>
      <c r="C2658" s="1080" t="s">
        <v>4646</v>
      </c>
      <c r="D2658" s="1354">
        <v>7302.5</v>
      </c>
      <c r="E2658" s="806"/>
      <c r="F2658" s="1117"/>
      <c r="I2658" s="1285"/>
    </row>
    <row r="2659" spans="1:9" ht="16.5" customHeight="1">
      <c r="A2659" s="1066">
        <v>2649</v>
      </c>
      <c r="B2659" s="1328" t="s">
        <v>4648</v>
      </c>
      <c r="C2659" s="1080" t="s">
        <v>4649</v>
      </c>
      <c r="D2659" s="1354">
        <v>11794.4</v>
      </c>
      <c r="E2659" s="806"/>
      <c r="F2659" s="1117"/>
      <c r="I2659" s="1285"/>
    </row>
    <row r="2660" spans="1:9" ht="16.5" customHeight="1">
      <c r="A2660" s="1066">
        <v>2650</v>
      </c>
      <c r="B2660" s="1328" t="s">
        <v>4650</v>
      </c>
      <c r="C2660" s="1080" t="s">
        <v>2208</v>
      </c>
      <c r="D2660" s="1354">
        <v>3047.5</v>
      </c>
      <c r="E2660" s="806"/>
      <c r="F2660" s="1117"/>
      <c r="I2660" s="1285"/>
    </row>
    <row r="2661" spans="1:9" ht="16.5" customHeight="1">
      <c r="A2661" s="1066">
        <v>2651</v>
      </c>
      <c r="B2661" s="1328" t="s">
        <v>4651</v>
      </c>
      <c r="C2661" s="1080" t="s">
        <v>2208</v>
      </c>
      <c r="D2661" s="1354">
        <v>4140</v>
      </c>
      <c r="E2661" s="806"/>
      <c r="F2661" s="1117"/>
      <c r="I2661" s="1285"/>
    </row>
    <row r="2662" spans="1:9" ht="16.5" customHeight="1">
      <c r="A2662" s="1066">
        <v>2652</v>
      </c>
      <c r="B2662" s="1328" t="s">
        <v>4652</v>
      </c>
      <c r="C2662" s="1080" t="s">
        <v>2208</v>
      </c>
      <c r="D2662" s="1354">
        <v>4140</v>
      </c>
      <c r="E2662" s="806"/>
      <c r="F2662" s="1117"/>
      <c r="I2662" s="1285"/>
    </row>
    <row r="2663" spans="1:9" ht="16.5" customHeight="1">
      <c r="A2663" s="1066">
        <v>2653</v>
      </c>
      <c r="B2663" s="1328" t="s">
        <v>4653</v>
      </c>
      <c r="C2663" s="1080" t="s">
        <v>2208</v>
      </c>
      <c r="D2663" s="1354">
        <v>4140</v>
      </c>
      <c r="E2663" s="806"/>
      <c r="F2663" s="1117"/>
      <c r="I2663" s="1285"/>
    </row>
    <row r="2664" spans="1:9" ht="16.5" customHeight="1">
      <c r="A2664" s="1066">
        <v>2654</v>
      </c>
      <c r="B2664" s="1328" t="s">
        <v>4654</v>
      </c>
      <c r="C2664" s="1080" t="s">
        <v>2208</v>
      </c>
      <c r="D2664" s="1354">
        <v>4140</v>
      </c>
      <c r="E2664" s="806"/>
      <c r="F2664" s="1117"/>
      <c r="I2664" s="1285"/>
    </row>
    <row r="2665" spans="1:9" ht="16.5" customHeight="1">
      <c r="A2665" s="1066">
        <v>2655</v>
      </c>
      <c r="B2665" s="1328" t="s">
        <v>4655</v>
      </c>
      <c r="C2665" s="1080" t="s">
        <v>2208</v>
      </c>
      <c r="D2665" s="1354">
        <v>4140</v>
      </c>
      <c r="E2665" s="806"/>
      <c r="F2665" s="1117"/>
      <c r="I2665" s="1285"/>
    </row>
    <row r="2666" spans="1:9" ht="16.5" customHeight="1">
      <c r="A2666" s="1066">
        <v>2656</v>
      </c>
      <c r="B2666" s="1328" t="s">
        <v>4656</v>
      </c>
      <c r="C2666" s="1080" t="s">
        <v>2208</v>
      </c>
      <c r="D2666" s="1354">
        <v>4140</v>
      </c>
      <c r="E2666" s="806"/>
      <c r="F2666" s="1117"/>
      <c r="I2666" s="1285"/>
    </row>
    <row r="2667" spans="1:9" ht="16.5" customHeight="1">
      <c r="A2667" s="1066">
        <v>2657</v>
      </c>
      <c r="B2667" s="1328" t="s">
        <v>4657</v>
      </c>
      <c r="C2667" s="1080" t="s">
        <v>2208</v>
      </c>
      <c r="D2667" s="1354">
        <v>1810</v>
      </c>
      <c r="E2667" s="806"/>
      <c r="F2667" s="1117"/>
      <c r="I2667" s="1285"/>
    </row>
    <row r="2668" spans="1:9" ht="16.5" customHeight="1">
      <c r="A2668" s="1066">
        <v>2658</v>
      </c>
      <c r="B2668" s="1328" t="s">
        <v>4658</v>
      </c>
      <c r="C2668" s="1080" t="s">
        <v>4659</v>
      </c>
      <c r="D2668" s="1354">
        <v>7512.95</v>
      </c>
      <c r="E2668" s="806"/>
      <c r="F2668" s="1117"/>
      <c r="I2668" s="1285"/>
    </row>
    <row r="2669" spans="1:9" ht="16.5" customHeight="1">
      <c r="A2669" s="1066">
        <v>2659</v>
      </c>
      <c r="B2669" s="1328" t="s">
        <v>4660</v>
      </c>
      <c r="C2669" s="1080" t="s">
        <v>4659</v>
      </c>
      <c r="D2669" s="1354">
        <v>6230</v>
      </c>
      <c r="E2669" s="806"/>
      <c r="F2669" s="1117"/>
      <c r="I2669" s="1285"/>
    </row>
    <row r="2670" spans="1:9" ht="16.5" customHeight="1">
      <c r="A2670" s="1066">
        <v>2660</v>
      </c>
      <c r="B2670" s="1328" t="s">
        <v>4661</v>
      </c>
      <c r="C2670" s="1080" t="s">
        <v>4659</v>
      </c>
      <c r="D2670" s="1354">
        <v>6230</v>
      </c>
      <c r="E2670" s="806"/>
      <c r="F2670" s="1117"/>
      <c r="I2670" s="1285"/>
    </row>
    <row r="2671" spans="1:9" ht="16.5" customHeight="1">
      <c r="A2671" s="1066">
        <v>2661</v>
      </c>
      <c r="B2671" s="1328" t="s">
        <v>4662</v>
      </c>
      <c r="C2671" s="1080" t="s">
        <v>4659</v>
      </c>
      <c r="D2671" s="1354">
        <v>3220</v>
      </c>
      <c r="E2671" s="806"/>
      <c r="F2671" s="1117"/>
      <c r="I2671" s="1285"/>
    </row>
    <row r="2672" spans="1:9" ht="16.5" customHeight="1">
      <c r="A2672" s="1066">
        <v>2662</v>
      </c>
      <c r="B2672" s="1328" t="s">
        <v>4663</v>
      </c>
      <c r="C2672" s="1080" t="s">
        <v>4659</v>
      </c>
      <c r="D2672" s="1354">
        <v>3220</v>
      </c>
      <c r="E2672" s="806"/>
      <c r="F2672" s="1117"/>
      <c r="I2672" s="1285"/>
    </row>
    <row r="2673" spans="1:9" ht="16.5" customHeight="1">
      <c r="A2673" s="1066">
        <v>2663</v>
      </c>
      <c r="B2673" s="1328" t="s">
        <v>4664</v>
      </c>
      <c r="C2673" s="1080" t="s">
        <v>4659</v>
      </c>
      <c r="D2673" s="1354">
        <v>6503.54</v>
      </c>
      <c r="E2673" s="806"/>
      <c r="F2673" s="1117"/>
      <c r="I2673" s="1285"/>
    </row>
    <row r="2674" spans="1:9" ht="16.5" customHeight="1">
      <c r="A2674" s="1066">
        <v>2664</v>
      </c>
      <c r="B2674" s="1328" t="s">
        <v>4665</v>
      </c>
      <c r="C2674" s="1080" t="s">
        <v>4666</v>
      </c>
      <c r="D2674" s="1354">
        <v>3599</v>
      </c>
      <c r="E2674" s="806"/>
      <c r="F2674" s="1117"/>
      <c r="I2674" s="1285"/>
    </row>
    <row r="2675" spans="1:9" ht="16.5" customHeight="1">
      <c r="A2675" s="1066">
        <v>2665</v>
      </c>
      <c r="B2675" s="1328" t="s">
        <v>4667</v>
      </c>
      <c r="C2675" s="1080" t="s">
        <v>4666</v>
      </c>
      <c r="D2675" s="1354">
        <v>6251.02</v>
      </c>
      <c r="E2675" s="806"/>
      <c r="F2675" s="1117"/>
      <c r="I2675" s="1285"/>
    </row>
    <row r="2676" spans="1:9" ht="16.5" customHeight="1">
      <c r="A2676" s="1066">
        <v>2666</v>
      </c>
      <c r="B2676" s="1328" t="s">
        <v>4668</v>
      </c>
      <c r="C2676" s="1080" t="s">
        <v>4666</v>
      </c>
      <c r="D2676" s="1354">
        <v>2250.4</v>
      </c>
      <c r="E2676" s="806"/>
      <c r="F2676" s="1117"/>
      <c r="I2676" s="1285"/>
    </row>
    <row r="2677" spans="1:9" ht="16.5" customHeight="1">
      <c r="A2677" s="1066">
        <v>2667</v>
      </c>
      <c r="B2677" s="1328" t="s">
        <v>4669</v>
      </c>
      <c r="C2677" s="1080" t="s">
        <v>4666</v>
      </c>
      <c r="D2677" s="1354">
        <v>6100</v>
      </c>
      <c r="E2677" s="806"/>
      <c r="F2677" s="1117"/>
      <c r="I2677" s="1285"/>
    </row>
    <row r="2678" spans="1:9" ht="16.5" customHeight="1">
      <c r="A2678" s="1066">
        <v>2668</v>
      </c>
      <c r="B2678" s="1328" t="s">
        <v>4670</v>
      </c>
      <c r="C2678" s="1080" t="s">
        <v>4666</v>
      </c>
      <c r="D2678" s="1354">
        <v>3422</v>
      </c>
      <c r="E2678" s="806"/>
      <c r="F2678" s="1117"/>
      <c r="I2678" s="1285"/>
    </row>
    <row r="2679" spans="1:9" ht="16.5" customHeight="1">
      <c r="A2679" s="1066">
        <v>2669</v>
      </c>
      <c r="B2679" s="1328" t="s">
        <v>4671</v>
      </c>
      <c r="C2679" s="1080" t="s">
        <v>4666</v>
      </c>
      <c r="D2679" s="1354">
        <v>2250.4</v>
      </c>
      <c r="E2679" s="806"/>
      <c r="F2679" s="1117"/>
      <c r="I2679" s="1285"/>
    </row>
    <row r="2680" spans="1:9" ht="16.5" customHeight="1">
      <c r="A2680" s="1066">
        <v>2670</v>
      </c>
      <c r="B2680" s="1328" t="s">
        <v>4672</v>
      </c>
      <c r="C2680" s="1080" t="s">
        <v>4666</v>
      </c>
      <c r="D2680" s="1354">
        <v>2729</v>
      </c>
      <c r="E2680" s="806"/>
      <c r="F2680" s="1117"/>
      <c r="I2680" s="1285"/>
    </row>
    <row r="2681" spans="1:9" ht="16.5" customHeight="1">
      <c r="A2681" s="1066">
        <v>2671</v>
      </c>
      <c r="B2681" s="1328" t="s">
        <v>4673</v>
      </c>
      <c r="C2681" s="1080" t="s">
        <v>4666</v>
      </c>
      <c r="D2681" s="1354">
        <v>8142.04</v>
      </c>
      <c r="E2681" s="806"/>
      <c r="F2681" s="1117"/>
      <c r="I2681" s="1285"/>
    </row>
    <row r="2682" spans="1:9" ht="16.5" customHeight="1">
      <c r="A2682" s="1066">
        <v>2672</v>
      </c>
      <c r="B2682" s="1328" t="s">
        <v>4674</v>
      </c>
      <c r="C2682" s="1080" t="s">
        <v>4666</v>
      </c>
      <c r="D2682" s="1354">
        <v>3828</v>
      </c>
      <c r="E2682" s="806"/>
      <c r="F2682" s="1117"/>
      <c r="I2682" s="1285"/>
    </row>
    <row r="2683" spans="1:9" ht="16.5" customHeight="1">
      <c r="A2683" s="1066">
        <v>2673</v>
      </c>
      <c r="B2683" s="1328" t="s">
        <v>4675</v>
      </c>
      <c r="C2683" s="1080" t="s">
        <v>4676</v>
      </c>
      <c r="D2683" s="1354">
        <v>2680</v>
      </c>
      <c r="E2683" s="806"/>
      <c r="F2683" s="1117"/>
      <c r="I2683" s="1285"/>
    </row>
    <row r="2684" spans="1:9" ht="16.5" customHeight="1">
      <c r="A2684" s="1066">
        <v>2674</v>
      </c>
      <c r="B2684" s="1328" t="s">
        <v>4677</v>
      </c>
      <c r="C2684" s="1080" t="s">
        <v>4676</v>
      </c>
      <c r="D2684" s="1354">
        <v>2680</v>
      </c>
      <c r="E2684" s="806"/>
      <c r="F2684" s="1117"/>
      <c r="I2684" s="1285"/>
    </row>
    <row r="2685" spans="1:9" ht="16.5" customHeight="1">
      <c r="A2685" s="1066">
        <v>2675</v>
      </c>
      <c r="B2685" s="1328" t="s">
        <v>4678</v>
      </c>
      <c r="C2685" s="1080" t="s">
        <v>4676</v>
      </c>
      <c r="D2685" s="1354">
        <v>7237</v>
      </c>
      <c r="E2685" s="806"/>
      <c r="F2685" s="1117"/>
      <c r="I2685" s="1285"/>
    </row>
    <row r="2686" spans="1:9" ht="16.5" customHeight="1">
      <c r="A2686" s="1066">
        <v>2676</v>
      </c>
      <c r="B2686" s="1328" t="s">
        <v>4679</v>
      </c>
      <c r="C2686" s="1080" t="s">
        <v>4676</v>
      </c>
      <c r="D2686" s="1354">
        <v>5980</v>
      </c>
      <c r="E2686" s="806"/>
      <c r="F2686" s="1117"/>
      <c r="I2686" s="1285"/>
    </row>
    <row r="2687" spans="1:9" ht="16.5" customHeight="1">
      <c r="A2687" s="1066">
        <v>2677</v>
      </c>
      <c r="B2687" s="1328" t="s">
        <v>4680</v>
      </c>
      <c r="C2687" s="1080" t="s">
        <v>4681</v>
      </c>
      <c r="D2687" s="1354">
        <v>2440.1799999999998</v>
      </c>
      <c r="E2687" s="806"/>
      <c r="F2687" s="1117"/>
      <c r="I2687" s="1285"/>
    </row>
    <row r="2688" spans="1:9" ht="16.5" customHeight="1">
      <c r="A2688" s="1066">
        <v>2678</v>
      </c>
      <c r="B2688" s="1328" t="s">
        <v>4682</v>
      </c>
      <c r="C2688" s="1080" t="s">
        <v>4681</v>
      </c>
      <c r="D2688" s="1354">
        <v>2440.1799999999998</v>
      </c>
      <c r="E2688" s="806"/>
      <c r="F2688" s="1117"/>
      <c r="I2688" s="1285"/>
    </row>
    <row r="2689" spans="1:9" ht="16.5" customHeight="1">
      <c r="A2689" s="1066">
        <v>2679</v>
      </c>
      <c r="B2689" s="1328" t="s">
        <v>4683</v>
      </c>
      <c r="C2689" s="1080" t="s">
        <v>4684</v>
      </c>
      <c r="D2689" s="1354">
        <v>91640</v>
      </c>
      <c r="E2689" s="806"/>
      <c r="F2689" s="1117"/>
      <c r="I2689" s="1285"/>
    </row>
    <row r="2690" spans="1:9" ht="16.5" customHeight="1">
      <c r="A2690" s="1066">
        <v>2680</v>
      </c>
      <c r="B2690" s="1328" t="s">
        <v>4685</v>
      </c>
      <c r="C2690" s="1080" t="s">
        <v>4684</v>
      </c>
      <c r="D2690" s="1354">
        <v>91640</v>
      </c>
      <c r="E2690" s="806"/>
      <c r="F2690" s="1117"/>
      <c r="I2690" s="1285"/>
    </row>
    <row r="2691" spans="1:9" ht="16.5" customHeight="1">
      <c r="A2691" s="1066">
        <v>2681</v>
      </c>
      <c r="B2691" s="1328" t="s">
        <v>4686</v>
      </c>
      <c r="C2691" s="1080" t="s">
        <v>4684</v>
      </c>
      <c r="D2691" s="1354">
        <v>91640</v>
      </c>
      <c r="E2691" s="806"/>
      <c r="F2691" s="1117"/>
      <c r="I2691" s="1285"/>
    </row>
    <row r="2692" spans="1:9" ht="16.5" customHeight="1">
      <c r="A2692" s="1066">
        <v>2682</v>
      </c>
      <c r="B2692" s="1328" t="s">
        <v>4687</v>
      </c>
      <c r="C2692" s="1080" t="s">
        <v>4684</v>
      </c>
      <c r="D2692" s="1354">
        <v>91640</v>
      </c>
      <c r="E2692" s="806"/>
      <c r="F2692" s="1117"/>
      <c r="I2692" s="1285"/>
    </row>
    <row r="2693" spans="1:9" ht="16.5" customHeight="1">
      <c r="A2693" s="1066">
        <v>2683</v>
      </c>
      <c r="B2693" s="1328" t="s">
        <v>4688</v>
      </c>
      <c r="C2693" s="1080" t="s">
        <v>4684</v>
      </c>
      <c r="D2693" s="1354">
        <v>91640</v>
      </c>
      <c r="E2693" s="806"/>
      <c r="F2693" s="1117"/>
      <c r="I2693" s="1285"/>
    </row>
    <row r="2694" spans="1:9" ht="16.5" customHeight="1">
      <c r="A2694" s="1066">
        <v>2684</v>
      </c>
      <c r="B2694" s="1328" t="s">
        <v>4689</v>
      </c>
      <c r="C2694" s="1080" t="s">
        <v>4690</v>
      </c>
      <c r="D2694" s="1354">
        <v>4721.2</v>
      </c>
      <c r="E2694" s="806"/>
      <c r="F2694" s="1117"/>
      <c r="I2694" s="1285"/>
    </row>
    <row r="2695" spans="1:9" ht="16.5" customHeight="1">
      <c r="A2695" s="1066">
        <v>2685</v>
      </c>
      <c r="B2695" s="1328" t="s">
        <v>4691</v>
      </c>
      <c r="C2695" s="1080" t="s">
        <v>4690</v>
      </c>
      <c r="D2695" s="1354">
        <v>1996</v>
      </c>
      <c r="E2695" s="806"/>
      <c r="F2695" s="1117"/>
      <c r="I2695" s="1285"/>
    </row>
    <row r="2696" spans="1:9" ht="16.5" customHeight="1">
      <c r="A2696" s="1066">
        <v>2686</v>
      </c>
      <c r="B2696" s="1328" t="s">
        <v>4692</v>
      </c>
      <c r="C2696" s="1080" t="s">
        <v>4690</v>
      </c>
      <c r="D2696" s="1354">
        <v>3199</v>
      </c>
      <c r="E2696" s="806"/>
      <c r="F2696" s="1117"/>
      <c r="I2696" s="1285"/>
    </row>
    <row r="2697" spans="1:9" ht="16.5" customHeight="1">
      <c r="A2697" s="1066">
        <v>2687</v>
      </c>
      <c r="B2697" s="1328" t="s">
        <v>4693</v>
      </c>
      <c r="C2697" s="1080" t="s">
        <v>4690</v>
      </c>
      <c r="D2697" s="1354">
        <v>3199</v>
      </c>
      <c r="E2697" s="806"/>
      <c r="F2697" s="1117"/>
      <c r="I2697" s="1285"/>
    </row>
    <row r="2698" spans="1:9" ht="16.5" customHeight="1">
      <c r="A2698" s="1066">
        <v>2688</v>
      </c>
      <c r="B2698" s="1328" t="s">
        <v>4694</v>
      </c>
      <c r="C2698" s="1080" t="s">
        <v>4690</v>
      </c>
      <c r="D2698" s="1354">
        <v>2961.75</v>
      </c>
      <c r="E2698" s="806"/>
      <c r="F2698" s="1117"/>
      <c r="I2698" s="1285"/>
    </row>
    <row r="2699" spans="1:9" ht="16.5" customHeight="1">
      <c r="A2699" s="1066">
        <v>2689</v>
      </c>
      <c r="B2699" s="1328" t="s">
        <v>4695</v>
      </c>
      <c r="C2699" s="1080" t="s">
        <v>4690</v>
      </c>
      <c r="D2699" s="1354">
        <v>2961.75</v>
      </c>
      <c r="E2699" s="806"/>
      <c r="F2699" s="1117"/>
      <c r="I2699" s="1285"/>
    </row>
    <row r="2700" spans="1:9" ht="16.5" customHeight="1">
      <c r="A2700" s="1066">
        <v>2690</v>
      </c>
      <c r="B2700" s="1328" t="s">
        <v>4696</v>
      </c>
      <c r="C2700" s="1080" t="s">
        <v>4690</v>
      </c>
      <c r="D2700" s="1354">
        <v>2961.75</v>
      </c>
      <c r="E2700" s="806"/>
      <c r="F2700" s="1117"/>
      <c r="I2700" s="1285"/>
    </row>
    <row r="2701" spans="1:9" ht="16.5" customHeight="1">
      <c r="A2701" s="1066">
        <v>2691</v>
      </c>
      <c r="B2701" s="1328" t="s">
        <v>4697</v>
      </c>
      <c r="C2701" s="1080" t="s">
        <v>4690</v>
      </c>
      <c r="D2701" s="1354">
        <v>7200</v>
      </c>
      <c r="E2701" s="806"/>
      <c r="F2701" s="1117"/>
      <c r="I2701" s="1285"/>
    </row>
    <row r="2702" spans="1:9" ht="16.5" customHeight="1">
      <c r="A2702" s="1066">
        <v>2692</v>
      </c>
      <c r="B2702" s="1328" t="s">
        <v>4698</v>
      </c>
      <c r="C2702" s="1080" t="s">
        <v>4690</v>
      </c>
      <c r="D2702" s="1354">
        <v>7200</v>
      </c>
      <c r="E2702" s="806"/>
      <c r="F2702" s="1117"/>
      <c r="I2702" s="1285"/>
    </row>
    <row r="2703" spans="1:9" ht="16.5" customHeight="1">
      <c r="A2703" s="1066">
        <v>2693</v>
      </c>
      <c r="B2703" s="1328" t="s">
        <v>4699</v>
      </c>
      <c r="C2703" s="1080" t="s">
        <v>4700</v>
      </c>
      <c r="D2703" s="1354">
        <v>4578.28</v>
      </c>
      <c r="E2703" s="806"/>
      <c r="F2703" s="1117"/>
      <c r="I2703" s="1285"/>
    </row>
    <row r="2704" spans="1:9" ht="16.5" customHeight="1">
      <c r="A2704" s="1066">
        <v>2694</v>
      </c>
      <c r="B2704" s="1328" t="s">
        <v>4701</v>
      </c>
      <c r="C2704" s="1080" t="s">
        <v>4702</v>
      </c>
      <c r="D2704" s="1354">
        <v>13800</v>
      </c>
      <c r="E2704" s="806"/>
      <c r="F2704" s="1117"/>
      <c r="I2704" s="1285"/>
    </row>
    <row r="2705" spans="1:9" ht="16.5" customHeight="1">
      <c r="A2705" s="1066">
        <v>2695</v>
      </c>
      <c r="B2705" s="1328" t="s">
        <v>4703</v>
      </c>
      <c r="C2705" s="1080" t="s">
        <v>3451</v>
      </c>
      <c r="D2705" s="1354">
        <v>4998.95</v>
      </c>
      <c r="E2705" s="806"/>
      <c r="F2705" s="1117"/>
      <c r="I2705" s="1285"/>
    </row>
    <row r="2706" spans="1:9" ht="16.5" customHeight="1">
      <c r="A2706" s="1066">
        <v>2696</v>
      </c>
      <c r="B2706" s="1328" t="s">
        <v>4704</v>
      </c>
      <c r="C2706" s="1080" t="s">
        <v>3451</v>
      </c>
      <c r="D2706" s="1354">
        <v>14309.06</v>
      </c>
      <c r="E2706" s="806"/>
      <c r="F2706" s="1117"/>
      <c r="I2706" s="1285"/>
    </row>
    <row r="2707" spans="1:9" ht="16.5" customHeight="1">
      <c r="A2707" s="1066">
        <v>2697</v>
      </c>
      <c r="B2707" s="1328" t="s">
        <v>4705</v>
      </c>
      <c r="C2707" s="1080" t="s">
        <v>4706</v>
      </c>
      <c r="D2707" s="1354">
        <v>29000</v>
      </c>
      <c r="E2707" s="806"/>
      <c r="F2707" s="1117"/>
      <c r="I2707" s="1285"/>
    </row>
    <row r="2708" spans="1:9" ht="16.5" customHeight="1">
      <c r="A2708" s="1066">
        <v>2698</v>
      </c>
      <c r="B2708" s="1328" t="s">
        <v>4707</v>
      </c>
      <c r="C2708" s="1080" t="s">
        <v>4706</v>
      </c>
      <c r="D2708" s="1354">
        <v>29000</v>
      </c>
      <c r="E2708" s="806"/>
      <c r="F2708" s="1117"/>
      <c r="I2708" s="1285"/>
    </row>
    <row r="2709" spans="1:9" ht="16.5" customHeight="1">
      <c r="A2709" s="1066">
        <v>2699</v>
      </c>
      <c r="B2709" s="1328" t="s">
        <v>4708</v>
      </c>
      <c r="C2709" s="1080" t="s">
        <v>4706</v>
      </c>
      <c r="D2709" s="1354">
        <v>29000</v>
      </c>
      <c r="E2709" s="806"/>
      <c r="F2709" s="1117"/>
      <c r="I2709" s="1285"/>
    </row>
    <row r="2710" spans="1:9" ht="16.5" customHeight="1">
      <c r="A2710" s="1066">
        <v>2700</v>
      </c>
      <c r="B2710" s="1328" t="s">
        <v>4709</v>
      </c>
      <c r="C2710" s="1080" t="s">
        <v>4706</v>
      </c>
      <c r="D2710" s="1354">
        <v>29000</v>
      </c>
      <c r="E2710" s="806"/>
      <c r="F2710" s="1117"/>
      <c r="I2710" s="1285"/>
    </row>
    <row r="2711" spans="1:9" ht="16.5" customHeight="1">
      <c r="A2711" s="1066">
        <v>2701</v>
      </c>
      <c r="B2711" s="1328" t="s">
        <v>4710</v>
      </c>
      <c r="C2711" s="1080" t="s">
        <v>4706</v>
      </c>
      <c r="D2711" s="1354">
        <v>29000</v>
      </c>
      <c r="E2711" s="806"/>
      <c r="F2711" s="1117"/>
      <c r="I2711" s="1285"/>
    </row>
    <row r="2712" spans="1:9" ht="16.5" customHeight="1">
      <c r="A2712" s="1066">
        <v>2702</v>
      </c>
      <c r="B2712" s="1328" t="s">
        <v>4711</v>
      </c>
      <c r="C2712" s="1080" t="s">
        <v>4712</v>
      </c>
      <c r="D2712" s="1354">
        <v>28405</v>
      </c>
      <c r="E2712" s="806"/>
      <c r="F2712" s="1117"/>
      <c r="I2712" s="1285"/>
    </row>
    <row r="2713" spans="1:9" ht="16.5" customHeight="1">
      <c r="A2713" s="1066">
        <v>2703</v>
      </c>
      <c r="B2713" s="1328" t="s">
        <v>4713</v>
      </c>
      <c r="C2713" s="1080" t="s">
        <v>4712</v>
      </c>
      <c r="D2713" s="1354">
        <v>12902.49</v>
      </c>
      <c r="E2713" s="806"/>
      <c r="F2713" s="1117"/>
      <c r="I2713" s="1285"/>
    </row>
    <row r="2714" spans="1:9" ht="16.5" customHeight="1">
      <c r="A2714" s="1066">
        <v>2704</v>
      </c>
      <c r="B2714" s="1328" t="s">
        <v>4714</v>
      </c>
      <c r="C2714" s="1080" t="s">
        <v>4712</v>
      </c>
      <c r="D2714" s="1354">
        <v>28405</v>
      </c>
      <c r="E2714" s="806"/>
      <c r="F2714" s="1117"/>
      <c r="I2714" s="1285"/>
    </row>
    <row r="2715" spans="1:9" ht="16.5" customHeight="1">
      <c r="A2715" s="1066">
        <v>2705</v>
      </c>
      <c r="B2715" s="1328" t="s">
        <v>4715</v>
      </c>
      <c r="C2715" s="1080" t="s">
        <v>4712</v>
      </c>
      <c r="D2715" s="1354">
        <v>0</v>
      </c>
      <c r="E2715" s="806"/>
      <c r="F2715" s="1117"/>
      <c r="I2715" s="1285"/>
    </row>
    <row r="2716" spans="1:9" ht="16.5" customHeight="1">
      <c r="A2716" s="1066">
        <v>2706</v>
      </c>
      <c r="B2716" s="1328" t="s">
        <v>4716</v>
      </c>
      <c r="C2716" s="1080" t="s">
        <v>4712</v>
      </c>
      <c r="D2716" s="1354">
        <v>28405</v>
      </c>
      <c r="E2716" s="806"/>
      <c r="F2716" s="1117"/>
      <c r="I2716" s="1285"/>
    </row>
    <row r="2717" spans="1:9" ht="16.5" customHeight="1">
      <c r="A2717" s="1066">
        <v>2707</v>
      </c>
      <c r="B2717" s="1328" t="s">
        <v>4717</v>
      </c>
      <c r="C2717" s="1080" t="s">
        <v>4712</v>
      </c>
      <c r="D2717" s="1354">
        <v>28405</v>
      </c>
      <c r="E2717" s="806"/>
      <c r="F2717" s="1117"/>
      <c r="I2717" s="1285"/>
    </row>
    <row r="2718" spans="1:9" ht="16.5" customHeight="1">
      <c r="A2718" s="1066">
        <v>2708</v>
      </c>
      <c r="B2718" s="1328" t="s">
        <v>4718</v>
      </c>
      <c r="C2718" s="1080" t="s">
        <v>4712</v>
      </c>
      <c r="D2718" s="1354">
        <v>28405</v>
      </c>
      <c r="E2718" s="806"/>
      <c r="F2718" s="1117"/>
      <c r="I2718" s="1285"/>
    </row>
    <row r="2719" spans="1:9" ht="16.5" customHeight="1">
      <c r="A2719" s="1066">
        <v>2709</v>
      </c>
      <c r="B2719" s="1328" t="s">
        <v>4719</v>
      </c>
      <c r="C2719" s="1080" t="s">
        <v>4712</v>
      </c>
      <c r="D2719" s="1354">
        <v>28405</v>
      </c>
      <c r="E2719" s="806"/>
      <c r="F2719" s="1117"/>
      <c r="I2719" s="1285"/>
    </row>
    <row r="2720" spans="1:9" ht="16.5" customHeight="1">
      <c r="A2720" s="1066">
        <v>2710</v>
      </c>
      <c r="B2720" s="1328" t="s">
        <v>4720</v>
      </c>
      <c r="C2720" s="1080" t="s">
        <v>4712</v>
      </c>
      <c r="D2720" s="1354">
        <v>28405</v>
      </c>
      <c r="E2720" s="806"/>
      <c r="F2720" s="1117"/>
      <c r="I2720" s="1285"/>
    </row>
    <row r="2721" spans="1:9" ht="16.5" customHeight="1">
      <c r="A2721" s="1066">
        <v>2711</v>
      </c>
      <c r="B2721" s="1328" t="s">
        <v>4721</v>
      </c>
      <c r="C2721" s="1080" t="s">
        <v>4712</v>
      </c>
      <c r="D2721" s="1354">
        <v>28405</v>
      </c>
      <c r="E2721" s="806"/>
      <c r="F2721" s="1117"/>
      <c r="I2721" s="1285"/>
    </row>
    <row r="2722" spans="1:9" ht="16.5" customHeight="1">
      <c r="A2722" s="1066">
        <v>2712</v>
      </c>
      <c r="B2722" s="1328" t="s">
        <v>4722</v>
      </c>
      <c r="C2722" s="1080" t="s">
        <v>4723</v>
      </c>
      <c r="D2722" s="1354">
        <v>26260.02</v>
      </c>
      <c r="E2722" s="806"/>
      <c r="F2722" s="1117"/>
      <c r="I2722" s="1285"/>
    </row>
    <row r="2723" spans="1:9" ht="16.5" customHeight="1">
      <c r="A2723" s="1066">
        <v>2713</v>
      </c>
      <c r="B2723" s="1328" t="s">
        <v>4724</v>
      </c>
      <c r="C2723" s="1080" t="s">
        <v>4725</v>
      </c>
      <c r="D2723" s="1354">
        <v>11268.95</v>
      </c>
      <c r="E2723" s="806"/>
      <c r="F2723" s="1117"/>
      <c r="I2723" s="1285"/>
    </row>
    <row r="2724" spans="1:9" ht="16.5" customHeight="1">
      <c r="A2724" s="1066">
        <v>2714</v>
      </c>
      <c r="B2724" s="1328" t="s">
        <v>4726</v>
      </c>
      <c r="C2724" s="1080" t="s">
        <v>4727</v>
      </c>
      <c r="D2724" s="1354">
        <v>5730</v>
      </c>
      <c r="E2724" s="806"/>
      <c r="F2724" s="1117"/>
      <c r="I2724" s="1285"/>
    </row>
    <row r="2725" spans="1:9" ht="16.5" customHeight="1">
      <c r="A2725" s="1066">
        <v>2715</v>
      </c>
      <c r="B2725" s="1328" t="s">
        <v>4728</v>
      </c>
      <c r="C2725" s="1080" t="s">
        <v>4729</v>
      </c>
      <c r="D2725" s="1354">
        <v>2070</v>
      </c>
      <c r="E2725" s="806"/>
      <c r="F2725" s="1117"/>
      <c r="I2725" s="1285"/>
    </row>
    <row r="2726" spans="1:9" ht="16.5" customHeight="1">
      <c r="A2726" s="1066">
        <v>2716</v>
      </c>
      <c r="B2726" s="1328" t="s">
        <v>4730</v>
      </c>
      <c r="C2726" s="1080" t="s">
        <v>4729</v>
      </c>
      <c r="D2726" s="1354">
        <v>2530</v>
      </c>
      <c r="E2726" s="806"/>
      <c r="F2726" s="1117"/>
      <c r="I2726" s="1285"/>
    </row>
    <row r="2727" spans="1:9" ht="16.5" customHeight="1">
      <c r="A2727" s="1066">
        <v>2717</v>
      </c>
      <c r="B2727" s="1328" t="s">
        <v>4731</v>
      </c>
      <c r="C2727" s="1080" t="s">
        <v>4732</v>
      </c>
      <c r="D2727" s="1354">
        <v>12159.09</v>
      </c>
      <c r="E2727" s="806"/>
      <c r="F2727" s="1117"/>
      <c r="I2727" s="1285"/>
    </row>
    <row r="2728" spans="1:9" ht="16.5" customHeight="1">
      <c r="A2728" s="1066">
        <v>2718</v>
      </c>
      <c r="B2728" s="1328" t="s">
        <v>4733</v>
      </c>
      <c r="C2728" s="1080" t="s">
        <v>4732</v>
      </c>
      <c r="D2728" s="1354">
        <v>4471.8</v>
      </c>
      <c r="E2728" s="806"/>
      <c r="F2728" s="1117"/>
      <c r="I2728" s="1285"/>
    </row>
    <row r="2729" spans="1:9" ht="16.5" customHeight="1">
      <c r="A2729" s="1066">
        <v>2719</v>
      </c>
      <c r="B2729" s="1328" t="s">
        <v>4734</v>
      </c>
      <c r="C2729" s="1080" t="s">
        <v>4735</v>
      </c>
      <c r="D2729" s="1354">
        <v>10670.65</v>
      </c>
      <c r="E2729" s="806"/>
      <c r="F2729" s="1117"/>
      <c r="I2729" s="1285"/>
    </row>
    <row r="2730" spans="1:9" ht="16.5" customHeight="1">
      <c r="A2730" s="1066">
        <v>2720</v>
      </c>
      <c r="B2730" s="1328" t="s">
        <v>4736</v>
      </c>
      <c r="C2730" s="1080" t="s">
        <v>4735</v>
      </c>
      <c r="D2730" s="1354">
        <v>8831.08</v>
      </c>
      <c r="E2730" s="806"/>
      <c r="F2730" s="1117"/>
      <c r="I2730" s="1285"/>
    </row>
    <row r="2731" spans="1:9" ht="16.5" customHeight="1">
      <c r="A2731" s="1066">
        <v>2721</v>
      </c>
      <c r="B2731" s="1328" t="s">
        <v>4737</v>
      </c>
      <c r="C2731" s="1080" t="s">
        <v>4738</v>
      </c>
      <c r="D2731" s="1354">
        <v>0</v>
      </c>
      <c r="E2731" s="806"/>
      <c r="F2731" s="1117"/>
      <c r="I2731" s="1285"/>
    </row>
    <row r="2732" spans="1:9" ht="16.5" customHeight="1">
      <c r="A2732" s="1066">
        <v>2722</v>
      </c>
      <c r="B2732" s="1328" t="s">
        <v>4739</v>
      </c>
      <c r="C2732" s="1080" t="s">
        <v>4738</v>
      </c>
      <c r="D2732" s="1354">
        <v>2666.66</v>
      </c>
      <c r="E2732" s="806"/>
      <c r="F2732" s="1117"/>
      <c r="I2732" s="1285"/>
    </row>
    <row r="2733" spans="1:9" ht="16.5" customHeight="1">
      <c r="A2733" s="1066">
        <v>2723</v>
      </c>
      <c r="B2733" s="1328" t="s">
        <v>4740</v>
      </c>
      <c r="C2733" s="1080" t="s">
        <v>4738</v>
      </c>
      <c r="D2733" s="1354">
        <v>19140</v>
      </c>
      <c r="E2733" s="806"/>
      <c r="F2733" s="1117"/>
      <c r="I2733" s="1285"/>
    </row>
    <row r="2734" spans="1:9" ht="16.5" customHeight="1">
      <c r="A2734" s="1066">
        <v>2724</v>
      </c>
      <c r="B2734" s="1328" t="s">
        <v>4741</v>
      </c>
      <c r="C2734" s="1080" t="s">
        <v>4738</v>
      </c>
      <c r="D2734" s="1354">
        <v>7899.07</v>
      </c>
      <c r="E2734" s="806"/>
      <c r="F2734" s="1117"/>
      <c r="I2734" s="1285"/>
    </row>
    <row r="2735" spans="1:9" ht="16.5" customHeight="1">
      <c r="A2735" s="1066">
        <v>2725</v>
      </c>
      <c r="B2735" s="1328" t="s">
        <v>4742</v>
      </c>
      <c r="C2735" s="1080" t="s">
        <v>4738</v>
      </c>
      <c r="D2735" s="1354">
        <v>0</v>
      </c>
      <c r="E2735" s="806"/>
      <c r="F2735" s="1117"/>
      <c r="I2735" s="1285"/>
    </row>
    <row r="2736" spans="1:9" ht="16.5" customHeight="1">
      <c r="A2736" s="1066">
        <v>2726</v>
      </c>
      <c r="B2736" s="1328" t="s">
        <v>4743</v>
      </c>
      <c r="C2736" s="1080" t="s">
        <v>4744</v>
      </c>
      <c r="D2736" s="1354">
        <v>34788.699999999997</v>
      </c>
      <c r="E2736" s="806"/>
      <c r="F2736" s="1117"/>
      <c r="I2736" s="1285"/>
    </row>
    <row r="2737" spans="1:9" ht="16.5" customHeight="1">
      <c r="A2737" s="1066">
        <v>2727</v>
      </c>
      <c r="B2737" s="1328" t="s">
        <v>4745</v>
      </c>
      <c r="C2737" s="1080" t="s">
        <v>4744</v>
      </c>
      <c r="D2737" s="1354">
        <v>21211.75</v>
      </c>
      <c r="E2737" s="806"/>
      <c r="F2737" s="1117"/>
      <c r="I2737" s="1285"/>
    </row>
    <row r="2738" spans="1:9" ht="16.5" customHeight="1">
      <c r="A2738" s="1066">
        <v>2728</v>
      </c>
      <c r="B2738" s="1328" t="s">
        <v>4746</v>
      </c>
      <c r="C2738" s="1080" t="s">
        <v>4744</v>
      </c>
      <c r="D2738" s="1354">
        <v>45820</v>
      </c>
      <c r="E2738" s="806"/>
      <c r="F2738" s="1117"/>
      <c r="I2738" s="1285"/>
    </row>
    <row r="2739" spans="1:9" ht="16.5" customHeight="1">
      <c r="A2739" s="1066">
        <v>2729</v>
      </c>
      <c r="B2739" s="1328" t="s">
        <v>4747</v>
      </c>
      <c r="C2739" s="1080" t="s">
        <v>4744</v>
      </c>
      <c r="D2739" s="1354">
        <v>0</v>
      </c>
      <c r="E2739" s="806"/>
      <c r="F2739" s="1117"/>
      <c r="I2739" s="1285"/>
    </row>
    <row r="2740" spans="1:9" ht="16.5" customHeight="1">
      <c r="A2740" s="1066">
        <v>2730</v>
      </c>
      <c r="B2740" s="1328" t="s">
        <v>4748</v>
      </c>
      <c r="C2740" s="1080" t="s">
        <v>4744</v>
      </c>
      <c r="D2740" s="1354">
        <v>10080.4</v>
      </c>
      <c r="E2740" s="806"/>
      <c r="F2740" s="1117"/>
      <c r="I2740" s="1285"/>
    </row>
    <row r="2741" spans="1:9" ht="16.5" customHeight="1">
      <c r="A2741" s="1066">
        <v>2731</v>
      </c>
      <c r="B2741" s="1328" t="s">
        <v>4749</v>
      </c>
      <c r="C2741" s="1080" t="s">
        <v>4750</v>
      </c>
      <c r="D2741" s="1354">
        <v>5450.84</v>
      </c>
      <c r="E2741" s="806"/>
      <c r="F2741" s="1117"/>
      <c r="I2741" s="1285"/>
    </row>
    <row r="2742" spans="1:9" ht="16.5" customHeight="1">
      <c r="A2742" s="1066">
        <v>2732</v>
      </c>
      <c r="B2742" s="1328" t="s">
        <v>4751</v>
      </c>
      <c r="C2742" s="1080" t="s">
        <v>4750</v>
      </c>
      <c r="D2742" s="1354">
        <v>2666.66</v>
      </c>
      <c r="E2742" s="806"/>
      <c r="F2742" s="1117"/>
      <c r="I2742" s="1285"/>
    </row>
    <row r="2743" spans="1:9" ht="16.5" customHeight="1">
      <c r="A2743" s="1066">
        <v>2733</v>
      </c>
      <c r="B2743" s="1328" t="s">
        <v>4752</v>
      </c>
      <c r="C2743" s="1080" t="s">
        <v>4750</v>
      </c>
      <c r="D2743" s="1354">
        <v>5650</v>
      </c>
      <c r="E2743" s="806"/>
      <c r="F2743" s="1117"/>
      <c r="I2743" s="1285"/>
    </row>
    <row r="2744" spans="1:9" ht="16.5" customHeight="1">
      <c r="A2744" s="1066">
        <v>2734</v>
      </c>
      <c r="B2744" s="1328" t="s">
        <v>4753</v>
      </c>
      <c r="C2744" s="1080" t="s">
        <v>4750</v>
      </c>
      <c r="D2744" s="1354">
        <v>32500</v>
      </c>
      <c r="E2744" s="806"/>
      <c r="F2744" s="1117"/>
      <c r="I2744" s="1285"/>
    </row>
    <row r="2745" spans="1:9" ht="16.5" customHeight="1">
      <c r="A2745" s="1066">
        <v>2735</v>
      </c>
      <c r="B2745" s="1328" t="s">
        <v>4754</v>
      </c>
      <c r="C2745" s="1080" t="s">
        <v>3633</v>
      </c>
      <c r="D2745" s="1354">
        <v>793.5</v>
      </c>
      <c r="E2745" s="806"/>
      <c r="F2745" s="1117"/>
      <c r="I2745" s="1285"/>
    </row>
    <row r="2746" spans="1:9" ht="16.5" customHeight="1">
      <c r="A2746" s="1066">
        <v>2736</v>
      </c>
      <c r="B2746" s="1328" t="s">
        <v>4755</v>
      </c>
      <c r="C2746" s="1080" t="s">
        <v>2219</v>
      </c>
      <c r="D2746" s="1354">
        <v>9159.75</v>
      </c>
      <c r="E2746" s="806"/>
      <c r="F2746" s="1117"/>
      <c r="I2746" s="1285"/>
    </row>
    <row r="2747" spans="1:9" ht="16.5" customHeight="1">
      <c r="A2747" s="1066">
        <v>2737</v>
      </c>
      <c r="B2747" s="1328" t="s">
        <v>4756</v>
      </c>
      <c r="C2747" s="1080" t="s">
        <v>2219</v>
      </c>
      <c r="D2747" s="1354">
        <v>11534.5</v>
      </c>
      <c r="E2747" s="806"/>
      <c r="F2747" s="1117"/>
      <c r="I2747" s="1285"/>
    </row>
    <row r="2748" spans="1:9" ht="16.5" customHeight="1">
      <c r="A2748" s="1066">
        <v>2738</v>
      </c>
      <c r="B2748" s="1328" t="s">
        <v>4757</v>
      </c>
      <c r="C2748" s="1080" t="s">
        <v>2219</v>
      </c>
      <c r="D2748" s="1354">
        <v>5767.25</v>
      </c>
      <c r="E2748" s="806"/>
      <c r="F2748" s="1117"/>
      <c r="I2748" s="1285"/>
    </row>
    <row r="2749" spans="1:9" ht="16.5" customHeight="1">
      <c r="A2749" s="1066">
        <v>2739</v>
      </c>
      <c r="B2749" s="1328" t="s">
        <v>4758</v>
      </c>
      <c r="C2749" s="1080" t="s">
        <v>2219</v>
      </c>
      <c r="D2749" s="1354">
        <v>6106.5</v>
      </c>
      <c r="E2749" s="806"/>
      <c r="F2749" s="1117"/>
      <c r="I2749" s="1285"/>
    </row>
    <row r="2750" spans="1:9" ht="16.5" customHeight="1">
      <c r="A2750" s="1066">
        <v>2740</v>
      </c>
      <c r="B2750" s="1328" t="s">
        <v>4759</v>
      </c>
      <c r="C2750" s="1080" t="s">
        <v>2219</v>
      </c>
      <c r="D2750" s="1354">
        <v>4749.5</v>
      </c>
      <c r="E2750" s="806"/>
      <c r="F2750" s="1117"/>
      <c r="I2750" s="1285"/>
    </row>
    <row r="2751" spans="1:9" ht="16.5" customHeight="1">
      <c r="A2751" s="1066">
        <v>2741</v>
      </c>
      <c r="B2751" s="1328" t="s">
        <v>4760</v>
      </c>
      <c r="C2751" s="1080" t="s">
        <v>2219</v>
      </c>
      <c r="D2751" s="1354">
        <v>11873.75</v>
      </c>
      <c r="E2751" s="806"/>
      <c r="F2751" s="1117"/>
      <c r="I2751" s="1285"/>
    </row>
    <row r="2752" spans="1:9" ht="16.5" customHeight="1">
      <c r="A2752" s="1066">
        <v>2742</v>
      </c>
      <c r="B2752" s="1328" t="s">
        <v>4761</v>
      </c>
      <c r="C2752" s="1080" t="s">
        <v>2219</v>
      </c>
      <c r="D2752" s="1354">
        <v>4071</v>
      </c>
      <c r="E2752" s="806"/>
      <c r="F2752" s="1117"/>
      <c r="I2752" s="1285"/>
    </row>
    <row r="2753" spans="1:9" ht="16.5" customHeight="1">
      <c r="A2753" s="1066">
        <v>2743</v>
      </c>
      <c r="B2753" s="1328" t="s">
        <v>4762</v>
      </c>
      <c r="C2753" s="1080" t="s">
        <v>4763</v>
      </c>
      <c r="D2753" s="1354">
        <v>2817.5</v>
      </c>
      <c r="E2753" s="806"/>
      <c r="F2753" s="1117"/>
      <c r="I2753" s="1285"/>
    </row>
    <row r="2754" spans="1:9" ht="16.5" customHeight="1">
      <c r="A2754" s="1066">
        <v>2744</v>
      </c>
      <c r="B2754" s="1328" t="s">
        <v>4764</v>
      </c>
      <c r="C2754" s="1080" t="s">
        <v>4763</v>
      </c>
      <c r="D2754" s="1354">
        <v>2817.5</v>
      </c>
      <c r="E2754" s="806"/>
      <c r="F2754" s="1117"/>
      <c r="I2754" s="1285"/>
    </row>
    <row r="2755" spans="1:9" ht="16.5" customHeight="1">
      <c r="A2755" s="1066">
        <v>2745</v>
      </c>
      <c r="B2755" s="1328" t="s">
        <v>4765</v>
      </c>
      <c r="C2755" s="1080" t="s">
        <v>4766</v>
      </c>
      <c r="D2755" s="1354">
        <v>116856.24</v>
      </c>
      <c r="E2755" s="806"/>
      <c r="F2755" s="1117"/>
      <c r="I2755" s="1285"/>
    </row>
    <row r="2756" spans="1:9" ht="16.5" customHeight="1">
      <c r="A2756" s="1066">
        <v>2746</v>
      </c>
      <c r="B2756" s="1328" t="s">
        <v>4767</v>
      </c>
      <c r="C2756" s="1080" t="s">
        <v>4768</v>
      </c>
      <c r="D2756" s="1354">
        <v>353167.38</v>
      </c>
      <c r="E2756" s="806"/>
      <c r="F2756" s="1117"/>
      <c r="I2756" s="1285"/>
    </row>
    <row r="2757" spans="1:9" ht="16.5" customHeight="1">
      <c r="A2757" s="1066">
        <v>2747</v>
      </c>
      <c r="B2757" s="1328" t="s">
        <v>4769</v>
      </c>
      <c r="C2757" s="1080" t="s">
        <v>4768</v>
      </c>
      <c r="D2757" s="1354">
        <v>1285543.96</v>
      </c>
      <c r="E2757" s="806"/>
      <c r="F2757" s="1117"/>
      <c r="I2757" s="1285"/>
    </row>
    <row r="2758" spans="1:9" ht="16.5" customHeight="1">
      <c r="A2758" s="1066">
        <v>2748</v>
      </c>
      <c r="B2758" s="1328" t="s">
        <v>4770</v>
      </c>
      <c r="C2758" s="1080" t="s">
        <v>4771</v>
      </c>
      <c r="D2758" s="1354">
        <v>492934.8</v>
      </c>
      <c r="E2758" s="806"/>
      <c r="F2758" s="1117"/>
      <c r="I2758" s="1285"/>
    </row>
    <row r="2759" spans="1:9" ht="16.5" customHeight="1">
      <c r="A2759" s="1066">
        <v>2749</v>
      </c>
      <c r="B2759" s="1328" t="s">
        <v>4772</v>
      </c>
      <c r="C2759" s="1080" t="s">
        <v>4773</v>
      </c>
      <c r="D2759" s="1354">
        <v>4132240</v>
      </c>
      <c r="E2759" s="806"/>
      <c r="F2759" s="1117"/>
      <c r="I2759" s="1285"/>
    </row>
    <row r="2760" spans="1:9" ht="16.5" customHeight="1">
      <c r="A2760" s="1066">
        <v>2750</v>
      </c>
      <c r="B2760" s="1328" t="s">
        <v>4774</v>
      </c>
      <c r="C2760" s="1080" t="s">
        <v>4775</v>
      </c>
      <c r="D2760" s="1354">
        <v>57301.5</v>
      </c>
      <c r="E2760" s="806"/>
      <c r="F2760" s="1117"/>
      <c r="I2760" s="1285"/>
    </row>
    <row r="2761" spans="1:9" ht="16.5" customHeight="1">
      <c r="A2761" s="1066">
        <v>2751</v>
      </c>
      <c r="B2761" s="1328" t="s">
        <v>4776</v>
      </c>
      <c r="C2761" s="1080" t="s">
        <v>4777</v>
      </c>
      <c r="D2761" s="1354">
        <v>299000</v>
      </c>
      <c r="E2761" s="806"/>
      <c r="F2761" s="1117"/>
      <c r="I2761" s="1285"/>
    </row>
    <row r="2762" spans="1:9" ht="16.5" customHeight="1">
      <c r="A2762" s="1066">
        <v>2752</v>
      </c>
      <c r="B2762" s="1328" t="s">
        <v>4778</v>
      </c>
      <c r="C2762" s="1080" t="s">
        <v>4779</v>
      </c>
      <c r="D2762" s="1354">
        <v>11089.75</v>
      </c>
      <c r="E2762" s="806"/>
      <c r="F2762" s="1117"/>
      <c r="I2762" s="1285"/>
    </row>
    <row r="2763" spans="1:9" ht="16.5" customHeight="1">
      <c r="A2763" s="1066">
        <v>2753</v>
      </c>
      <c r="B2763" s="1328" t="s">
        <v>4780</v>
      </c>
      <c r="C2763" s="1080" t="s">
        <v>4779</v>
      </c>
      <c r="D2763" s="1354">
        <v>11089.75</v>
      </c>
      <c r="E2763" s="806"/>
      <c r="F2763" s="1117"/>
      <c r="I2763" s="1285"/>
    </row>
    <row r="2764" spans="1:9" ht="16.5" customHeight="1">
      <c r="A2764" s="1066">
        <v>2754</v>
      </c>
      <c r="B2764" s="1328" t="s">
        <v>4781</v>
      </c>
      <c r="C2764" s="1080" t="s">
        <v>4782</v>
      </c>
      <c r="D2764" s="1354">
        <v>6154.8</v>
      </c>
      <c r="E2764" s="806"/>
      <c r="F2764" s="1117"/>
      <c r="I2764" s="1285"/>
    </row>
    <row r="2765" spans="1:9" ht="16.5" customHeight="1">
      <c r="A2765" s="1066">
        <v>2755</v>
      </c>
      <c r="B2765" s="1328" t="s">
        <v>4783</v>
      </c>
      <c r="C2765" s="1080" t="s">
        <v>4782</v>
      </c>
      <c r="D2765" s="1354">
        <v>3420</v>
      </c>
      <c r="E2765" s="806"/>
      <c r="F2765" s="1117"/>
      <c r="I2765" s="1285"/>
    </row>
    <row r="2766" spans="1:9" ht="16.5" customHeight="1">
      <c r="A2766" s="1066">
        <v>2756</v>
      </c>
      <c r="B2766" s="1328" t="s">
        <v>4784</v>
      </c>
      <c r="C2766" s="1080" t="s">
        <v>4782</v>
      </c>
      <c r="D2766" s="1354">
        <v>570</v>
      </c>
      <c r="E2766" s="806"/>
      <c r="F2766" s="1117"/>
      <c r="I2766" s="1285"/>
    </row>
    <row r="2767" spans="1:9" ht="16.5" customHeight="1">
      <c r="A2767" s="1066">
        <v>2757</v>
      </c>
      <c r="B2767" s="1328" t="s">
        <v>4785</v>
      </c>
      <c r="C2767" s="1080" t="s">
        <v>4782</v>
      </c>
      <c r="D2767" s="1354">
        <v>570</v>
      </c>
      <c r="E2767" s="806"/>
      <c r="F2767" s="1117"/>
      <c r="I2767" s="1285"/>
    </row>
    <row r="2768" spans="1:9" ht="16.5" customHeight="1">
      <c r="A2768" s="1066">
        <v>2758</v>
      </c>
      <c r="B2768" s="1328" t="s">
        <v>4786</v>
      </c>
      <c r="C2768" s="1080" t="s">
        <v>4782</v>
      </c>
      <c r="D2768" s="1354">
        <v>570</v>
      </c>
      <c r="E2768" s="806"/>
      <c r="F2768" s="1117"/>
      <c r="I2768" s="1285"/>
    </row>
    <row r="2769" spans="1:9" ht="16.5" customHeight="1">
      <c r="A2769" s="1066">
        <v>2759</v>
      </c>
      <c r="B2769" s="1328" t="s">
        <v>4787</v>
      </c>
      <c r="C2769" s="1080" t="s">
        <v>4782</v>
      </c>
      <c r="D2769" s="1354">
        <v>570</v>
      </c>
      <c r="E2769" s="806"/>
      <c r="F2769" s="1117"/>
      <c r="I2769" s="1285"/>
    </row>
    <row r="2770" spans="1:9" ht="16.5" customHeight="1">
      <c r="A2770" s="1066">
        <v>2760</v>
      </c>
      <c r="B2770" s="1328" t="s">
        <v>4788</v>
      </c>
      <c r="C2770" s="1080" t="s">
        <v>4782</v>
      </c>
      <c r="D2770" s="1354">
        <v>570</v>
      </c>
      <c r="E2770" s="806"/>
      <c r="F2770" s="1117"/>
      <c r="I2770" s="1285"/>
    </row>
    <row r="2771" spans="1:9" ht="16.5" customHeight="1">
      <c r="A2771" s="1066">
        <v>2761</v>
      </c>
      <c r="B2771" s="1328" t="s">
        <v>4789</v>
      </c>
      <c r="C2771" s="1080" t="s">
        <v>4782</v>
      </c>
      <c r="D2771" s="1354">
        <v>2865.8</v>
      </c>
      <c r="E2771" s="806"/>
      <c r="F2771" s="1117"/>
      <c r="I2771" s="1285"/>
    </row>
    <row r="2772" spans="1:9" ht="16.5" customHeight="1">
      <c r="A2772" s="1066">
        <v>2762</v>
      </c>
      <c r="B2772" s="1328" t="s">
        <v>4790</v>
      </c>
      <c r="C2772" s="1080" t="s">
        <v>4782</v>
      </c>
      <c r="D2772" s="1354">
        <v>1380</v>
      </c>
      <c r="E2772" s="806"/>
      <c r="F2772" s="1117"/>
      <c r="I2772" s="1285"/>
    </row>
    <row r="2773" spans="1:9" ht="16.5" customHeight="1">
      <c r="A2773" s="1066">
        <v>2763</v>
      </c>
      <c r="B2773" s="1328" t="s">
        <v>4791</v>
      </c>
      <c r="C2773" s="1080" t="s">
        <v>4782</v>
      </c>
      <c r="D2773" s="1354">
        <v>3223.5</v>
      </c>
      <c r="E2773" s="806"/>
      <c r="F2773" s="1117"/>
      <c r="I2773" s="1285"/>
    </row>
    <row r="2774" spans="1:9" ht="16.5" customHeight="1">
      <c r="A2774" s="1066">
        <v>2764</v>
      </c>
      <c r="B2774" s="1328" t="s">
        <v>4792</v>
      </c>
      <c r="C2774" s="1080" t="s">
        <v>4782</v>
      </c>
      <c r="D2774" s="1354">
        <v>6325</v>
      </c>
      <c r="E2774" s="806"/>
      <c r="F2774" s="1117"/>
      <c r="I2774" s="1285"/>
    </row>
    <row r="2775" spans="1:9" ht="16.5" customHeight="1">
      <c r="A2775" s="1066">
        <v>2765</v>
      </c>
      <c r="B2775" s="1328" t="s">
        <v>4793</v>
      </c>
      <c r="C2775" s="1080" t="s">
        <v>4782</v>
      </c>
      <c r="D2775" s="1354">
        <v>3910</v>
      </c>
      <c r="E2775" s="806"/>
      <c r="F2775" s="1117"/>
      <c r="I2775" s="1285"/>
    </row>
    <row r="2776" spans="1:9" ht="16.5" customHeight="1">
      <c r="A2776" s="1066">
        <v>2766</v>
      </c>
      <c r="B2776" s="1328" t="s">
        <v>4794</v>
      </c>
      <c r="C2776" s="1080" t="s">
        <v>4782</v>
      </c>
      <c r="D2776" s="1354">
        <v>2506</v>
      </c>
      <c r="E2776" s="806"/>
      <c r="F2776" s="1117"/>
      <c r="I2776" s="1285"/>
    </row>
    <row r="2777" spans="1:9" ht="16.5" customHeight="1">
      <c r="A2777" s="1066">
        <v>2767</v>
      </c>
      <c r="B2777" s="1328" t="s">
        <v>4795</v>
      </c>
      <c r="C2777" s="1080" t="s">
        <v>4796</v>
      </c>
      <c r="D2777" s="1354">
        <v>3150</v>
      </c>
      <c r="E2777" s="806"/>
      <c r="F2777" s="1117"/>
      <c r="I2777" s="1285"/>
    </row>
    <row r="2778" spans="1:9" ht="16.5" customHeight="1">
      <c r="A2778" s="1066">
        <v>2768</v>
      </c>
      <c r="B2778" s="1328" t="s">
        <v>4797</v>
      </c>
      <c r="C2778" s="1080" t="s">
        <v>4798</v>
      </c>
      <c r="D2778" s="1354">
        <v>120000</v>
      </c>
      <c r="E2778" s="806"/>
      <c r="F2778" s="1117"/>
      <c r="I2778" s="1285"/>
    </row>
    <row r="2779" spans="1:9" ht="16.5" customHeight="1">
      <c r="A2779" s="1066">
        <v>2769</v>
      </c>
      <c r="B2779" s="1328" t="s">
        <v>4799</v>
      </c>
      <c r="C2779" s="1080" t="s">
        <v>4800</v>
      </c>
      <c r="D2779" s="1354">
        <v>80500</v>
      </c>
      <c r="E2779" s="806"/>
      <c r="F2779" s="1117"/>
      <c r="I2779" s="1285"/>
    </row>
    <row r="2780" spans="1:9" ht="16.5" customHeight="1">
      <c r="A2780" s="1066">
        <v>2770</v>
      </c>
      <c r="B2780" s="1328" t="s">
        <v>4801</v>
      </c>
      <c r="C2780" s="1080" t="s">
        <v>4802</v>
      </c>
      <c r="D2780" s="1354">
        <v>2610</v>
      </c>
      <c r="E2780" s="806"/>
      <c r="F2780" s="1117"/>
      <c r="I2780" s="1285"/>
    </row>
    <row r="2781" spans="1:9" ht="16.5" customHeight="1">
      <c r="A2781" s="1066">
        <v>2771</v>
      </c>
      <c r="B2781" s="1328" t="s">
        <v>4803</v>
      </c>
      <c r="C2781" s="1080" t="s">
        <v>4802</v>
      </c>
      <c r="D2781" s="1354">
        <v>15663</v>
      </c>
      <c r="E2781" s="806"/>
      <c r="F2781" s="1117"/>
      <c r="I2781" s="1285"/>
    </row>
    <row r="2782" spans="1:9" ht="16.5" customHeight="1">
      <c r="A2782" s="1066">
        <v>2772</v>
      </c>
      <c r="B2782" s="1328" t="s">
        <v>4804</v>
      </c>
      <c r="C2782" s="1080" t="s">
        <v>4802</v>
      </c>
      <c r="D2782" s="1354">
        <v>2610.5</v>
      </c>
      <c r="E2782" s="806"/>
      <c r="F2782" s="1117"/>
      <c r="I2782" s="1285"/>
    </row>
    <row r="2783" spans="1:9" ht="16.5" customHeight="1">
      <c r="A2783" s="1066">
        <v>2773</v>
      </c>
      <c r="B2783" s="1328" t="s">
        <v>4805</v>
      </c>
      <c r="C2783" s="1080" t="s">
        <v>4802</v>
      </c>
      <c r="D2783" s="1354">
        <v>2610.5</v>
      </c>
      <c r="E2783" s="806"/>
      <c r="F2783" s="1117"/>
      <c r="I2783" s="1285"/>
    </row>
    <row r="2784" spans="1:9" ht="16.5" customHeight="1">
      <c r="A2784" s="1066">
        <v>2774</v>
      </c>
      <c r="B2784" s="1328" t="s">
        <v>4806</v>
      </c>
      <c r="C2784" s="1080" t="s">
        <v>4802</v>
      </c>
      <c r="D2784" s="1354">
        <v>2610.5</v>
      </c>
      <c r="E2784" s="806"/>
      <c r="F2784" s="1117"/>
      <c r="I2784" s="1285"/>
    </row>
    <row r="2785" spans="1:9" ht="16.5" customHeight="1">
      <c r="A2785" s="1066">
        <v>2775</v>
      </c>
      <c r="B2785" s="1328" t="s">
        <v>4807</v>
      </c>
      <c r="C2785" s="1080" t="s">
        <v>4802</v>
      </c>
      <c r="D2785" s="1354">
        <v>2610</v>
      </c>
      <c r="E2785" s="806"/>
      <c r="F2785" s="1117"/>
      <c r="I2785" s="1285"/>
    </row>
    <row r="2786" spans="1:9" ht="16.5" customHeight="1">
      <c r="A2786" s="1066">
        <v>2776</v>
      </c>
      <c r="B2786" s="1328" t="s">
        <v>4808</v>
      </c>
      <c r="C2786" s="1080" t="s">
        <v>4802</v>
      </c>
      <c r="D2786" s="1354">
        <v>2610.5</v>
      </c>
      <c r="E2786" s="806"/>
      <c r="F2786" s="1117"/>
      <c r="I2786" s="1285"/>
    </row>
    <row r="2787" spans="1:9" ht="16.5" customHeight="1">
      <c r="A2787" s="1066">
        <v>2777</v>
      </c>
      <c r="B2787" s="1328" t="s">
        <v>4809</v>
      </c>
      <c r="C2787" s="1080" t="s">
        <v>4802</v>
      </c>
      <c r="D2787" s="1354">
        <v>2610.5</v>
      </c>
      <c r="E2787" s="806"/>
      <c r="F2787" s="1117"/>
      <c r="I2787" s="1285"/>
    </row>
    <row r="2788" spans="1:9" ht="16.5" customHeight="1">
      <c r="A2788" s="1066">
        <v>2778</v>
      </c>
      <c r="B2788" s="1328" t="s">
        <v>4810</v>
      </c>
      <c r="C2788" s="1080" t="s">
        <v>4802</v>
      </c>
      <c r="D2788" s="1354">
        <v>7831.5</v>
      </c>
      <c r="E2788" s="806"/>
      <c r="F2788" s="1117"/>
      <c r="I2788" s="1285"/>
    </row>
    <row r="2789" spans="1:9" ht="16.5" customHeight="1">
      <c r="A2789" s="1066">
        <v>2779</v>
      </c>
      <c r="B2789" s="1328" t="s">
        <v>4811</v>
      </c>
      <c r="C2789" s="1080" t="s">
        <v>4812</v>
      </c>
      <c r="D2789" s="1354">
        <v>1368799.91</v>
      </c>
      <c r="E2789" s="806"/>
      <c r="F2789" s="1117"/>
      <c r="I2789" s="1285"/>
    </row>
    <row r="2790" spans="1:9" ht="16.5" customHeight="1">
      <c r="A2790" s="1066">
        <v>2780</v>
      </c>
      <c r="B2790" s="1328" t="s">
        <v>4813</v>
      </c>
      <c r="C2790" s="1080" t="s">
        <v>4814</v>
      </c>
      <c r="D2790" s="1354">
        <v>5531.11</v>
      </c>
      <c r="E2790" s="806"/>
      <c r="F2790" s="1117"/>
      <c r="I2790" s="1285"/>
    </row>
    <row r="2791" spans="1:9" ht="16.5" customHeight="1">
      <c r="A2791" s="1066">
        <v>2781</v>
      </c>
      <c r="B2791" s="1328" t="s">
        <v>4815</v>
      </c>
      <c r="C2791" s="1080" t="s">
        <v>4814</v>
      </c>
      <c r="D2791" s="1354">
        <v>5531.11</v>
      </c>
      <c r="E2791" s="806"/>
      <c r="F2791" s="1117"/>
      <c r="I2791" s="1285"/>
    </row>
    <row r="2792" spans="1:9" ht="16.5" customHeight="1">
      <c r="A2792" s="1066">
        <v>2782</v>
      </c>
      <c r="B2792" s="1328" t="s">
        <v>4816</v>
      </c>
      <c r="C2792" s="1080" t="s">
        <v>4814</v>
      </c>
      <c r="D2792" s="1354">
        <v>5531.11</v>
      </c>
      <c r="E2792" s="806"/>
      <c r="F2792" s="1117"/>
      <c r="I2792" s="1285"/>
    </row>
    <row r="2793" spans="1:9" ht="16.5" customHeight="1">
      <c r="A2793" s="1066">
        <v>2783</v>
      </c>
      <c r="B2793" s="1328" t="s">
        <v>4817</v>
      </c>
      <c r="C2793" s="1080" t="s">
        <v>4818</v>
      </c>
      <c r="D2793" s="1354">
        <v>0</v>
      </c>
      <c r="E2793" s="806"/>
      <c r="F2793" s="1117"/>
      <c r="I2793" s="1285"/>
    </row>
    <row r="2794" spans="1:9" ht="16.5" customHeight="1">
      <c r="A2794" s="1066">
        <v>2784</v>
      </c>
      <c r="B2794" s="1328" t="s">
        <v>4819</v>
      </c>
      <c r="C2794" s="1080" t="s">
        <v>4818</v>
      </c>
      <c r="D2794" s="1354">
        <v>8058.48</v>
      </c>
      <c r="E2794" s="806"/>
      <c r="F2794" s="1117"/>
      <c r="I2794" s="1285"/>
    </row>
    <row r="2795" spans="1:9" ht="16.5" customHeight="1">
      <c r="A2795" s="1066">
        <v>2785</v>
      </c>
      <c r="B2795" s="1328" t="s">
        <v>4820</v>
      </c>
      <c r="C2795" s="1080" t="s">
        <v>4818</v>
      </c>
      <c r="D2795" s="1354">
        <v>12098.07</v>
      </c>
      <c r="E2795" s="806"/>
      <c r="F2795" s="1117"/>
      <c r="I2795" s="1285"/>
    </row>
    <row r="2796" spans="1:9" ht="16.5" customHeight="1">
      <c r="A2796" s="1066">
        <v>2786</v>
      </c>
      <c r="B2796" s="1328" t="s">
        <v>4821</v>
      </c>
      <c r="C2796" s="1080" t="s">
        <v>4818</v>
      </c>
      <c r="D2796" s="1354">
        <v>6931</v>
      </c>
      <c r="E2796" s="806"/>
      <c r="F2796" s="1117"/>
      <c r="I2796" s="1285"/>
    </row>
    <row r="2797" spans="1:9" ht="16.5" customHeight="1">
      <c r="A2797" s="1066">
        <v>2787</v>
      </c>
      <c r="B2797" s="1328" t="s">
        <v>4822</v>
      </c>
      <c r="C2797" s="1080" t="s">
        <v>4818</v>
      </c>
      <c r="D2797" s="1354">
        <v>4447.05</v>
      </c>
      <c r="E2797" s="806"/>
      <c r="F2797" s="1117"/>
      <c r="I2797" s="1285"/>
    </row>
    <row r="2798" spans="1:9" ht="16.5" customHeight="1">
      <c r="A2798" s="1066">
        <v>2788</v>
      </c>
      <c r="B2798" s="1328" t="s">
        <v>4823</v>
      </c>
      <c r="C2798" s="1080" t="s">
        <v>4818</v>
      </c>
      <c r="D2798" s="1354">
        <v>24360</v>
      </c>
      <c r="E2798" s="806"/>
      <c r="F2798" s="1117"/>
      <c r="I2798" s="1285"/>
    </row>
    <row r="2799" spans="1:9" ht="16.5" customHeight="1">
      <c r="A2799" s="1066">
        <v>2789</v>
      </c>
      <c r="B2799" s="1328" t="s">
        <v>4824</v>
      </c>
      <c r="C2799" s="1080" t="s">
        <v>4818</v>
      </c>
      <c r="D2799" s="1354">
        <v>31900</v>
      </c>
      <c r="E2799" s="806"/>
      <c r="F2799" s="1117"/>
      <c r="I2799" s="1285"/>
    </row>
    <row r="2800" spans="1:9" ht="16.5" customHeight="1">
      <c r="A2800" s="1066">
        <v>2790</v>
      </c>
      <c r="B2800" s="1328" t="s">
        <v>4825</v>
      </c>
      <c r="C2800" s="1080" t="s">
        <v>4818</v>
      </c>
      <c r="D2800" s="1354">
        <v>24360</v>
      </c>
      <c r="E2800" s="806"/>
      <c r="F2800" s="1117"/>
      <c r="I2800" s="1285"/>
    </row>
    <row r="2801" spans="1:9" ht="16.5" customHeight="1">
      <c r="A2801" s="1066">
        <v>2791</v>
      </c>
      <c r="B2801" s="1328" t="s">
        <v>4826</v>
      </c>
      <c r="C2801" s="1080" t="s">
        <v>4818</v>
      </c>
      <c r="D2801" s="1354">
        <v>31901</v>
      </c>
      <c r="E2801" s="806"/>
      <c r="F2801" s="1117"/>
      <c r="I2801" s="1285"/>
    </row>
    <row r="2802" spans="1:9" ht="16.5" customHeight="1">
      <c r="A2802" s="1066">
        <v>2792</v>
      </c>
      <c r="B2802" s="1328" t="s">
        <v>4827</v>
      </c>
      <c r="C2802" s="1080" t="s">
        <v>4828</v>
      </c>
      <c r="D2802" s="1354">
        <v>838</v>
      </c>
      <c r="E2802" s="806"/>
      <c r="F2802" s="1117"/>
      <c r="I2802" s="1285"/>
    </row>
    <row r="2803" spans="1:9" ht="16.5" customHeight="1">
      <c r="A2803" s="1066">
        <v>2793</v>
      </c>
      <c r="B2803" s="1328" t="s">
        <v>4829</v>
      </c>
      <c r="C2803" s="1080" t="s">
        <v>4828</v>
      </c>
      <c r="D2803" s="1354">
        <v>3560</v>
      </c>
      <c r="E2803" s="806"/>
      <c r="F2803" s="1117"/>
      <c r="I2803" s="1285"/>
    </row>
    <row r="2804" spans="1:9" ht="16.5" customHeight="1">
      <c r="A2804" s="1066">
        <v>2794</v>
      </c>
      <c r="B2804" s="1328" t="s">
        <v>4830</v>
      </c>
      <c r="C2804" s="1080" t="s">
        <v>4828</v>
      </c>
      <c r="D2804" s="1354">
        <v>1809.6</v>
      </c>
      <c r="E2804" s="806"/>
      <c r="F2804" s="1117"/>
      <c r="I2804" s="1285"/>
    </row>
    <row r="2805" spans="1:9" ht="16.5" customHeight="1">
      <c r="A2805" s="1066">
        <v>2795</v>
      </c>
      <c r="B2805" s="1328" t="s">
        <v>4831</v>
      </c>
      <c r="C2805" s="1080" t="s">
        <v>4828</v>
      </c>
      <c r="D2805" s="1354">
        <v>1809.6</v>
      </c>
      <c r="E2805" s="806"/>
      <c r="F2805" s="1117"/>
      <c r="I2805" s="1285"/>
    </row>
    <row r="2806" spans="1:9" ht="16.5" customHeight="1">
      <c r="A2806" s="1066">
        <v>2796</v>
      </c>
      <c r="B2806" s="1328" t="s">
        <v>4832</v>
      </c>
      <c r="C2806" s="1080" t="s">
        <v>4828</v>
      </c>
      <c r="D2806" s="1354">
        <v>5340</v>
      </c>
      <c r="E2806" s="806"/>
      <c r="F2806" s="1117"/>
      <c r="I2806" s="1285"/>
    </row>
    <row r="2807" spans="1:9" ht="16.5" customHeight="1">
      <c r="A2807" s="1066">
        <v>2797</v>
      </c>
      <c r="B2807" s="1328" t="s">
        <v>4833</v>
      </c>
      <c r="C2807" s="1080" t="s">
        <v>4828</v>
      </c>
      <c r="D2807" s="1354">
        <v>2835.9</v>
      </c>
      <c r="E2807" s="806"/>
      <c r="F2807" s="1117"/>
      <c r="I2807" s="1285"/>
    </row>
    <row r="2808" spans="1:9" ht="16.5" customHeight="1">
      <c r="A2808" s="1066">
        <v>2798</v>
      </c>
      <c r="B2808" s="1328" t="s">
        <v>4834</v>
      </c>
      <c r="C2808" s="1080" t="s">
        <v>4828</v>
      </c>
      <c r="D2808" s="1354">
        <v>45465.25</v>
      </c>
      <c r="E2808" s="806"/>
      <c r="F2808" s="1117"/>
      <c r="I2808" s="1285"/>
    </row>
    <row r="2809" spans="1:9" ht="16.5" customHeight="1">
      <c r="A2809" s="1066">
        <v>2799</v>
      </c>
      <c r="B2809" s="1328" t="s">
        <v>4835</v>
      </c>
      <c r="C2809" s="1080" t="s">
        <v>4836</v>
      </c>
      <c r="D2809" s="1354">
        <v>12362.5</v>
      </c>
      <c r="E2809" s="806"/>
      <c r="F2809" s="1117"/>
      <c r="I2809" s="1285"/>
    </row>
    <row r="2810" spans="1:9" ht="16.5" customHeight="1">
      <c r="A2810" s="1066">
        <v>2800</v>
      </c>
      <c r="B2810" s="1328" t="s">
        <v>4837</v>
      </c>
      <c r="C2810" s="1080" t="s">
        <v>2392</v>
      </c>
      <c r="D2810" s="1354">
        <v>8900</v>
      </c>
      <c r="E2810" s="806"/>
      <c r="F2810" s="1117"/>
      <c r="I2810" s="1285"/>
    </row>
    <row r="2811" spans="1:9" ht="16.5" customHeight="1">
      <c r="A2811" s="1066">
        <v>2801</v>
      </c>
      <c r="B2811" s="1328" t="s">
        <v>4838</v>
      </c>
      <c r="C2811" s="1080" t="s">
        <v>4839</v>
      </c>
      <c r="D2811" s="1354">
        <v>3598</v>
      </c>
      <c r="E2811" s="806"/>
      <c r="F2811" s="1117"/>
      <c r="I2811" s="1285"/>
    </row>
    <row r="2812" spans="1:9" ht="16.5" customHeight="1">
      <c r="A2812" s="1066">
        <v>2802</v>
      </c>
      <c r="B2812" s="1328" t="s">
        <v>4840</v>
      </c>
      <c r="C2812" s="1080" t="s">
        <v>4839</v>
      </c>
      <c r="D2812" s="1354">
        <v>3598</v>
      </c>
      <c r="E2812" s="806"/>
      <c r="F2812" s="1117"/>
      <c r="I2812" s="1285"/>
    </row>
    <row r="2813" spans="1:9" ht="16.5" customHeight="1">
      <c r="A2813" s="1066">
        <v>2803</v>
      </c>
      <c r="B2813" s="1328" t="s">
        <v>4841</v>
      </c>
      <c r="C2813" s="1080" t="s">
        <v>4839</v>
      </c>
      <c r="D2813" s="1354">
        <v>14616</v>
      </c>
      <c r="E2813" s="806"/>
      <c r="F2813" s="1117"/>
      <c r="I2813" s="1285"/>
    </row>
    <row r="2814" spans="1:9" ht="16.5" customHeight="1">
      <c r="A2814" s="1066">
        <v>2804</v>
      </c>
      <c r="B2814" s="1328" t="s">
        <v>4842</v>
      </c>
      <c r="C2814" s="1080" t="s">
        <v>4839</v>
      </c>
      <c r="D2814" s="1354">
        <v>3598</v>
      </c>
      <c r="E2814" s="806"/>
      <c r="F2814" s="1117"/>
      <c r="I2814" s="1285"/>
    </row>
    <row r="2815" spans="1:9" ht="16.5" customHeight="1">
      <c r="A2815" s="1066">
        <v>2805</v>
      </c>
      <c r="B2815" s="1328" t="s">
        <v>4843</v>
      </c>
      <c r="C2815" s="1080" t="s">
        <v>4839</v>
      </c>
      <c r="D2815" s="1354">
        <v>3598</v>
      </c>
      <c r="E2815" s="806"/>
      <c r="F2815" s="1117"/>
      <c r="I2815" s="1285"/>
    </row>
    <row r="2816" spans="1:9" ht="16.5" customHeight="1">
      <c r="A2816" s="1066">
        <v>2806</v>
      </c>
      <c r="B2816" s="1328" t="s">
        <v>4844</v>
      </c>
      <c r="C2816" s="1080" t="s">
        <v>4845</v>
      </c>
      <c r="D2816" s="1354">
        <v>6325</v>
      </c>
      <c r="E2816" s="806"/>
      <c r="F2816" s="1117"/>
      <c r="I2816" s="1285"/>
    </row>
    <row r="2817" spans="1:9" ht="16.5" customHeight="1">
      <c r="A2817" s="1066">
        <v>2807</v>
      </c>
      <c r="B2817" s="1328" t="s">
        <v>4846</v>
      </c>
      <c r="C2817" s="1080" t="s">
        <v>4847</v>
      </c>
      <c r="D2817" s="1354">
        <v>2626.07</v>
      </c>
      <c r="E2817" s="806"/>
      <c r="F2817" s="1117"/>
      <c r="I2817" s="1285"/>
    </row>
    <row r="2818" spans="1:9" ht="16.5" customHeight="1">
      <c r="A2818" s="1066">
        <v>2808</v>
      </c>
      <c r="B2818" s="1328" t="s">
        <v>4848</v>
      </c>
      <c r="C2818" s="1080" t="s">
        <v>4847</v>
      </c>
      <c r="D2818" s="1354">
        <v>16426</v>
      </c>
      <c r="E2818" s="806"/>
      <c r="F2818" s="1117"/>
      <c r="I2818" s="1285"/>
    </row>
    <row r="2819" spans="1:9" ht="16.5" customHeight="1">
      <c r="A2819" s="1066">
        <v>2809</v>
      </c>
      <c r="B2819" s="1328" t="s">
        <v>4849</v>
      </c>
      <c r="C2819" s="1080" t="s">
        <v>4847</v>
      </c>
      <c r="D2819" s="1354">
        <v>2626.08</v>
      </c>
      <c r="E2819" s="806"/>
      <c r="F2819" s="1117"/>
      <c r="I2819" s="1285"/>
    </row>
    <row r="2820" spans="1:9" ht="16.5" customHeight="1">
      <c r="A2820" s="1066">
        <v>2810</v>
      </c>
      <c r="B2820" s="1328" t="s">
        <v>4850</v>
      </c>
      <c r="C2820" s="1080" t="s">
        <v>4847</v>
      </c>
      <c r="D2820" s="1354">
        <v>2626.08</v>
      </c>
      <c r="E2820" s="806"/>
      <c r="F2820" s="1117"/>
      <c r="I2820" s="1285"/>
    </row>
    <row r="2821" spans="1:9" ht="16.5" customHeight="1">
      <c r="A2821" s="1066">
        <v>2811</v>
      </c>
      <c r="B2821" s="1328" t="s">
        <v>4851</v>
      </c>
      <c r="C2821" s="1080" t="s">
        <v>4847</v>
      </c>
      <c r="D2821" s="1354">
        <v>4479.25</v>
      </c>
      <c r="E2821" s="806"/>
      <c r="F2821" s="1117"/>
      <c r="I2821" s="1285"/>
    </row>
    <row r="2822" spans="1:9" ht="16.5" customHeight="1">
      <c r="A2822" s="1066">
        <v>2812</v>
      </c>
      <c r="B2822" s="1328" t="s">
        <v>4852</v>
      </c>
      <c r="C2822" s="1080" t="s">
        <v>4847</v>
      </c>
      <c r="D2822" s="1354">
        <v>4479.25</v>
      </c>
      <c r="E2822" s="806"/>
      <c r="F2822" s="1117"/>
      <c r="I2822" s="1285"/>
    </row>
    <row r="2823" spans="1:9" ht="16.5" customHeight="1">
      <c r="A2823" s="1066">
        <v>2813</v>
      </c>
      <c r="B2823" s="1328" t="s">
        <v>4853</v>
      </c>
      <c r="C2823" s="1080" t="s">
        <v>4854</v>
      </c>
      <c r="D2823" s="1354">
        <v>13500.08</v>
      </c>
      <c r="E2823" s="806"/>
      <c r="F2823" s="1117"/>
      <c r="I2823" s="1285"/>
    </row>
    <row r="2824" spans="1:9" ht="16.5" customHeight="1">
      <c r="A2824" s="1066">
        <v>2814</v>
      </c>
      <c r="B2824" s="1328" t="s">
        <v>4855</v>
      </c>
      <c r="C2824" s="1080" t="s">
        <v>4854</v>
      </c>
      <c r="D2824" s="1354">
        <v>0</v>
      </c>
      <c r="E2824" s="806"/>
      <c r="F2824" s="1117"/>
      <c r="I2824" s="1285"/>
    </row>
    <row r="2825" spans="1:9" ht="16.5" customHeight="1">
      <c r="A2825" s="1066">
        <v>2815</v>
      </c>
      <c r="B2825" s="1328" t="s">
        <v>4856</v>
      </c>
      <c r="C2825" s="1080" t="s">
        <v>4857</v>
      </c>
      <c r="D2825" s="1354">
        <v>16000</v>
      </c>
      <c r="E2825" s="806"/>
      <c r="F2825" s="1117"/>
      <c r="I2825" s="1285"/>
    </row>
    <row r="2826" spans="1:9" ht="16.5" customHeight="1">
      <c r="A2826" s="1066">
        <v>2816</v>
      </c>
      <c r="B2826" s="1328" t="s">
        <v>4858</v>
      </c>
      <c r="C2826" s="1080" t="s">
        <v>4857</v>
      </c>
      <c r="D2826" s="1354">
        <v>16000</v>
      </c>
      <c r="E2826" s="806"/>
      <c r="F2826" s="1117"/>
      <c r="I2826" s="1285"/>
    </row>
    <row r="2827" spans="1:9" ht="16.5" customHeight="1">
      <c r="A2827" s="1066">
        <v>2817</v>
      </c>
      <c r="B2827" s="1328" t="s">
        <v>4859</v>
      </c>
      <c r="C2827" s="1080" t="s">
        <v>4857</v>
      </c>
      <c r="D2827" s="1354">
        <v>16000</v>
      </c>
      <c r="E2827" s="806"/>
      <c r="F2827" s="1117"/>
      <c r="I2827" s="1285"/>
    </row>
    <row r="2828" spans="1:9" ht="16.5" customHeight="1">
      <c r="A2828" s="1066">
        <v>2818</v>
      </c>
      <c r="B2828" s="1328" t="s">
        <v>4860</v>
      </c>
      <c r="C2828" s="1080" t="s">
        <v>4857</v>
      </c>
      <c r="D2828" s="1354">
        <v>19812.8</v>
      </c>
      <c r="E2828" s="806"/>
      <c r="F2828" s="1117"/>
      <c r="I2828" s="1285"/>
    </row>
    <row r="2829" spans="1:9" ht="16.5" customHeight="1">
      <c r="A2829" s="1066">
        <v>2819</v>
      </c>
      <c r="B2829" s="1328" t="s">
        <v>4861</v>
      </c>
      <c r="C2829" s="1080" t="s">
        <v>4862</v>
      </c>
      <c r="D2829" s="1354">
        <v>315700</v>
      </c>
      <c r="E2829" s="806"/>
      <c r="F2829" s="1117"/>
      <c r="I2829" s="1285"/>
    </row>
    <row r="2830" spans="1:9" ht="16.5" customHeight="1">
      <c r="A2830" s="1066">
        <v>2820</v>
      </c>
      <c r="B2830" s="1328" t="s">
        <v>4863</v>
      </c>
      <c r="C2830" s="1080" t="s">
        <v>4864</v>
      </c>
      <c r="D2830" s="1354">
        <v>30567</v>
      </c>
      <c r="E2830" s="806"/>
      <c r="F2830" s="1117"/>
      <c r="I2830" s="1285"/>
    </row>
    <row r="2831" spans="1:9" ht="16.5" customHeight="1">
      <c r="A2831" s="1066">
        <v>2821</v>
      </c>
      <c r="B2831" s="1328" t="s">
        <v>4865</v>
      </c>
      <c r="C2831" s="1080" t="s">
        <v>4864</v>
      </c>
      <c r="D2831" s="1354">
        <v>29300</v>
      </c>
      <c r="E2831" s="806"/>
      <c r="F2831" s="1117"/>
      <c r="I2831" s="1285"/>
    </row>
    <row r="2832" spans="1:9" ht="16.5" customHeight="1">
      <c r="A2832" s="1066">
        <v>2822</v>
      </c>
      <c r="B2832" s="1328" t="s">
        <v>4866</v>
      </c>
      <c r="C2832" s="1080" t="s">
        <v>4864</v>
      </c>
      <c r="D2832" s="1354">
        <v>29300</v>
      </c>
      <c r="E2832" s="806"/>
      <c r="F2832" s="1117"/>
      <c r="I2832" s="1285"/>
    </row>
    <row r="2833" spans="1:9" ht="16.5" customHeight="1">
      <c r="A2833" s="1066">
        <v>2823</v>
      </c>
      <c r="B2833" s="1328" t="s">
        <v>4867</v>
      </c>
      <c r="C2833" s="1080" t="s">
        <v>4864</v>
      </c>
      <c r="D2833" s="1354">
        <v>29300</v>
      </c>
      <c r="E2833" s="806"/>
      <c r="F2833" s="1117"/>
      <c r="I2833" s="1285"/>
    </row>
    <row r="2834" spans="1:9" ht="16.5" customHeight="1">
      <c r="A2834" s="1066">
        <v>2824</v>
      </c>
      <c r="B2834" s="1328" t="s">
        <v>4868</v>
      </c>
      <c r="C2834" s="1080" t="s">
        <v>4869</v>
      </c>
      <c r="D2834" s="1354">
        <v>27807</v>
      </c>
      <c r="E2834" s="806"/>
      <c r="F2834" s="1117"/>
      <c r="I2834" s="1285"/>
    </row>
    <row r="2835" spans="1:9" ht="16.5" customHeight="1">
      <c r="A2835" s="1066">
        <v>2825</v>
      </c>
      <c r="B2835" s="1328" t="s">
        <v>4870</v>
      </c>
      <c r="C2835" s="1080" t="s">
        <v>4871</v>
      </c>
      <c r="D2835" s="1354">
        <v>21794.080000000002</v>
      </c>
      <c r="E2835" s="806"/>
      <c r="F2835" s="1117"/>
      <c r="I2835" s="1285"/>
    </row>
    <row r="2836" spans="1:9" ht="16.5" customHeight="1">
      <c r="A2836" s="1066">
        <v>2826</v>
      </c>
      <c r="B2836" s="1328" t="s">
        <v>4872</v>
      </c>
      <c r="C2836" s="1080" t="s">
        <v>4871</v>
      </c>
      <c r="D2836" s="1354">
        <v>8160.69</v>
      </c>
      <c r="E2836" s="806"/>
      <c r="F2836" s="1117"/>
      <c r="I2836" s="1285"/>
    </row>
    <row r="2837" spans="1:9" ht="16.5" customHeight="1">
      <c r="A2837" s="1066">
        <v>2827</v>
      </c>
      <c r="B2837" s="1328" t="s">
        <v>4873</v>
      </c>
      <c r="C2837" s="1080" t="s">
        <v>4874</v>
      </c>
      <c r="D2837" s="1354">
        <v>6153.2</v>
      </c>
      <c r="E2837" s="806"/>
      <c r="F2837" s="1117"/>
      <c r="I2837" s="1285"/>
    </row>
    <row r="2838" spans="1:9" ht="16.5" customHeight="1">
      <c r="A2838" s="1066">
        <v>2828</v>
      </c>
      <c r="B2838" s="1328" t="s">
        <v>4875</v>
      </c>
      <c r="C2838" s="1080" t="s">
        <v>4874</v>
      </c>
      <c r="D2838" s="1354">
        <v>8890</v>
      </c>
      <c r="E2838" s="806"/>
      <c r="F2838" s="1117"/>
      <c r="I2838" s="1285"/>
    </row>
    <row r="2839" spans="1:9" ht="16.5" customHeight="1">
      <c r="A2839" s="1066">
        <v>2829</v>
      </c>
      <c r="B2839" s="1328" t="s">
        <v>4876</v>
      </c>
      <c r="C2839" s="1080" t="s">
        <v>4877</v>
      </c>
      <c r="D2839" s="1354">
        <v>5568</v>
      </c>
      <c r="E2839" s="806"/>
      <c r="F2839" s="1117"/>
      <c r="I2839" s="1285"/>
    </row>
    <row r="2840" spans="1:9" ht="16.5" customHeight="1">
      <c r="A2840" s="1066">
        <v>2830</v>
      </c>
      <c r="B2840" s="1328" t="s">
        <v>4878</v>
      </c>
      <c r="C2840" s="1080" t="s">
        <v>4877</v>
      </c>
      <c r="D2840" s="1354">
        <v>5568</v>
      </c>
      <c r="E2840" s="806"/>
      <c r="F2840" s="1117"/>
      <c r="I2840" s="1285"/>
    </row>
    <row r="2841" spans="1:9" ht="16.5" customHeight="1">
      <c r="A2841" s="1066">
        <v>2831</v>
      </c>
      <c r="B2841" s="1328" t="s">
        <v>4879</v>
      </c>
      <c r="C2841" s="1080" t="s">
        <v>4877</v>
      </c>
      <c r="D2841" s="1354">
        <v>5568</v>
      </c>
      <c r="E2841" s="806"/>
      <c r="F2841" s="1117"/>
      <c r="I2841" s="1285"/>
    </row>
    <row r="2842" spans="1:9" ht="16.5" customHeight="1">
      <c r="A2842" s="1066">
        <v>2832</v>
      </c>
      <c r="B2842" s="1328" t="s">
        <v>4880</v>
      </c>
      <c r="C2842" s="1080" t="s">
        <v>4877</v>
      </c>
      <c r="D2842" s="1354">
        <v>5568</v>
      </c>
      <c r="E2842" s="806"/>
      <c r="F2842" s="1117"/>
      <c r="I2842" s="1285"/>
    </row>
    <row r="2843" spans="1:9" ht="16.5" customHeight="1">
      <c r="A2843" s="1066">
        <v>2833</v>
      </c>
      <c r="B2843" s="1328" t="s">
        <v>4881</v>
      </c>
      <c r="C2843" s="1080" t="s">
        <v>4877</v>
      </c>
      <c r="D2843" s="1354">
        <v>5568</v>
      </c>
      <c r="E2843" s="806"/>
      <c r="F2843" s="1117"/>
      <c r="I2843" s="1285"/>
    </row>
    <row r="2844" spans="1:9" ht="16.5" customHeight="1">
      <c r="A2844" s="1066">
        <v>2834</v>
      </c>
      <c r="B2844" s="1328" t="s">
        <v>4882</v>
      </c>
      <c r="C2844" s="1080" t="s">
        <v>3489</v>
      </c>
      <c r="D2844" s="1354">
        <v>2718.12</v>
      </c>
      <c r="E2844" s="806"/>
      <c r="F2844" s="1117"/>
      <c r="I2844" s="1285"/>
    </row>
    <row r="2845" spans="1:9" ht="16.5" customHeight="1">
      <c r="A2845" s="1066">
        <v>2835</v>
      </c>
      <c r="B2845" s="1328" t="s">
        <v>4883</v>
      </c>
      <c r="C2845" s="1080" t="s">
        <v>2337</v>
      </c>
      <c r="D2845" s="1354">
        <v>4344.24</v>
      </c>
      <c r="E2845" s="806"/>
      <c r="F2845" s="1117"/>
      <c r="I2845" s="1285"/>
    </row>
    <row r="2846" spans="1:9" ht="16.5" customHeight="1">
      <c r="A2846" s="1066">
        <v>2836</v>
      </c>
      <c r="B2846" s="1328" t="s">
        <v>4884</v>
      </c>
      <c r="C2846" s="1080" t="s">
        <v>4885</v>
      </c>
      <c r="D2846" s="1354">
        <v>9660</v>
      </c>
      <c r="E2846" s="806"/>
      <c r="F2846" s="1117"/>
      <c r="I2846" s="1285"/>
    </row>
    <row r="2847" spans="1:9" ht="16.5" customHeight="1">
      <c r="A2847" s="1066">
        <v>2837</v>
      </c>
      <c r="B2847" s="1328" t="s">
        <v>4886</v>
      </c>
      <c r="C2847" s="1080" t="s">
        <v>4885</v>
      </c>
      <c r="D2847" s="1354">
        <v>9660</v>
      </c>
      <c r="E2847" s="806"/>
      <c r="F2847" s="1117"/>
      <c r="I2847" s="1285"/>
    </row>
    <row r="2848" spans="1:9" ht="16.5" customHeight="1">
      <c r="A2848" s="1066">
        <v>2838</v>
      </c>
      <c r="B2848" s="1328" t="s">
        <v>4887</v>
      </c>
      <c r="C2848" s="1080" t="s">
        <v>4885</v>
      </c>
      <c r="D2848" s="1354">
        <v>4176</v>
      </c>
      <c r="E2848" s="806"/>
      <c r="F2848" s="1117"/>
      <c r="I2848" s="1285"/>
    </row>
    <row r="2849" spans="1:16" ht="16.5" customHeight="1">
      <c r="A2849" s="1066">
        <v>2839</v>
      </c>
      <c r="B2849" s="1328" t="s">
        <v>4888</v>
      </c>
      <c r="C2849" s="1080" t="s">
        <v>4889</v>
      </c>
      <c r="D2849" s="1354">
        <v>3082</v>
      </c>
      <c r="E2849" s="806"/>
      <c r="F2849" s="1117"/>
      <c r="I2849" s="1285"/>
    </row>
    <row r="2850" spans="1:16" ht="16.5" customHeight="1">
      <c r="A2850" s="1066">
        <v>2840</v>
      </c>
      <c r="B2850" s="1328" t="s">
        <v>4890</v>
      </c>
      <c r="C2850" s="1080" t="s">
        <v>4889</v>
      </c>
      <c r="D2850" s="1354">
        <v>6164</v>
      </c>
      <c r="E2850" s="806"/>
      <c r="F2850" s="1117"/>
      <c r="I2850" s="1285"/>
    </row>
    <row r="2851" spans="1:16" ht="16.5" customHeight="1" thickBot="1">
      <c r="A2851" s="1371"/>
      <c r="B2851" s="1372"/>
      <c r="C2851" s="1347"/>
      <c r="D2851" s="1180">
        <f>SUM(D11:D2850)</f>
        <v>66250541.479999922</v>
      </c>
      <c r="E2851" s="806"/>
      <c r="F2851" s="1117"/>
      <c r="I2851" s="1285"/>
    </row>
    <row r="2852" spans="1:16" ht="15.75" thickBot="1">
      <c r="A2852" s="1373" t="s">
        <v>816</v>
      </c>
      <c r="B2852" s="1374"/>
      <c r="C2852" s="1375"/>
      <c r="D2852" s="1376"/>
      <c r="H2852" s="1086"/>
    </row>
    <row r="2853" spans="1:16" ht="25.5">
      <c r="A2853" s="1377">
        <v>2841</v>
      </c>
      <c r="B2853" s="1203" t="s">
        <v>4891</v>
      </c>
      <c r="C2853" s="1068" t="s">
        <v>4892</v>
      </c>
      <c r="D2853" s="1378">
        <v>3970629</v>
      </c>
      <c r="F2853" s="1379"/>
      <c r="H2853" s="1086"/>
      <c r="I2853" s="1285"/>
    </row>
    <row r="2854" spans="1:16">
      <c r="A2854" s="1380">
        <v>2842</v>
      </c>
      <c r="B2854" s="1204" t="s">
        <v>4893</v>
      </c>
      <c r="C2854" s="1071" t="s">
        <v>4894</v>
      </c>
      <c r="D2854" s="1305">
        <v>535474</v>
      </c>
    </row>
    <row r="2855" spans="1:16">
      <c r="A2855" s="1380">
        <v>2843</v>
      </c>
      <c r="B2855" s="1204" t="s">
        <v>4895</v>
      </c>
      <c r="C2855" s="1071" t="s">
        <v>4896</v>
      </c>
      <c r="D2855" s="1305">
        <v>94489.11</v>
      </c>
    </row>
    <row r="2856" spans="1:16">
      <c r="A2856" s="1380">
        <v>2844</v>
      </c>
      <c r="B2856" s="1204" t="s">
        <v>4897</v>
      </c>
      <c r="C2856" s="1071" t="s">
        <v>4898</v>
      </c>
      <c r="D2856" s="1305">
        <v>1437347</v>
      </c>
    </row>
    <row r="2857" spans="1:16">
      <c r="A2857" s="1380">
        <v>2845</v>
      </c>
      <c r="B2857" s="1204" t="s">
        <v>4899</v>
      </c>
      <c r="C2857" s="1071" t="s">
        <v>4900</v>
      </c>
      <c r="D2857" s="1305">
        <v>1717563</v>
      </c>
    </row>
    <row r="2858" spans="1:16">
      <c r="A2858" s="1380">
        <v>2846</v>
      </c>
      <c r="B2858" s="1204" t="s">
        <v>4901</v>
      </c>
      <c r="C2858" s="1071" t="s">
        <v>4902</v>
      </c>
      <c r="D2858" s="1305">
        <v>3760943</v>
      </c>
    </row>
    <row r="2859" spans="1:16" s="1042" customFormat="1">
      <c r="A2859" s="1380">
        <v>2847</v>
      </c>
      <c r="B2859" s="1204" t="s">
        <v>4903</v>
      </c>
      <c r="C2859" s="1071" t="s">
        <v>4904</v>
      </c>
      <c r="D2859" s="1305">
        <v>1114189</v>
      </c>
      <c r="F2859" s="1043"/>
      <c r="G2859" s="1044"/>
      <c r="H2859" s="1045"/>
      <c r="I2859" s="1046"/>
      <c r="J2859" s="1047"/>
      <c r="K2859" s="1047"/>
      <c r="L2859" s="1047"/>
      <c r="M2859" s="1047"/>
      <c r="N2859" s="1047"/>
      <c r="O2859" s="1047"/>
      <c r="P2859" s="1047"/>
    </row>
    <row r="2860" spans="1:16" s="1042" customFormat="1">
      <c r="A2860" s="1380">
        <v>2848</v>
      </c>
      <c r="B2860" s="1204" t="s">
        <v>4905</v>
      </c>
      <c r="C2860" s="1071" t="s">
        <v>4906</v>
      </c>
      <c r="D2860" s="1305">
        <v>181501</v>
      </c>
      <c r="F2860" s="1043"/>
      <c r="G2860" s="1044"/>
      <c r="H2860" s="1045"/>
      <c r="I2860" s="1046"/>
      <c r="J2860" s="1047"/>
      <c r="K2860" s="1047"/>
      <c r="L2860" s="1047"/>
      <c r="M2860" s="1047"/>
      <c r="N2860" s="1047"/>
      <c r="O2860" s="1047"/>
      <c r="P2860" s="1047"/>
    </row>
    <row r="2861" spans="1:16" s="1042" customFormat="1">
      <c r="A2861" s="1380">
        <v>2849</v>
      </c>
      <c r="B2861" s="1204" t="s">
        <v>4907</v>
      </c>
      <c r="C2861" s="1071" t="s">
        <v>4908</v>
      </c>
      <c r="D2861" s="1305">
        <v>779368.6</v>
      </c>
      <c r="F2861" s="1043"/>
      <c r="G2861" s="1044"/>
      <c r="H2861" s="1045"/>
      <c r="I2861" s="1046"/>
      <c r="J2861" s="1047"/>
      <c r="K2861" s="1047"/>
      <c r="L2861" s="1047"/>
      <c r="M2861" s="1047"/>
      <c r="N2861" s="1047"/>
      <c r="O2861" s="1047"/>
      <c r="P2861" s="1047"/>
    </row>
    <row r="2862" spans="1:16" s="1042" customFormat="1">
      <c r="A2862" s="1380">
        <v>2850</v>
      </c>
      <c r="B2862" s="1204" t="s">
        <v>4909</v>
      </c>
      <c r="C2862" s="1071" t="s">
        <v>4910</v>
      </c>
      <c r="D2862" s="1305">
        <v>1164023</v>
      </c>
      <c r="F2862" s="1043"/>
      <c r="G2862" s="1044"/>
      <c r="H2862" s="1045"/>
      <c r="I2862" s="1046"/>
      <c r="J2862" s="1047"/>
      <c r="K2862" s="1047"/>
      <c r="L2862" s="1047"/>
      <c r="M2862" s="1047"/>
      <c r="N2862" s="1047"/>
      <c r="O2862" s="1047"/>
      <c r="P2862" s="1047"/>
    </row>
    <row r="2863" spans="1:16" s="1042" customFormat="1">
      <c r="A2863" s="1380">
        <v>2851</v>
      </c>
      <c r="B2863" s="1204" t="s">
        <v>4911</v>
      </c>
      <c r="C2863" s="1071" t="s">
        <v>4912</v>
      </c>
      <c r="D2863" s="1305">
        <v>705264.94000000006</v>
      </c>
      <c r="F2863" s="1043"/>
      <c r="G2863" s="1044"/>
      <c r="H2863" s="1045"/>
      <c r="I2863" s="1046"/>
      <c r="J2863" s="1047"/>
      <c r="K2863" s="1047"/>
      <c r="L2863" s="1047"/>
      <c r="M2863" s="1047"/>
      <c r="N2863" s="1047"/>
      <c r="O2863" s="1047"/>
      <c r="P2863" s="1047"/>
    </row>
    <row r="2864" spans="1:16" s="1042" customFormat="1">
      <c r="A2864" s="1380">
        <v>2852</v>
      </c>
      <c r="B2864" s="1204" t="s">
        <v>4913</v>
      </c>
      <c r="C2864" s="1071" t="s">
        <v>4914</v>
      </c>
      <c r="D2864" s="1305">
        <v>1036013.4400000001</v>
      </c>
      <c r="F2864" s="1043"/>
      <c r="G2864" s="1044"/>
      <c r="H2864" s="1045"/>
      <c r="I2864" s="1046"/>
      <c r="J2864" s="1047"/>
      <c r="K2864" s="1047"/>
      <c r="L2864" s="1047"/>
      <c r="M2864" s="1047"/>
      <c r="N2864" s="1047"/>
      <c r="O2864" s="1047"/>
      <c r="P2864" s="1047"/>
    </row>
    <row r="2865" spans="1:16" s="1042" customFormat="1">
      <c r="A2865" s="1380">
        <v>2853</v>
      </c>
      <c r="B2865" s="1204" t="s">
        <v>4915</v>
      </c>
      <c r="C2865" s="1071" t="s">
        <v>4916</v>
      </c>
      <c r="D2865" s="1305">
        <v>289465.39</v>
      </c>
      <c r="F2865" s="1043"/>
      <c r="G2865" s="1044"/>
      <c r="H2865" s="1045"/>
      <c r="I2865" s="1046"/>
      <c r="J2865" s="1047"/>
      <c r="K2865" s="1047"/>
      <c r="L2865" s="1047"/>
      <c r="M2865" s="1047"/>
      <c r="N2865" s="1047"/>
      <c r="O2865" s="1047"/>
      <c r="P2865" s="1047"/>
    </row>
    <row r="2866" spans="1:16" s="1042" customFormat="1">
      <c r="A2866" s="1380">
        <v>2854</v>
      </c>
      <c r="B2866" s="1204" t="s">
        <v>4917</v>
      </c>
      <c r="C2866" s="1071" t="s">
        <v>4918</v>
      </c>
      <c r="D2866" s="1305">
        <v>435694.76</v>
      </c>
      <c r="F2866" s="1043"/>
      <c r="G2866" s="1044"/>
      <c r="H2866" s="1045"/>
      <c r="I2866" s="1046"/>
      <c r="J2866" s="1047"/>
      <c r="K2866" s="1047"/>
      <c r="L2866" s="1047"/>
      <c r="M2866" s="1047"/>
      <c r="N2866" s="1047"/>
      <c r="O2866" s="1047"/>
      <c r="P2866" s="1047"/>
    </row>
    <row r="2867" spans="1:16" s="1042" customFormat="1">
      <c r="A2867" s="1380">
        <v>2855</v>
      </c>
      <c r="B2867" s="1204" t="s">
        <v>4919</v>
      </c>
      <c r="C2867" s="1071" t="s">
        <v>4920</v>
      </c>
      <c r="D2867" s="1305">
        <v>119908.79000000001</v>
      </c>
      <c r="F2867" s="1043"/>
      <c r="G2867" s="1044"/>
      <c r="H2867" s="1045"/>
      <c r="I2867" s="1046"/>
      <c r="J2867" s="1047"/>
      <c r="K2867" s="1047"/>
      <c r="L2867" s="1047"/>
      <c r="M2867" s="1047"/>
      <c r="N2867" s="1047"/>
      <c r="O2867" s="1047"/>
      <c r="P2867" s="1047"/>
    </row>
    <row r="2868" spans="1:16" s="1042" customFormat="1">
      <c r="A2868" s="1380">
        <v>2856</v>
      </c>
      <c r="B2868" s="1204" t="s">
        <v>4921</v>
      </c>
      <c r="C2868" s="1071" t="s">
        <v>4922</v>
      </c>
      <c r="D2868" s="1305">
        <v>1106969.1000000001</v>
      </c>
      <c r="F2868" s="1043"/>
      <c r="G2868" s="1044"/>
      <c r="H2868" s="1045"/>
      <c r="I2868" s="1046"/>
      <c r="J2868" s="1047"/>
      <c r="K2868" s="1047"/>
      <c r="L2868" s="1047"/>
      <c r="M2868" s="1047"/>
      <c r="N2868" s="1047"/>
      <c r="O2868" s="1047"/>
      <c r="P2868" s="1047"/>
    </row>
    <row r="2869" spans="1:16" s="1042" customFormat="1">
      <c r="A2869" s="1380">
        <v>2857</v>
      </c>
      <c r="B2869" s="1204" t="s">
        <v>4923</v>
      </c>
      <c r="C2869" s="1071" t="s">
        <v>4924</v>
      </c>
      <c r="D2869" s="1305">
        <v>1132002.82</v>
      </c>
      <c r="F2869" s="1043"/>
      <c r="G2869" s="1044"/>
      <c r="H2869" s="1045"/>
      <c r="I2869" s="1046"/>
      <c r="J2869" s="1047"/>
      <c r="K2869" s="1047"/>
      <c r="L2869" s="1047"/>
      <c r="M2869" s="1047"/>
      <c r="N2869" s="1047"/>
      <c r="O2869" s="1047"/>
      <c r="P2869" s="1047"/>
    </row>
    <row r="2870" spans="1:16" s="1042" customFormat="1">
      <c r="A2870" s="1380">
        <v>2858</v>
      </c>
      <c r="B2870" s="1204" t="s">
        <v>4925</v>
      </c>
      <c r="C2870" s="1071" t="s">
        <v>4926</v>
      </c>
      <c r="D2870" s="1305">
        <v>135934.72</v>
      </c>
      <c r="F2870" s="1043"/>
      <c r="G2870" s="1044"/>
      <c r="H2870" s="1045"/>
      <c r="I2870" s="1046"/>
      <c r="J2870" s="1047"/>
      <c r="K2870" s="1047"/>
      <c r="L2870" s="1047"/>
      <c r="M2870" s="1047"/>
      <c r="N2870" s="1047"/>
      <c r="O2870" s="1047"/>
      <c r="P2870" s="1047"/>
    </row>
    <row r="2871" spans="1:16" s="1042" customFormat="1">
      <c r="A2871" s="1380">
        <v>2859</v>
      </c>
      <c r="B2871" s="1204" t="s">
        <v>4927</v>
      </c>
      <c r="C2871" s="1071" t="s">
        <v>4928</v>
      </c>
      <c r="D2871" s="1305">
        <v>199829.82</v>
      </c>
      <c r="F2871" s="1043"/>
      <c r="G2871" s="1044"/>
      <c r="H2871" s="1045"/>
      <c r="I2871" s="1046"/>
      <c r="J2871" s="1047"/>
      <c r="K2871" s="1047"/>
      <c r="L2871" s="1047"/>
      <c r="M2871" s="1047"/>
      <c r="N2871" s="1047"/>
      <c r="O2871" s="1047"/>
      <c r="P2871" s="1047"/>
    </row>
    <row r="2872" spans="1:16" s="1042" customFormat="1">
      <c r="A2872" s="1380">
        <v>2860</v>
      </c>
      <c r="B2872" s="1204" t="s">
        <v>4929</v>
      </c>
      <c r="C2872" s="1071" t="s">
        <v>4930</v>
      </c>
      <c r="D2872" s="1305">
        <v>60278.400000000001</v>
      </c>
      <c r="F2872" s="1043"/>
      <c r="G2872" s="1044"/>
      <c r="H2872" s="1045"/>
      <c r="I2872" s="1046"/>
      <c r="J2872" s="1047"/>
      <c r="K2872" s="1047"/>
      <c r="L2872" s="1047"/>
      <c r="M2872" s="1047"/>
      <c r="N2872" s="1047"/>
      <c r="O2872" s="1047"/>
      <c r="P2872" s="1047"/>
    </row>
    <row r="2873" spans="1:16" s="1042" customFormat="1">
      <c r="A2873" s="1380">
        <v>2861</v>
      </c>
      <c r="B2873" s="1204" t="s">
        <v>4931</v>
      </c>
      <c r="C2873" s="1071" t="s">
        <v>4932</v>
      </c>
      <c r="D2873" s="1305">
        <v>13800</v>
      </c>
      <c r="F2873" s="1043"/>
      <c r="G2873" s="1044"/>
      <c r="H2873" s="1045"/>
      <c r="I2873" s="1046"/>
      <c r="J2873" s="1047"/>
      <c r="K2873" s="1047"/>
      <c r="L2873" s="1047"/>
      <c r="M2873" s="1047"/>
      <c r="N2873" s="1047"/>
      <c r="O2873" s="1047"/>
      <c r="P2873" s="1047"/>
    </row>
    <row r="2874" spans="1:16" s="1042" customFormat="1">
      <c r="A2874" s="1380">
        <v>2862</v>
      </c>
      <c r="B2874" s="1204" t="s">
        <v>4933</v>
      </c>
      <c r="C2874" s="1071" t="s">
        <v>4934</v>
      </c>
      <c r="D2874" s="1305">
        <v>6210</v>
      </c>
      <c r="F2874" s="1043"/>
      <c r="G2874" s="1044"/>
      <c r="H2874" s="1045"/>
      <c r="I2874" s="1046"/>
      <c r="J2874" s="1047"/>
      <c r="K2874" s="1047"/>
      <c r="L2874" s="1047"/>
      <c r="M2874" s="1047"/>
      <c r="N2874" s="1047"/>
      <c r="O2874" s="1047"/>
      <c r="P2874" s="1047"/>
    </row>
    <row r="2875" spans="1:16">
      <c r="A2875" s="1380">
        <v>2863</v>
      </c>
      <c r="B2875" s="1204" t="s">
        <v>4935</v>
      </c>
      <c r="C2875" s="1071" t="s">
        <v>4936</v>
      </c>
      <c r="D2875" s="1305">
        <v>631413.66</v>
      </c>
    </row>
    <row r="2876" spans="1:16">
      <c r="A2876" s="1380">
        <v>2864</v>
      </c>
      <c r="B2876" s="1204" t="s">
        <v>4937</v>
      </c>
      <c r="C2876" s="1071" t="s">
        <v>4938</v>
      </c>
      <c r="D2876" s="1305">
        <v>116660.1</v>
      </c>
    </row>
    <row r="2877" spans="1:16">
      <c r="A2877" s="1380">
        <v>2865</v>
      </c>
      <c r="B2877" s="1204" t="s">
        <v>4939</v>
      </c>
      <c r="C2877" s="1071" t="s">
        <v>4940</v>
      </c>
      <c r="D2877" s="1305">
        <v>155618.26999999999</v>
      </c>
    </row>
    <row r="2878" spans="1:16" s="1042" customFormat="1">
      <c r="A2878" s="1380">
        <v>2866</v>
      </c>
      <c r="B2878" s="1204" t="s">
        <v>4941</v>
      </c>
      <c r="C2878" s="1071" t="s">
        <v>4942</v>
      </c>
      <c r="D2878" s="1305">
        <v>155618.28</v>
      </c>
      <c r="F2878" s="1043"/>
      <c r="G2878" s="1044"/>
      <c r="H2878" s="1045"/>
      <c r="I2878" s="1046"/>
      <c r="J2878" s="1047"/>
      <c r="K2878" s="1047"/>
      <c r="L2878" s="1047"/>
    </row>
    <row r="2879" spans="1:16" s="1042" customFormat="1">
      <c r="A2879" s="1380">
        <v>2867</v>
      </c>
      <c r="B2879" s="1204" t="s">
        <v>4943</v>
      </c>
      <c r="C2879" s="1071" t="s">
        <v>4944</v>
      </c>
      <c r="D2879" s="1305">
        <v>233121.08000000002</v>
      </c>
      <c r="F2879" s="1043"/>
      <c r="G2879" s="1044"/>
      <c r="H2879" s="1045"/>
      <c r="I2879" s="1046"/>
      <c r="J2879" s="1047"/>
      <c r="K2879" s="1047"/>
      <c r="L2879" s="1047"/>
    </row>
    <row r="2880" spans="1:16" s="1042" customFormat="1">
      <c r="A2880" s="1380">
        <v>2868</v>
      </c>
      <c r="B2880" s="1204" t="s">
        <v>4945</v>
      </c>
      <c r="C2880" s="1071" t="s">
        <v>4946</v>
      </c>
      <c r="D2880" s="1305">
        <v>818037.61</v>
      </c>
      <c r="F2880" s="1043"/>
      <c r="G2880" s="1044"/>
      <c r="H2880" s="1045"/>
      <c r="I2880" s="1046"/>
      <c r="J2880" s="1047"/>
      <c r="K2880" s="1047"/>
      <c r="L2880" s="1047"/>
    </row>
    <row r="2881" spans="1:16" s="1042" customFormat="1">
      <c r="A2881" s="1380">
        <v>2869</v>
      </c>
      <c r="B2881" s="1204" t="s">
        <v>4947</v>
      </c>
      <c r="C2881" s="1071" t="s">
        <v>4948</v>
      </c>
      <c r="D2881" s="1305">
        <v>2790527</v>
      </c>
      <c r="F2881" s="1043"/>
      <c r="G2881" s="1044"/>
      <c r="H2881" s="1045"/>
      <c r="I2881" s="1046"/>
      <c r="J2881" s="1047"/>
      <c r="K2881" s="1047"/>
      <c r="L2881" s="1047"/>
    </row>
    <row r="2882" spans="1:16" s="1042" customFormat="1">
      <c r="A2882" s="1380">
        <v>2870</v>
      </c>
      <c r="B2882" s="1204" t="s">
        <v>4949</v>
      </c>
      <c r="C2882" s="1071" t="s">
        <v>4950</v>
      </c>
      <c r="D2882" s="1305">
        <v>238455</v>
      </c>
      <c r="F2882" s="1043"/>
      <c r="G2882" s="1044"/>
      <c r="H2882" s="1045"/>
      <c r="I2882" s="1046"/>
      <c r="J2882" s="1047"/>
      <c r="K2882" s="1047"/>
      <c r="L2882" s="1047"/>
    </row>
    <row r="2883" spans="1:16" s="1042" customFormat="1">
      <c r="A2883" s="1380">
        <v>2871</v>
      </c>
      <c r="B2883" s="1204" t="s">
        <v>4951</v>
      </c>
      <c r="C2883" s="1071" t="s">
        <v>4950</v>
      </c>
      <c r="D2883" s="1305">
        <v>882530</v>
      </c>
      <c r="F2883" s="1043"/>
      <c r="G2883" s="1044"/>
      <c r="H2883" s="1045"/>
      <c r="I2883" s="1046"/>
      <c r="J2883" s="1047"/>
      <c r="K2883" s="1047"/>
      <c r="L2883" s="1047"/>
    </row>
    <row r="2884" spans="1:16" s="1042" customFormat="1">
      <c r="A2884" s="1380">
        <v>2872</v>
      </c>
      <c r="B2884" s="1204" t="s">
        <v>4952</v>
      </c>
      <c r="C2884" s="1071" t="s">
        <v>4953</v>
      </c>
      <c r="D2884" s="1305">
        <v>229249</v>
      </c>
      <c r="F2884" s="1043"/>
      <c r="G2884" s="1044"/>
      <c r="H2884" s="1045"/>
      <c r="I2884" s="1046"/>
      <c r="J2884" s="1047"/>
      <c r="K2884" s="1047"/>
      <c r="L2884" s="1047"/>
    </row>
    <row r="2885" spans="1:16" s="1042" customFormat="1">
      <c r="A2885" s="1380">
        <v>2873</v>
      </c>
      <c r="B2885" s="1204" t="s">
        <v>4954</v>
      </c>
      <c r="C2885" s="1071" t="s">
        <v>4950</v>
      </c>
      <c r="D2885" s="1305">
        <v>1939134</v>
      </c>
      <c r="F2885" s="1043"/>
      <c r="G2885" s="1044"/>
      <c r="H2885" s="1045"/>
      <c r="I2885" s="1046"/>
      <c r="J2885" s="1047"/>
      <c r="K2885" s="1047"/>
      <c r="L2885" s="1047"/>
    </row>
    <row r="2886" spans="1:16" s="1042" customFormat="1">
      <c r="A2886" s="1380">
        <v>2874</v>
      </c>
      <c r="B2886" s="1204" t="s">
        <v>4955</v>
      </c>
      <c r="C2886" s="1071" t="s">
        <v>4956</v>
      </c>
      <c r="D2886" s="1305">
        <v>1800000</v>
      </c>
      <c r="F2886" s="1043"/>
      <c r="G2886" s="1044"/>
      <c r="H2886" s="1045"/>
      <c r="I2886" s="1046"/>
      <c r="J2886" s="1047"/>
      <c r="K2886" s="1047"/>
      <c r="L2886" s="1047"/>
    </row>
    <row r="2887" spans="1:16" s="1042" customFormat="1" ht="25.5">
      <c r="A2887" s="1380">
        <v>2875</v>
      </c>
      <c r="B2887" s="1204" t="s">
        <v>4957</v>
      </c>
      <c r="C2887" s="1071" t="s">
        <v>4958</v>
      </c>
      <c r="D2887" s="1305">
        <v>5376620</v>
      </c>
      <c r="F2887" s="1043"/>
      <c r="G2887" s="1044"/>
      <c r="H2887" s="1045"/>
      <c r="I2887" s="1046"/>
      <c r="J2887" s="1047"/>
      <c r="K2887" s="1047"/>
      <c r="L2887" s="1047"/>
    </row>
    <row r="2888" spans="1:16" s="1042" customFormat="1" ht="26.25" thickBot="1">
      <c r="A2888" s="1381">
        <v>2876</v>
      </c>
      <c r="B2888" s="1214" t="s">
        <v>4959</v>
      </c>
      <c r="C2888" s="1100" t="s">
        <v>4960</v>
      </c>
      <c r="D2888" s="1382">
        <v>72000</v>
      </c>
      <c r="F2888" s="1043"/>
      <c r="G2888" s="1044"/>
      <c r="H2888" s="1045"/>
      <c r="I2888" s="1046"/>
      <c r="J2888" s="1047"/>
      <c r="K2888" s="1047"/>
      <c r="L2888" s="1047"/>
      <c r="M2888" s="1047"/>
      <c r="N2888" s="1047"/>
      <c r="O2888" s="1047"/>
      <c r="P2888" s="1047"/>
    </row>
    <row r="2889" spans="1:16" s="1042" customFormat="1" ht="16.5" thickBot="1">
      <c r="A2889" s="1047"/>
      <c r="B2889" s="1138"/>
      <c r="C2889" s="1047"/>
      <c r="D2889" s="1383">
        <f>SUM(D2853:D2888)</f>
        <v>35435882.890000001</v>
      </c>
      <c r="F2889" s="1043"/>
      <c r="G2889" s="1044"/>
      <c r="H2889" s="1045"/>
      <c r="I2889" s="1046"/>
      <c r="J2889" s="1047"/>
      <c r="K2889" s="1047"/>
      <c r="L2889" s="1047"/>
      <c r="M2889" s="1047"/>
      <c r="N2889" s="1047"/>
      <c r="O2889" s="1047"/>
      <c r="P2889" s="1047"/>
    </row>
    <row r="2890" spans="1:16" ht="15.75" thickBot="1">
      <c r="A2890" s="1373" t="s">
        <v>816</v>
      </c>
      <c r="B2890" s="1384"/>
      <c r="C2890" s="1385"/>
      <c r="D2890" s="1386"/>
      <c r="H2890" s="1086"/>
    </row>
    <row r="2891" spans="1:16" ht="15">
      <c r="A2891" s="1387">
        <v>2877</v>
      </c>
      <c r="B2891" s="1388" t="s">
        <v>4961</v>
      </c>
      <c r="C2891" s="1388" t="s">
        <v>4962</v>
      </c>
      <c r="D2891" s="1389">
        <v>91885.01</v>
      </c>
      <c r="F2891" s="1379"/>
      <c r="H2891" s="1086"/>
      <c r="I2891" s="1285"/>
    </row>
    <row r="2892" spans="1:16">
      <c r="A2892" s="1387">
        <v>2878</v>
      </c>
      <c r="B2892" s="1388" t="s">
        <v>4963</v>
      </c>
      <c r="C2892" s="1388" t="s">
        <v>4964</v>
      </c>
      <c r="D2892" s="1390">
        <v>244093</v>
      </c>
    </row>
    <row r="2893" spans="1:16">
      <c r="A2893" s="1387">
        <v>2879</v>
      </c>
      <c r="B2893" s="1388" t="s">
        <v>4965</v>
      </c>
      <c r="C2893" s="1388" t="s">
        <v>1642</v>
      </c>
      <c r="D2893" s="1390">
        <v>58000</v>
      </c>
    </row>
    <row r="2894" spans="1:16">
      <c r="A2894" s="1387">
        <v>2880</v>
      </c>
      <c r="B2894" s="1388" t="s">
        <v>4966</v>
      </c>
      <c r="C2894" s="1388" t="s">
        <v>1642</v>
      </c>
      <c r="D2894" s="1390">
        <v>265579</v>
      </c>
    </row>
    <row r="2895" spans="1:16" ht="15" thickBot="1">
      <c r="A2895" s="1391">
        <v>2881</v>
      </c>
      <c r="B2895" s="1388" t="s">
        <v>4967</v>
      </c>
      <c r="C2895" s="1388" t="s">
        <v>4968</v>
      </c>
      <c r="D2895" s="1390">
        <v>92800</v>
      </c>
    </row>
    <row r="2896" spans="1:16" s="1042" customFormat="1" ht="15.75">
      <c r="A2896" s="1047"/>
      <c r="B2896" s="1138"/>
      <c r="C2896" s="1047"/>
      <c r="D2896" s="1392">
        <f>SUM(D2891:D2895)</f>
        <v>752357.01</v>
      </c>
      <c r="F2896" s="1043"/>
      <c r="G2896" s="1044"/>
      <c r="H2896" s="1045"/>
      <c r="I2896" s="1046"/>
      <c r="J2896" s="1047"/>
      <c r="K2896" s="1047"/>
      <c r="L2896" s="1047"/>
      <c r="M2896" s="1047"/>
      <c r="N2896" s="1047"/>
      <c r="O2896" s="1047"/>
      <c r="P2896" s="1047"/>
    </row>
    <row r="2897" spans="1:16" s="1042" customFormat="1">
      <c r="A2897" s="1047"/>
      <c r="B2897" s="1138"/>
      <c r="C2897" s="1047"/>
      <c r="D2897" s="831"/>
      <c r="F2897" s="1043"/>
      <c r="G2897" s="1044"/>
      <c r="H2897" s="1045"/>
      <c r="I2897" s="1046"/>
      <c r="J2897" s="1047"/>
      <c r="K2897" s="1047"/>
      <c r="L2897" s="1047"/>
      <c r="M2897" s="1047"/>
      <c r="N2897" s="1047"/>
      <c r="O2897" s="1047"/>
      <c r="P2897" s="1047"/>
    </row>
    <row r="2898" spans="1:16" s="1042" customFormat="1">
      <c r="A2898" s="1047"/>
      <c r="B2898" s="1138"/>
      <c r="C2898" s="1047"/>
      <c r="D2898" s="831"/>
      <c r="F2898" s="1043"/>
      <c r="G2898" s="1044"/>
      <c r="H2898" s="1045"/>
      <c r="I2898" s="1046"/>
      <c r="J2898" s="1047"/>
      <c r="K2898" s="1047"/>
      <c r="L2898" s="1047"/>
      <c r="M2898" s="1047"/>
      <c r="N2898" s="1047"/>
      <c r="O2898" s="1047"/>
      <c r="P2898" s="1047"/>
    </row>
    <row r="2899" spans="1:16" s="1042" customFormat="1">
      <c r="A2899" s="1047"/>
      <c r="B2899" s="1138"/>
      <c r="C2899" s="1047"/>
      <c r="D2899" s="1393">
        <f>D2851+D2889+D2896</f>
        <v>102438781.37999992</v>
      </c>
      <c r="F2899" s="1043"/>
      <c r="G2899" s="1044"/>
      <c r="H2899" s="1045"/>
      <c r="I2899" s="1046"/>
      <c r="J2899" s="1047"/>
      <c r="K2899" s="1047"/>
      <c r="L2899" s="1047"/>
      <c r="M2899" s="1047"/>
      <c r="N2899" s="1047"/>
      <c r="O2899" s="1047"/>
      <c r="P2899" s="1047"/>
    </row>
    <row r="2900" spans="1:16" s="1042" customFormat="1">
      <c r="A2900" s="1047"/>
      <c r="B2900" s="1138"/>
      <c r="C2900" s="1047"/>
      <c r="D2900" s="831"/>
      <c r="F2900" s="1043"/>
      <c r="G2900" s="1044"/>
      <c r="H2900" s="1045"/>
      <c r="I2900" s="1046"/>
      <c r="J2900" s="1047"/>
      <c r="K2900" s="1047"/>
      <c r="L2900" s="1047"/>
      <c r="M2900" s="1047"/>
      <c r="N2900" s="1047"/>
      <c r="O2900" s="1047"/>
      <c r="P2900" s="1047"/>
    </row>
    <row r="2901" spans="1:16" s="1042" customFormat="1">
      <c r="A2901" s="1047"/>
      <c r="B2901" s="1138"/>
      <c r="C2901" s="1047"/>
      <c r="D2901" s="831"/>
      <c r="F2901" s="1043"/>
      <c r="G2901" s="1044"/>
      <c r="H2901" s="1045"/>
      <c r="I2901" s="1046"/>
      <c r="J2901" s="1047"/>
      <c r="K2901" s="1047"/>
      <c r="L2901" s="1047"/>
      <c r="M2901" s="1047"/>
      <c r="N2901" s="1047"/>
      <c r="O2901" s="1047"/>
      <c r="P2901" s="1047"/>
    </row>
    <row r="2902" spans="1:16" s="1042" customFormat="1">
      <c r="A2902" s="1047"/>
      <c r="B2902" s="1138"/>
      <c r="C2902" s="1047"/>
      <c r="D2902" s="831"/>
      <c r="F2902" s="1043"/>
      <c r="G2902" s="1044"/>
      <c r="H2902" s="1045"/>
      <c r="I2902" s="1046"/>
      <c r="J2902" s="1047"/>
      <c r="K2902" s="1047"/>
      <c r="L2902" s="1047"/>
      <c r="M2902" s="1047"/>
      <c r="N2902" s="1047"/>
      <c r="O2902" s="1047"/>
      <c r="P2902" s="1047"/>
    </row>
  </sheetData>
  <mergeCells count="17">
    <mergeCell ref="A7:B8"/>
    <mergeCell ref="C7:C8"/>
    <mergeCell ref="D7:D8"/>
    <mergeCell ref="A1:D1"/>
    <mergeCell ref="A2:D2"/>
    <mergeCell ref="A3:D3"/>
    <mergeCell ref="A4:D4"/>
    <mergeCell ref="A5:D5"/>
    <mergeCell ref="E99:E110"/>
    <mergeCell ref="E111:E132"/>
    <mergeCell ref="E133:E134"/>
    <mergeCell ref="E15:E58"/>
    <mergeCell ref="E59:E72"/>
    <mergeCell ref="E73:E79"/>
    <mergeCell ref="E80:E88"/>
    <mergeCell ref="E89:E95"/>
    <mergeCell ref="E96:E98"/>
  </mergeCells>
  <printOptions horizontalCentered="1"/>
  <pageMargins left="0.15748031496062992" right="0.15748031496062992" top="0.15748031496062992" bottom="0.15748031496062992" header="0.31496062992125984" footer="0.31496062992125984"/>
  <pageSetup scale="80" orientation="portrait" r:id="rId1"/>
  <headerFooter>
    <oddFooter>&amp;R&amp;P de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view="pageBreakPreview" zoomScale="154" zoomScaleNormal="100" zoomScaleSheetLayoutView="154" workbookViewId="0">
      <selection activeCell="F26" sqref="F26"/>
    </sheetView>
  </sheetViews>
  <sheetFormatPr baseColWidth="10" defaultRowHeight="1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1:G70"/>
  <sheetViews>
    <sheetView view="pageBreakPreview" zoomScale="110" zoomScaleNormal="100" zoomScaleSheetLayoutView="110" workbookViewId="0">
      <selection sqref="A1:D1"/>
    </sheetView>
  </sheetViews>
  <sheetFormatPr baseColWidth="10" defaultColWidth="11.28515625" defaultRowHeight="16.5"/>
  <cols>
    <col min="1" max="1" width="1.7109375" style="94" customWidth="1"/>
    <col min="2" max="2" width="101.7109375" style="94" bestFit="1" customWidth="1"/>
    <col min="3" max="3" width="18.28515625" style="94" customWidth="1"/>
    <col min="4" max="4" width="18" style="419" customWidth="1"/>
    <col min="5" max="5" width="59.28515625" style="93" customWidth="1"/>
    <col min="6" max="6" width="22.7109375" style="93" customWidth="1"/>
    <col min="7" max="16384" width="11.28515625" style="93"/>
  </cols>
  <sheetData>
    <row r="1" spans="1:7" s="92" customFormat="1" ht="20.25">
      <c r="A1" s="1413" t="str">
        <f>'ETCA-I-01'!A1</f>
        <v>Instituto de Capacitacion Para el Trabajo del Estado de Sonora</v>
      </c>
      <c r="B1" s="1413"/>
      <c r="C1" s="1413"/>
      <c r="D1" s="1413"/>
      <c r="E1" s="407"/>
      <c r="G1" s="40"/>
    </row>
    <row r="2" spans="1:7" ht="15.75">
      <c r="A2" s="1402" t="s">
        <v>1</v>
      </c>
      <c r="B2" s="1402"/>
      <c r="C2" s="1402"/>
      <c r="D2" s="1402"/>
    </row>
    <row r="3" spans="1:7">
      <c r="A3" s="1403" t="s">
        <v>1036</v>
      </c>
      <c r="B3" s="1403"/>
      <c r="C3" s="1403"/>
      <c r="D3" s="1403"/>
    </row>
    <row r="4" spans="1:7" s="94" customFormat="1" ht="17.25" thickBot="1">
      <c r="A4" s="1414" t="s">
        <v>927</v>
      </c>
      <c r="B4" s="1414"/>
      <c r="C4" s="40"/>
      <c r="D4" s="415"/>
    </row>
    <row r="5" spans="1:7" ht="27.75" customHeight="1" thickBot="1">
      <c r="A5" s="1417"/>
      <c r="B5" s="1418"/>
      <c r="C5" s="630">
        <v>2020</v>
      </c>
      <c r="D5" s="630">
        <v>2019</v>
      </c>
    </row>
    <row r="6" spans="1:7" ht="17.25" thickTop="1">
      <c r="A6" s="95" t="s">
        <v>192</v>
      </c>
      <c r="B6" s="96"/>
      <c r="C6" s="97"/>
      <c r="D6" s="570"/>
    </row>
    <row r="7" spans="1:7">
      <c r="A7" s="98" t="s">
        <v>866</v>
      </c>
      <c r="B7" s="99"/>
      <c r="C7" s="516">
        <f>SUM(C8:C14)</f>
        <v>4825860</v>
      </c>
      <c r="D7" s="517">
        <f>SUM(D8:D14)</f>
        <v>4280615.2</v>
      </c>
    </row>
    <row r="8" spans="1:7">
      <c r="A8" s="100"/>
      <c r="B8" s="101" t="s">
        <v>193</v>
      </c>
      <c r="C8" s="518">
        <v>0</v>
      </c>
      <c r="D8" s="519">
        <v>0</v>
      </c>
    </row>
    <row r="9" spans="1:7">
      <c r="A9" s="100"/>
      <c r="B9" s="101" t="s">
        <v>194</v>
      </c>
      <c r="C9" s="518">
        <v>0</v>
      </c>
      <c r="D9" s="519">
        <v>0</v>
      </c>
    </row>
    <row r="10" spans="1:7">
      <c r="A10" s="100"/>
      <c r="B10" s="101" t="s">
        <v>195</v>
      </c>
      <c r="C10" s="518">
        <v>0</v>
      </c>
      <c r="D10" s="519">
        <v>0</v>
      </c>
    </row>
    <row r="11" spans="1:7">
      <c r="A11" s="100"/>
      <c r="B11" s="101" t="s">
        <v>196</v>
      </c>
      <c r="C11" s="518">
        <v>0</v>
      </c>
      <c r="D11" s="519">
        <v>0</v>
      </c>
    </row>
    <row r="12" spans="1:7">
      <c r="A12" s="100"/>
      <c r="B12" s="101" t="s">
        <v>851</v>
      </c>
      <c r="C12" s="518">
        <v>0</v>
      </c>
      <c r="D12" s="519">
        <v>0</v>
      </c>
    </row>
    <row r="13" spans="1:7">
      <c r="A13" s="100"/>
      <c r="B13" s="101" t="s">
        <v>852</v>
      </c>
      <c r="C13" s="518">
        <v>0</v>
      </c>
      <c r="D13" s="519">
        <v>0</v>
      </c>
    </row>
    <row r="14" spans="1:7">
      <c r="A14" s="100"/>
      <c r="B14" s="101" t="s">
        <v>867</v>
      </c>
      <c r="C14" s="518">
        <v>4825860</v>
      </c>
      <c r="D14" s="519">
        <v>4280615.2</v>
      </c>
    </row>
    <row r="15" spans="1:7" ht="33" customHeight="1">
      <c r="A15" s="1415" t="s">
        <v>853</v>
      </c>
      <c r="B15" s="1416"/>
      <c r="C15" s="516">
        <f>SUM(C16:C17)</f>
        <v>16210200.93</v>
      </c>
      <c r="D15" s="517">
        <f>SUM(D16:D17)</f>
        <v>9453783.7699999996</v>
      </c>
    </row>
    <row r="16" spans="1:7">
      <c r="A16" s="100"/>
      <c r="B16" s="101" t="s">
        <v>869</v>
      </c>
      <c r="C16" s="518">
        <v>3584942.93</v>
      </c>
      <c r="D16" s="518"/>
    </row>
    <row r="17" spans="1:4">
      <c r="A17" s="100"/>
      <c r="B17" s="101" t="s">
        <v>868</v>
      </c>
      <c r="C17" s="518">
        <v>12625258</v>
      </c>
      <c r="D17" s="518">
        <v>9453783.7699999996</v>
      </c>
    </row>
    <row r="18" spans="1:4">
      <c r="A18" s="98" t="s">
        <v>198</v>
      </c>
      <c r="B18" s="99"/>
      <c r="C18" s="516">
        <f>SUM(C19:C23)</f>
        <v>477.46</v>
      </c>
      <c r="D18" s="517">
        <f>SUM(D19:D23)</f>
        <v>12140.95</v>
      </c>
    </row>
    <row r="19" spans="1:4">
      <c r="A19" s="100"/>
      <c r="B19" s="101" t="s">
        <v>199</v>
      </c>
      <c r="C19" s="518">
        <v>477.46</v>
      </c>
      <c r="D19" s="518">
        <v>12140.95</v>
      </c>
    </row>
    <row r="20" spans="1:4">
      <c r="A20" s="100"/>
      <c r="B20" s="101" t="s">
        <v>200</v>
      </c>
      <c r="C20" s="518">
        <v>0</v>
      </c>
      <c r="D20" s="519">
        <v>0</v>
      </c>
    </row>
    <row r="21" spans="1:4">
      <c r="A21" s="100"/>
      <c r="B21" s="101" t="s">
        <v>201</v>
      </c>
      <c r="C21" s="518">
        <v>0</v>
      </c>
      <c r="D21" s="519">
        <v>0</v>
      </c>
    </row>
    <row r="22" spans="1:4">
      <c r="A22" s="100"/>
      <c r="B22" s="101" t="s">
        <v>202</v>
      </c>
      <c r="C22" s="518">
        <v>0</v>
      </c>
      <c r="D22" s="519">
        <v>0</v>
      </c>
    </row>
    <row r="23" spans="1:4">
      <c r="A23" s="100"/>
      <c r="B23" s="101" t="s">
        <v>203</v>
      </c>
      <c r="C23" s="518">
        <v>0</v>
      </c>
      <c r="D23" s="519">
        <v>0</v>
      </c>
    </row>
    <row r="24" spans="1:4">
      <c r="A24" s="102" t="s">
        <v>204</v>
      </c>
      <c r="B24" s="103"/>
      <c r="C24" s="520">
        <f>C18+C15+C7</f>
        <v>21036538.390000001</v>
      </c>
      <c r="D24" s="521">
        <f>D18+D15+D7</f>
        <v>13746539.919999998</v>
      </c>
    </row>
    <row r="25" spans="1:4">
      <c r="A25" s="100"/>
      <c r="B25" s="97"/>
      <c r="C25" s="518"/>
      <c r="D25" s="519"/>
    </row>
    <row r="26" spans="1:4">
      <c r="A26" s="95" t="s">
        <v>205</v>
      </c>
      <c r="B26" s="96"/>
      <c r="C26" s="518"/>
      <c r="D26" s="519"/>
    </row>
    <row r="27" spans="1:4">
      <c r="A27" s="98" t="s">
        <v>206</v>
      </c>
      <c r="B27" s="99"/>
      <c r="C27" s="516">
        <f>SUM(C28:C30)</f>
        <v>27892475.140000001</v>
      </c>
      <c r="D27" s="517">
        <f>SUM(D28:D30)</f>
        <v>25327419.870000001</v>
      </c>
    </row>
    <row r="28" spans="1:4">
      <c r="A28" s="100"/>
      <c r="B28" s="101" t="s">
        <v>207</v>
      </c>
      <c r="C28" s="518">
        <v>26649975.5</v>
      </c>
      <c r="D28" s="518">
        <v>24390018.93</v>
      </c>
    </row>
    <row r="29" spans="1:4">
      <c r="A29" s="100"/>
      <c r="B29" s="101" t="s">
        <v>208</v>
      </c>
      <c r="C29" s="518">
        <v>26279.94</v>
      </c>
      <c r="D29" s="518">
        <v>224352.76</v>
      </c>
    </row>
    <row r="30" spans="1:4">
      <c r="A30" s="100"/>
      <c r="B30" s="101" t="s">
        <v>209</v>
      </c>
      <c r="C30" s="518">
        <v>1216219.7</v>
      </c>
      <c r="D30" s="518">
        <v>713048.18</v>
      </c>
    </row>
    <row r="31" spans="1:4">
      <c r="A31" s="98" t="s">
        <v>362</v>
      </c>
      <c r="B31" s="99"/>
      <c r="C31" s="516">
        <f>SUM(C32:C40)</f>
        <v>0</v>
      </c>
      <c r="D31" s="517">
        <f>SUM(D32:D40)</f>
        <v>0</v>
      </c>
    </row>
    <row r="32" spans="1:4">
      <c r="A32" s="100"/>
      <c r="B32" s="101" t="s">
        <v>210</v>
      </c>
      <c r="C32" s="518">
        <v>0</v>
      </c>
      <c r="D32" s="519">
        <v>0</v>
      </c>
    </row>
    <row r="33" spans="1:4">
      <c r="A33" s="100"/>
      <c r="B33" s="101" t="s">
        <v>211</v>
      </c>
      <c r="C33" s="518">
        <v>0</v>
      </c>
      <c r="D33" s="519">
        <v>0</v>
      </c>
    </row>
    <row r="34" spans="1:4">
      <c r="A34" s="100"/>
      <c r="B34" s="101" t="s">
        <v>212</v>
      </c>
      <c r="C34" s="518">
        <v>0</v>
      </c>
      <c r="D34" s="519">
        <v>0</v>
      </c>
    </row>
    <row r="35" spans="1:4">
      <c r="A35" s="100"/>
      <c r="B35" s="101" t="s">
        <v>213</v>
      </c>
      <c r="C35" s="518">
        <v>0</v>
      </c>
      <c r="D35" s="519">
        <v>0</v>
      </c>
    </row>
    <row r="36" spans="1:4">
      <c r="A36" s="100"/>
      <c r="B36" s="101" t="s">
        <v>214</v>
      </c>
      <c r="C36" s="518">
        <v>0</v>
      </c>
      <c r="D36" s="519">
        <v>0</v>
      </c>
    </row>
    <row r="37" spans="1:4">
      <c r="A37" s="100"/>
      <c r="B37" s="101" t="s">
        <v>215</v>
      </c>
      <c r="C37" s="518">
        <v>0</v>
      </c>
      <c r="D37" s="519">
        <v>0</v>
      </c>
    </row>
    <row r="38" spans="1:4">
      <c r="A38" s="100"/>
      <c r="B38" s="101" t="s">
        <v>216</v>
      </c>
      <c r="C38" s="518">
        <v>0</v>
      </c>
      <c r="D38" s="519">
        <v>0</v>
      </c>
    </row>
    <row r="39" spans="1:4">
      <c r="A39" s="100"/>
      <c r="B39" s="101" t="s">
        <v>217</v>
      </c>
      <c r="C39" s="518">
        <v>0</v>
      </c>
      <c r="D39" s="519">
        <v>0</v>
      </c>
    </row>
    <row r="40" spans="1:4">
      <c r="A40" s="100"/>
      <c r="B40" s="101" t="s">
        <v>218</v>
      </c>
      <c r="C40" s="518">
        <v>0</v>
      </c>
      <c r="D40" s="519">
        <v>0</v>
      </c>
    </row>
    <row r="41" spans="1:4">
      <c r="A41" s="98" t="s">
        <v>219</v>
      </c>
      <c r="B41" s="99"/>
      <c r="C41" s="516">
        <f>SUM(C42:C44)</f>
        <v>0</v>
      </c>
      <c r="D41" s="517">
        <f>SUM(D42:D44)</f>
        <v>0</v>
      </c>
    </row>
    <row r="42" spans="1:4">
      <c r="A42" s="100"/>
      <c r="B42" s="101" t="s">
        <v>220</v>
      </c>
      <c r="C42" s="518">
        <v>0</v>
      </c>
      <c r="D42" s="519">
        <v>0</v>
      </c>
    </row>
    <row r="43" spans="1:4">
      <c r="A43" s="100"/>
      <c r="B43" s="101" t="s">
        <v>67</v>
      </c>
      <c r="C43" s="518">
        <v>0</v>
      </c>
      <c r="D43" s="519">
        <v>0</v>
      </c>
    </row>
    <row r="44" spans="1:4">
      <c r="A44" s="100"/>
      <c r="B44" s="101" t="s">
        <v>221</v>
      </c>
      <c r="C44" s="518">
        <v>0</v>
      </c>
      <c r="D44" s="519">
        <v>0</v>
      </c>
    </row>
    <row r="45" spans="1:4">
      <c r="A45" s="98" t="s">
        <v>222</v>
      </c>
      <c r="B45" s="99"/>
      <c r="C45" s="516">
        <f>SUM(C46:C50)</f>
        <v>0</v>
      </c>
      <c r="D45" s="517">
        <f>SUM(D46:D50)</f>
        <v>0</v>
      </c>
    </row>
    <row r="46" spans="1:4">
      <c r="A46" s="100"/>
      <c r="B46" s="101" t="s">
        <v>223</v>
      </c>
      <c r="C46" s="518">
        <v>0</v>
      </c>
      <c r="D46" s="519">
        <v>0</v>
      </c>
    </row>
    <row r="47" spans="1:4">
      <c r="A47" s="100"/>
      <c r="B47" s="101" t="s">
        <v>224</v>
      </c>
      <c r="C47" s="518">
        <v>0</v>
      </c>
      <c r="D47" s="519">
        <v>0</v>
      </c>
    </row>
    <row r="48" spans="1:4">
      <c r="A48" s="100"/>
      <c r="B48" s="101" t="s">
        <v>225</v>
      </c>
      <c r="C48" s="518">
        <v>0</v>
      </c>
      <c r="D48" s="519">
        <v>0</v>
      </c>
    </row>
    <row r="49" spans="1:5">
      <c r="A49" s="100"/>
      <c r="B49" s="101" t="s">
        <v>226</v>
      </c>
      <c r="C49" s="518">
        <v>0</v>
      </c>
      <c r="D49" s="519">
        <v>0</v>
      </c>
    </row>
    <row r="50" spans="1:5">
      <c r="A50" s="100"/>
      <c r="B50" s="101" t="s">
        <v>227</v>
      </c>
      <c r="C50" s="518">
        <v>0</v>
      </c>
      <c r="D50" s="519">
        <v>0</v>
      </c>
    </row>
    <row r="51" spans="1:5">
      <c r="A51" s="98" t="s">
        <v>228</v>
      </c>
      <c r="B51" s="99"/>
      <c r="C51" s="520">
        <f>SUM(C52:C57)</f>
        <v>1418362.71</v>
      </c>
      <c r="D51" s="521">
        <f>SUM(D52:D57)</f>
        <v>1469320.43</v>
      </c>
    </row>
    <row r="52" spans="1:5">
      <c r="A52" s="100"/>
      <c r="B52" s="101" t="s">
        <v>229</v>
      </c>
      <c r="C52" s="518">
        <v>1418362.71</v>
      </c>
      <c r="D52" s="518">
        <v>1469320.43</v>
      </c>
    </row>
    <row r="53" spans="1:5">
      <c r="A53" s="100"/>
      <c r="B53" s="101" t="s">
        <v>230</v>
      </c>
      <c r="C53" s="518">
        <v>0</v>
      </c>
      <c r="D53" s="519">
        <v>0</v>
      </c>
    </row>
    <row r="54" spans="1:5">
      <c r="A54" s="100"/>
      <c r="B54" s="101" t="s">
        <v>231</v>
      </c>
      <c r="C54" s="518">
        <v>0</v>
      </c>
      <c r="D54" s="519">
        <v>0</v>
      </c>
    </row>
    <row r="55" spans="1:5">
      <c r="A55" s="100"/>
      <c r="B55" s="101" t="s">
        <v>870</v>
      </c>
      <c r="C55" s="518">
        <v>0</v>
      </c>
      <c r="D55" s="519">
        <v>0</v>
      </c>
    </row>
    <row r="56" spans="1:5">
      <c r="A56" s="100"/>
      <c r="B56" s="101" t="s">
        <v>232</v>
      </c>
      <c r="C56" s="518">
        <v>0</v>
      </c>
      <c r="D56" s="519">
        <v>0</v>
      </c>
    </row>
    <row r="57" spans="1:5">
      <c r="A57" s="100"/>
      <c r="B57" s="101" t="s">
        <v>233</v>
      </c>
      <c r="C57" s="518">
        <v>0</v>
      </c>
      <c r="D57" s="519">
        <v>0</v>
      </c>
    </row>
    <row r="58" spans="1:5">
      <c r="A58" s="98" t="s">
        <v>234</v>
      </c>
      <c r="B58" s="99"/>
      <c r="C58" s="520">
        <f>C59</f>
        <v>0</v>
      </c>
      <c r="D58" s="521">
        <f>D59</f>
        <v>0</v>
      </c>
    </row>
    <row r="59" spans="1:5">
      <c r="A59" s="100"/>
      <c r="B59" s="101" t="s">
        <v>235</v>
      </c>
      <c r="C59" s="518">
        <v>0</v>
      </c>
      <c r="D59" s="519">
        <v>0</v>
      </c>
    </row>
    <row r="60" spans="1:5">
      <c r="A60" s="100"/>
      <c r="B60" s="104"/>
      <c r="C60" s="518"/>
      <c r="D60" s="519"/>
    </row>
    <row r="61" spans="1:5">
      <c r="A61" s="98" t="s">
        <v>236</v>
      </c>
      <c r="B61" s="99"/>
      <c r="C61" s="520">
        <f>C58+C51+C45+C31+C27+C41</f>
        <v>29310837.850000001</v>
      </c>
      <c r="D61" s="521">
        <f>D58+D51+D45+D31+D27+D41</f>
        <v>26796740.300000001</v>
      </c>
    </row>
    <row r="62" spans="1:5">
      <c r="A62" s="100"/>
      <c r="B62" s="104"/>
      <c r="C62" s="518"/>
      <c r="D62" s="519"/>
    </row>
    <row r="63" spans="1:5" ht="20.25">
      <c r="A63" s="98" t="s">
        <v>237</v>
      </c>
      <c r="B63" s="99"/>
      <c r="C63" s="520">
        <f>C24-C61</f>
        <v>-8274299.4600000009</v>
      </c>
      <c r="D63" s="521">
        <f>D24-D61</f>
        <v>-13050200.380000003</v>
      </c>
      <c r="E63" s="420" t="str">
        <f>IF((C63-'ETCA-I-01'!F39)&gt;0.9,"ERROR!!!, NO COINCIDEN LOS MONTOS CON LO REPORTADO EN EL FORMATO ETCA-I-01","")</f>
        <v/>
      </c>
    </row>
    <row r="64" spans="1:5" ht="21" thickBot="1">
      <c r="A64" s="105"/>
      <c r="B64" s="106"/>
      <c r="C64" s="106"/>
      <c r="D64" s="416"/>
      <c r="E64" s="420" t="str">
        <f>IF((D63-'ETCA-I-01'!G39)&gt;0.9,"ERROR!!!, NO COINCIDEN LOS MONTOS CON LO REPORTADO EN EL FORMATO ETCA-I-01","")</f>
        <v/>
      </c>
    </row>
    <row r="65" spans="1:4" s="409" customFormat="1" ht="16.5" customHeight="1">
      <c r="A65" s="104"/>
      <c r="B65" s="475" t="s">
        <v>238</v>
      </c>
      <c r="C65" s="104"/>
      <c r="D65" s="476"/>
    </row>
    <row r="66" spans="1:4" s="409" customFormat="1" ht="16.5" customHeight="1">
      <c r="A66" s="104"/>
      <c r="B66" s="104"/>
      <c r="C66" s="104" t="s">
        <v>239</v>
      </c>
      <c r="D66" s="476"/>
    </row>
    <row r="67" spans="1:4" s="409" customFormat="1" ht="16.5" customHeight="1">
      <c r="A67" s="104"/>
      <c r="B67" s="104" t="s">
        <v>239</v>
      </c>
      <c r="C67" s="104" t="s">
        <v>239</v>
      </c>
      <c r="D67" s="476"/>
    </row>
    <row r="68" spans="1:4" s="409" customFormat="1" ht="16.5" customHeight="1">
      <c r="A68" s="104"/>
      <c r="B68" s="104"/>
      <c r="C68" s="104"/>
      <c r="D68" s="476"/>
    </row>
    <row r="69" spans="1:4" s="409" customFormat="1" ht="16.5" customHeight="1">
      <c r="A69" s="408"/>
      <c r="B69" s="39" t="s">
        <v>239</v>
      </c>
      <c r="C69" s="408"/>
      <c r="D69" s="417"/>
    </row>
    <row r="70" spans="1:4">
      <c r="C70" s="86"/>
      <c r="D70" s="418" t="s">
        <v>82</v>
      </c>
    </row>
  </sheetData>
  <sheetProtection password="C115" sheet="1" formatColumns="0" formatRows="0" insertHyperlinks="0"/>
  <mergeCells count="6">
    <mergeCell ref="A1:D1"/>
    <mergeCell ref="A4:B4"/>
    <mergeCell ref="A15:B15"/>
    <mergeCell ref="A5:B5"/>
    <mergeCell ref="A2:D2"/>
    <mergeCell ref="A3:D3"/>
  </mergeCells>
  <printOptions horizontalCentered="1"/>
  <pageMargins left="0.47244094488188981" right="0.19685039370078741" top="0.39370078740157483" bottom="0.19685039370078741" header="0.31496062992125984" footer="0.19685039370078741"/>
  <pageSetup scale="62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0"/>
  <sheetViews>
    <sheetView view="pageBreakPreview" topLeftCell="B1" zoomScaleNormal="100" zoomScaleSheetLayoutView="100" workbookViewId="0">
      <selection activeCell="F19" sqref="F19"/>
    </sheetView>
  </sheetViews>
  <sheetFormatPr baseColWidth="10" defaultColWidth="11.28515625" defaultRowHeight="16.5"/>
  <cols>
    <col min="1" max="1" width="6.7109375" style="7" customWidth="1"/>
    <col min="2" max="2" width="25.7109375" style="7" customWidth="1"/>
    <col min="3" max="3" width="23.7109375" style="3" customWidth="1"/>
    <col min="4" max="4" width="23.28515625" style="3" customWidth="1"/>
    <col min="5" max="5" width="23" style="3" customWidth="1"/>
    <col min="6" max="6" width="168.85546875" style="3" customWidth="1"/>
    <col min="7" max="16384" width="11.28515625" style="3"/>
  </cols>
  <sheetData>
    <row r="1" spans="1:5">
      <c r="A1" s="1764" t="str">
        <f>'ETCA-I-01'!A1:G1</f>
        <v>Instituto de Capacitacion Para el Trabajo del Estado de Sonora</v>
      </c>
      <c r="B1" s="1764"/>
      <c r="C1" s="1764"/>
      <c r="D1" s="1764"/>
      <c r="E1" s="1764"/>
    </row>
    <row r="2" spans="1:5">
      <c r="A2" s="1701" t="s">
        <v>914</v>
      </c>
      <c r="B2" s="1701"/>
      <c r="C2" s="1701"/>
      <c r="D2" s="1701"/>
      <c r="E2" s="1701"/>
    </row>
    <row r="3" spans="1:5">
      <c r="A3" s="1765" t="e">
        <f>#REF!</f>
        <v>#REF!</v>
      </c>
      <c r="B3" s="1765"/>
      <c r="C3" s="1765"/>
      <c r="D3" s="1765"/>
      <c r="E3" s="1765"/>
    </row>
    <row r="4" spans="1:5">
      <c r="A4" s="27"/>
      <c r="B4" s="1791" t="s">
        <v>807</v>
      </c>
      <c r="C4" s="1791"/>
      <c r="D4" s="1791"/>
      <c r="E4" s="36"/>
    </row>
    <row r="5" spans="1:5">
      <c r="A5" s="27"/>
      <c r="B5" s="710"/>
      <c r="C5" s="710"/>
      <c r="D5" s="710"/>
      <c r="E5" s="36"/>
    </row>
    <row r="6" spans="1:5" ht="33" customHeight="1">
      <c r="A6" s="1792" t="s">
        <v>915</v>
      </c>
      <c r="B6" s="1793"/>
      <c r="C6" s="1793"/>
      <c r="D6" s="1793"/>
      <c r="E6" s="1794"/>
    </row>
    <row r="7" spans="1:5" ht="32.25" customHeight="1">
      <c r="A7" s="1789" t="s">
        <v>809</v>
      </c>
      <c r="B7" s="1789"/>
      <c r="C7" s="1789"/>
      <c r="D7" s="1789"/>
      <c r="E7" s="1790" t="s">
        <v>913</v>
      </c>
    </row>
    <row r="8" spans="1:5">
      <c r="A8" s="706"/>
      <c r="B8" s="705" t="s">
        <v>810</v>
      </c>
      <c r="C8" s="705" t="s">
        <v>811</v>
      </c>
      <c r="D8" s="705" t="s">
        <v>298</v>
      </c>
      <c r="E8" s="1790"/>
    </row>
    <row r="9" spans="1:5" s="21" customFormat="1" ht="31.5" customHeight="1">
      <c r="A9" s="24">
        <v>1</v>
      </c>
      <c r="B9" s="809" t="s">
        <v>1296</v>
      </c>
      <c r="C9" s="810">
        <v>447871031</v>
      </c>
      <c r="D9" s="815">
        <v>506856.38</v>
      </c>
      <c r="E9" s="338" t="s">
        <v>1308</v>
      </c>
    </row>
    <row r="10" spans="1:5" s="21" customFormat="1" ht="31.5" customHeight="1">
      <c r="A10" s="24">
        <v>2</v>
      </c>
      <c r="B10" s="809" t="s">
        <v>1296</v>
      </c>
      <c r="C10" s="810">
        <v>142407264</v>
      </c>
      <c r="D10" s="815">
        <v>3423940.67</v>
      </c>
      <c r="E10" s="814" t="s">
        <v>1309</v>
      </c>
    </row>
    <row r="11" spans="1:5" s="21" customFormat="1" ht="31.5" customHeight="1">
      <c r="A11" s="24">
        <v>3</v>
      </c>
      <c r="B11" s="809" t="s">
        <v>1296</v>
      </c>
      <c r="C11" s="810">
        <v>136718019</v>
      </c>
      <c r="D11" s="815">
        <v>107129.1</v>
      </c>
      <c r="E11" s="814" t="s">
        <v>1310</v>
      </c>
    </row>
    <row r="12" spans="1:5" s="21" customFormat="1" ht="31.5" customHeight="1">
      <c r="A12" s="24">
        <v>4</v>
      </c>
      <c r="B12" s="809" t="s">
        <v>1296</v>
      </c>
      <c r="C12" s="810">
        <v>148934789</v>
      </c>
      <c r="D12" s="815">
        <v>5935783.3499999996</v>
      </c>
      <c r="E12" s="814" t="s">
        <v>1310</v>
      </c>
    </row>
    <row r="13" spans="1:5" s="21" customFormat="1" ht="31.5" customHeight="1">
      <c r="A13" s="24">
        <v>5</v>
      </c>
      <c r="B13" s="809" t="s">
        <v>1296</v>
      </c>
      <c r="C13" s="810">
        <v>154985877</v>
      </c>
      <c r="D13" s="815">
        <v>492674.3</v>
      </c>
      <c r="E13" s="338" t="s">
        <v>1308</v>
      </c>
    </row>
    <row r="14" spans="1:5" s="21" customFormat="1" ht="31.5" customHeight="1">
      <c r="A14" s="24">
        <v>6</v>
      </c>
      <c r="B14" s="809" t="s">
        <v>1296</v>
      </c>
      <c r="C14" s="812" t="s">
        <v>1302</v>
      </c>
      <c r="D14" s="815">
        <v>75854.850000000006</v>
      </c>
      <c r="E14" s="338" t="s">
        <v>1311</v>
      </c>
    </row>
    <row r="15" spans="1:5" s="21" customFormat="1" ht="31.5" customHeight="1">
      <c r="A15" s="24">
        <v>7</v>
      </c>
      <c r="B15" s="809" t="s">
        <v>1296</v>
      </c>
      <c r="C15" s="813" t="s">
        <v>1304</v>
      </c>
      <c r="D15" s="815">
        <v>741910.59</v>
      </c>
      <c r="E15" s="338" t="s">
        <v>1308</v>
      </c>
    </row>
    <row r="16" spans="1:5" s="21" customFormat="1" ht="31.5" customHeight="1">
      <c r="A16" s="24">
        <v>8</v>
      </c>
      <c r="B16" s="809" t="s">
        <v>1296</v>
      </c>
      <c r="C16" s="813" t="s">
        <v>1306</v>
      </c>
      <c r="D16" s="815">
        <v>7539659.7300000004</v>
      </c>
      <c r="E16" s="338" t="s">
        <v>1309</v>
      </c>
    </row>
    <row r="17" spans="1:6" s="21" customFormat="1" ht="31.5" customHeight="1">
      <c r="A17" s="24">
        <v>9</v>
      </c>
      <c r="B17" s="809" t="s">
        <v>1296</v>
      </c>
      <c r="C17" s="813" t="s">
        <v>1307</v>
      </c>
      <c r="D17" s="815">
        <v>0</v>
      </c>
      <c r="E17" s="338" t="s">
        <v>1308</v>
      </c>
    </row>
    <row r="18" spans="1:6" s="21" customFormat="1" ht="31.5" customHeight="1">
      <c r="A18" s="24">
        <v>10</v>
      </c>
      <c r="B18" s="338"/>
      <c r="C18" s="338"/>
      <c r="D18" s="338"/>
      <c r="E18" s="338"/>
    </row>
    <row r="19" spans="1:6" s="21" customFormat="1" ht="31.5" customHeight="1">
      <c r="A19" s="24">
        <v>11</v>
      </c>
      <c r="B19" s="338"/>
      <c r="C19" s="338"/>
      <c r="D19" s="338"/>
      <c r="E19" s="338"/>
    </row>
    <row r="20" spans="1:6" s="21" customFormat="1" ht="31.5" customHeight="1">
      <c r="A20" s="24">
        <v>12</v>
      </c>
      <c r="B20" s="338"/>
      <c r="C20" s="338"/>
      <c r="D20" s="338"/>
      <c r="E20" s="338"/>
    </row>
    <row r="21" spans="1:6" s="21" customFormat="1" ht="31.5" customHeight="1">
      <c r="A21" s="24">
        <v>13</v>
      </c>
      <c r="B21" s="338"/>
      <c r="C21" s="338"/>
      <c r="D21" s="338"/>
      <c r="E21" s="338"/>
    </row>
    <row r="22" spans="1:6" s="21" customFormat="1" ht="31.5" customHeight="1">
      <c r="A22" s="24">
        <v>14</v>
      </c>
      <c r="B22" s="338"/>
      <c r="C22" s="338"/>
      <c r="D22" s="338"/>
      <c r="E22" s="338"/>
    </row>
    <row r="23" spans="1:6" s="21" customFormat="1" ht="31.5" customHeight="1">
      <c r="A23" s="24">
        <v>15</v>
      </c>
      <c r="B23" s="338"/>
      <c r="C23" s="338"/>
      <c r="D23" s="338"/>
      <c r="E23" s="338"/>
    </row>
    <row r="24" spans="1:6" s="21" customFormat="1" ht="31.5" customHeight="1">
      <c r="A24" s="24">
        <v>16</v>
      </c>
      <c r="B24" s="338"/>
      <c r="C24" s="338"/>
      <c r="D24" s="338"/>
      <c r="E24" s="338"/>
    </row>
    <row r="25" spans="1:6" s="21" customFormat="1" ht="31.5" customHeight="1">
      <c r="A25" s="24">
        <v>17</v>
      </c>
      <c r="B25" s="338"/>
      <c r="C25" s="338"/>
      <c r="D25" s="338"/>
      <c r="E25" s="338"/>
    </row>
    <row r="26" spans="1:6" s="21" customFormat="1" ht="31.5" customHeight="1">
      <c r="A26" s="24">
        <v>18</v>
      </c>
      <c r="B26" s="338"/>
      <c r="C26" s="338"/>
      <c r="D26" s="338"/>
      <c r="E26" s="338"/>
    </row>
    <row r="27" spans="1:6" s="21" customFormat="1" ht="31.5" customHeight="1">
      <c r="A27" s="24">
        <v>19</v>
      </c>
      <c r="B27" s="338"/>
      <c r="C27" s="338"/>
      <c r="D27" s="338"/>
      <c r="E27" s="338"/>
    </row>
    <row r="28" spans="1:6" s="21" customFormat="1" ht="31.5" customHeight="1">
      <c r="A28" s="24">
        <v>20</v>
      </c>
      <c r="B28" s="338"/>
      <c r="C28" s="338"/>
      <c r="D28" s="338"/>
      <c r="E28" s="338"/>
    </row>
    <row r="29" spans="1:6" s="21" customFormat="1" ht="18.75" customHeight="1">
      <c r="A29" s="707"/>
      <c r="B29" s="708"/>
      <c r="C29" s="713" t="s">
        <v>708</v>
      </c>
      <c r="D29" s="816">
        <f>SUM(D9:D28)</f>
        <v>18823808.969999999</v>
      </c>
      <c r="E29" s="709"/>
      <c r="F29" s="712" t="e">
        <f>IF(D29=#REF!,"","VALOR INCORRECTO, DEBE SER IGUAL A LO REPORTADO EN ETCA-I-02 EN LA CUENTA a2) BANCOS/TESORERÍA")</f>
        <v>#REF!</v>
      </c>
    </row>
    <row r="30" spans="1:6" s="425" customFormat="1" ht="15" customHeight="1">
      <c r="A30" s="714" t="s">
        <v>81</v>
      </c>
    </row>
    <row r="31" spans="1:6">
      <c r="A31" s="714" t="s">
        <v>920</v>
      </c>
    </row>
    <row r="32" spans="1:6" s="425" customFormat="1" ht="12.75">
      <c r="A32" s="714" t="s">
        <v>919</v>
      </c>
    </row>
    <row r="33" spans="1:6">
      <c r="A33" s="3"/>
      <c r="B33" s="3"/>
    </row>
    <row r="34" spans="1:6" ht="33" customHeight="1">
      <c r="A34" s="1792" t="s">
        <v>916</v>
      </c>
      <c r="B34" s="1793"/>
      <c r="C34" s="1793"/>
      <c r="D34" s="1793"/>
      <c r="E34" s="1794"/>
    </row>
    <row r="35" spans="1:6" ht="18">
      <c r="A35" s="1789" t="s">
        <v>809</v>
      </c>
      <c r="B35" s="1789"/>
      <c r="C35" s="1789"/>
      <c r="D35" s="1789"/>
      <c r="E35" s="1790" t="s">
        <v>913</v>
      </c>
    </row>
    <row r="36" spans="1:6">
      <c r="A36" s="706"/>
      <c r="B36" s="705" t="s">
        <v>810</v>
      </c>
      <c r="C36" s="705" t="s">
        <v>811</v>
      </c>
      <c r="D36" s="705" t="s">
        <v>298</v>
      </c>
      <c r="E36" s="1790"/>
    </row>
    <row r="37" spans="1:6">
      <c r="A37" s="24">
        <v>1</v>
      </c>
      <c r="B37" s="338"/>
      <c r="C37" s="338"/>
      <c r="D37" s="338"/>
      <c r="E37" s="338"/>
    </row>
    <row r="38" spans="1:6">
      <c r="A38" s="24">
        <v>2</v>
      </c>
      <c r="B38" s="338"/>
      <c r="C38" s="338"/>
      <c r="D38" s="338"/>
      <c r="E38" s="338"/>
    </row>
    <row r="39" spans="1:6">
      <c r="A39" s="24">
        <v>3</v>
      </c>
      <c r="B39" s="338"/>
      <c r="C39" s="338"/>
      <c r="D39" s="338"/>
      <c r="E39" s="338"/>
    </row>
    <row r="40" spans="1:6">
      <c r="A40" s="24">
        <v>4</v>
      </c>
      <c r="B40" s="338"/>
      <c r="C40" s="338"/>
      <c r="D40" s="338"/>
      <c r="E40" s="338"/>
    </row>
    <row r="41" spans="1:6">
      <c r="A41" s="24">
        <v>5</v>
      </c>
      <c r="B41" s="338"/>
      <c r="C41" s="338"/>
      <c r="D41" s="338"/>
      <c r="E41" s="338"/>
    </row>
    <row r="42" spans="1:6">
      <c r="A42" s="24">
        <v>6</v>
      </c>
      <c r="B42" s="338"/>
      <c r="C42" s="338"/>
      <c r="D42" s="338"/>
      <c r="E42" s="338"/>
    </row>
    <row r="43" spans="1:6">
      <c r="A43" s="24">
        <v>7</v>
      </c>
      <c r="B43" s="338"/>
      <c r="C43" s="338"/>
      <c r="D43" s="338"/>
      <c r="E43" s="338"/>
    </row>
    <row r="44" spans="1:6">
      <c r="A44" s="24">
        <v>8</v>
      </c>
      <c r="B44" s="338"/>
      <c r="C44" s="338"/>
      <c r="D44" s="338"/>
      <c r="E44" s="338"/>
    </row>
    <row r="45" spans="1:6">
      <c r="A45" s="24">
        <v>9</v>
      </c>
      <c r="B45" s="338"/>
      <c r="C45" s="338"/>
      <c r="D45" s="338"/>
      <c r="E45" s="338"/>
    </row>
    <row r="46" spans="1:6" ht="18.75">
      <c r="A46" s="707"/>
      <c r="B46" s="708"/>
      <c r="C46" s="713" t="s">
        <v>708</v>
      </c>
      <c r="D46" s="708">
        <f>SUM(D37:D45)</f>
        <v>0</v>
      </c>
      <c r="E46" s="709"/>
      <c r="F46" s="712" t="e">
        <f>IF(D46=#REF!,"","VALOR INCORRECTO, DEBE SER IGUAL A LO REPORTADO EN ETCA-I-02 EN LA CUENTA a4) INVERSIONES TEMPORALES (HASTA 3 MESES)")</f>
        <v>#REF!</v>
      </c>
    </row>
    <row r="48" spans="1:6" ht="33.75" customHeight="1">
      <c r="A48" s="1792" t="s">
        <v>917</v>
      </c>
      <c r="B48" s="1793"/>
      <c r="C48" s="1793"/>
      <c r="D48" s="1793"/>
      <c r="E48" s="1794"/>
    </row>
    <row r="49" spans="1:6" ht="18" customHeight="1">
      <c r="A49" s="1789" t="s">
        <v>809</v>
      </c>
      <c r="B49" s="1789"/>
      <c r="C49" s="1789"/>
      <c r="D49" s="1789"/>
      <c r="E49" s="1790" t="s">
        <v>913</v>
      </c>
    </row>
    <row r="50" spans="1:6">
      <c r="A50" s="706"/>
      <c r="B50" s="705" t="s">
        <v>810</v>
      </c>
      <c r="C50" s="705" t="s">
        <v>811</v>
      </c>
      <c r="D50" s="705" t="s">
        <v>298</v>
      </c>
      <c r="E50" s="1790"/>
    </row>
    <row r="51" spans="1:6">
      <c r="A51" s="24">
        <v>1</v>
      </c>
      <c r="B51" s="338"/>
      <c r="C51" s="338"/>
      <c r="D51" s="338"/>
      <c r="E51" s="338"/>
    </row>
    <row r="52" spans="1:6">
      <c r="A52" s="24">
        <v>2</v>
      </c>
      <c r="B52" s="338"/>
      <c r="C52" s="338"/>
      <c r="D52" s="338"/>
      <c r="E52" s="338"/>
    </row>
    <row r="53" spans="1:6">
      <c r="A53" s="24">
        <v>3</v>
      </c>
      <c r="B53" s="338"/>
      <c r="C53" s="338"/>
      <c r="D53" s="338"/>
      <c r="E53" s="338"/>
    </row>
    <row r="54" spans="1:6">
      <c r="A54" s="24">
        <v>4</v>
      </c>
      <c r="B54" s="338"/>
      <c r="C54" s="338"/>
      <c r="D54" s="338"/>
      <c r="E54" s="338"/>
    </row>
    <row r="55" spans="1:6">
      <c r="A55" s="24">
        <v>5</v>
      </c>
      <c r="B55" s="338"/>
      <c r="C55" s="338"/>
      <c r="D55" s="338"/>
      <c r="E55" s="338"/>
    </row>
    <row r="56" spans="1:6">
      <c r="A56" s="24">
        <v>6</v>
      </c>
      <c r="B56" s="338"/>
      <c r="C56" s="338"/>
      <c r="D56" s="338"/>
      <c r="E56" s="338"/>
    </row>
    <row r="57" spans="1:6">
      <c r="A57" s="24">
        <v>7</v>
      </c>
      <c r="B57" s="338"/>
      <c r="C57" s="338"/>
      <c r="D57" s="338"/>
      <c r="E57" s="338"/>
    </row>
    <row r="58" spans="1:6">
      <c r="A58" s="24">
        <v>8</v>
      </c>
      <c r="B58" s="338"/>
      <c r="C58" s="338"/>
      <c r="D58" s="338"/>
      <c r="E58" s="338"/>
    </row>
    <row r="59" spans="1:6">
      <c r="A59" s="24">
        <v>9</v>
      </c>
      <c r="B59" s="338"/>
      <c r="C59" s="338"/>
      <c r="D59" s="338"/>
      <c r="E59" s="338"/>
    </row>
    <row r="60" spans="1:6" ht="18.75">
      <c r="A60" s="707"/>
      <c r="B60" s="708"/>
      <c r="C60" s="713" t="s">
        <v>708</v>
      </c>
      <c r="D60" s="708">
        <f>SUM(D51:D59)</f>
        <v>0</v>
      </c>
      <c r="E60" s="709"/>
      <c r="F60" s="712" t="e">
        <f>IF(D60=#REF!,"","VALOR INCORRECTO, DEBE SER IGUAL A LO REPORTADO EN ETCA-I-02 EN LA CUENTA b1) INVERSIONES FINANCIERAS DE CORTO PLAZO")</f>
        <v>#REF!</v>
      </c>
    </row>
    <row r="62" spans="1:6" ht="33.75" customHeight="1">
      <c r="A62" s="1792" t="s">
        <v>918</v>
      </c>
      <c r="B62" s="1793"/>
      <c r="C62" s="1793"/>
      <c r="D62" s="1793"/>
      <c r="E62" s="1794"/>
    </row>
    <row r="63" spans="1:6" ht="18">
      <c r="A63" s="1789" t="s">
        <v>809</v>
      </c>
      <c r="B63" s="1789"/>
      <c r="C63" s="1789"/>
      <c r="D63" s="1789"/>
      <c r="E63" s="1790" t="s">
        <v>913</v>
      </c>
    </row>
    <row r="64" spans="1:6">
      <c r="A64" s="706"/>
      <c r="B64" s="705" t="s">
        <v>810</v>
      </c>
      <c r="C64" s="705" t="s">
        <v>811</v>
      </c>
      <c r="D64" s="705" t="s">
        <v>298</v>
      </c>
      <c r="E64" s="1790"/>
    </row>
    <row r="65" spans="1:6">
      <c r="A65" s="24">
        <v>1</v>
      </c>
      <c r="B65" s="338"/>
      <c r="C65" s="338"/>
      <c r="D65" s="338"/>
      <c r="E65" s="338"/>
    </row>
    <row r="66" spans="1:6">
      <c r="A66" s="24">
        <v>2</v>
      </c>
      <c r="B66" s="338"/>
      <c r="C66" s="338"/>
      <c r="D66" s="338"/>
      <c r="E66" s="338"/>
    </row>
    <row r="67" spans="1:6">
      <c r="A67" s="24">
        <v>3</v>
      </c>
      <c r="B67" s="338"/>
      <c r="C67" s="338"/>
      <c r="D67" s="338"/>
      <c r="E67" s="338"/>
    </row>
    <row r="68" spans="1:6">
      <c r="A68" s="24">
        <v>4</v>
      </c>
      <c r="B68" s="338"/>
      <c r="C68" s="338"/>
      <c r="D68" s="338"/>
      <c r="E68" s="338"/>
    </row>
    <row r="69" spans="1:6">
      <c r="A69" s="24">
        <v>5</v>
      </c>
      <c r="B69" s="338"/>
      <c r="C69" s="338"/>
      <c r="D69" s="338"/>
      <c r="E69" s="338"/>
    </row>
    <row r="70" spans="1:6">
      <c r="A70" s="24">
        <v>6</v>
      </c>
      <c r="B70" s="338"/>
      <c r="C70" s="338"/>
      <c r="D70" s="338"/>
      <c r="E70" s="338"/>
    </row>
    <row r="71" spans="1:6">
      <c r="A71" s="24">
        <v>7</v>
      </c>
      <c r="B71" s="338"/>
      <c r="C71" s="338"/>
      <c r="D71" s="338"/>
      <c r="E71" s="338"/>
    </row>
    <row r="72" spans="1:6">
      <c r="A72" s="24">
        <v>8</v>
      </c>
      <c r="B72" s="338"/>
      <c r="C72" s="338"/>
      <c r="D72" s="338"/>
      <c r="E72" s="338"/>
    </row>
    <row r="73" spans="1:6">
      <c r="A73" s="24">
        <v>9</v>
      </c>
      <c r="B73" s="338"/>
      <c r="C73" s="338"/>
      <c r="D73" s="338"/>
      <c r="E73" s="338"/>
    </row>
    <row r="74" spans="1:6" ht="18.75">
      <c r="A74" s="707"/>
      <c r="B74" s="708"/>
      <c r="C74" s="713" t="s">
        <v>708</v>
      </c>
      <c r="D74" s="708">
        <f>SUM(D65:D73)</f>
        <v>0</v>
      </c>
      <c r="E74" s="709"/>
      <c r="F74" s="712" t="e">
        <f>IF(D74=#REF!,"","VALOR INCORRECTO, DEBE SER IGUAL A LO REPORTADO EN ETCA-I-02 EN LA CUENTA a) INVERSIONES FINANCIERAS A LARGO PLAZO")</f>
        <v>#REF!</v>
      </c>
    </row>
    <row r="75" spans="1:6">
      <c r="A75" s="714" t="s">
        <v>81</v>
      </c>
      <c r="B75" s="425"/>
      <c r="C75" s="34"/>
    </row>
    <row r="76" spans="1:6">
      <c r="A76" s="714" t="s">
        <v>920</v>
      </c>
      <c r="B76" s="425"/>
      <c r="C76" s="34"/>
    </row>
    <row r="77" spans="1:6">
      <c r="A77" s="714" t="s">
        <v>919</v>
      </c>
      <c r="B77" s="425"/>
      <c r="C77" s="425"/>
      <c r="D77" s="425"/>
      <c r="E77" s="425"/>
    </row>
    <row r="78" spans="1:6">
      <c r="A78" s="425"/>
      <c r="B78" s="425"/>
      <c r="C78" s="425"/>
      <c r="D78" s="425"/>
      <c r="E78" s="425"/>
    </row>
    <row r="79" spans="1:6" ht="39" customHeight="1">
      <c r="A79" s="711"/>
      <c r="B79" s="711"/>
      <c r="C79" s="711"/>
      <c r="D79" s="711"/>
      <c r="E79" s="711"/>
    </row>
    <row r="80" spans="1:6" ht="15.75" customHeight="1">
      <c r="A80" s="711"/>
      <c r="B80" s="711"/>
      <c r="C80" s="711"/>
      <c r="D80" s="711"/>
      <c r="E80" s="711"/>
    </row>
  </sheetData>
  <mergeCells count="16">
    <mergeCell ref="A49:D49"/>
    <mergeCell ref="E49:E50"/>
    <mergeCell ref="A62:E62"/>
    <mergeCell ref="A63:D63"/>
    <mergeCell ref="E63:E64"/>
    <mergeCell ref="A35:D35"/>
    <mergeCell ref="A6:E6"/>
    <mergeCell ref="A34:E34"/>
    <mergeCell ref="E35:E36"/>
    <mergeCell ref="A48:E48"/>
    <mergeCell ref="A1:E1"/>
    <mergeCell ref="A2:E2"/>
    <mergeCell ref="A3:E3"/>
    <mergeCell ref="A7:D7"/>
    <mergeCell ref="E7:E8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134"/>
  <sheetViews>
    <sheetView topLeftCell="A121" workbookViewId="0">
      <selection activeCell="Q140" sqref="Q140"/>
    </sheetView>
  </sheetViews>
  <sheetFormatPr baseColWidth="10" defaultRowHeight="15"/>
  <cols>
    <col min="1" max="1" width="15.7109375" customWidth="1"/>
    <col min="2" max="4" width="4.5703125" customWidth="1"/>
    <col min="5" max="5" width="13" customWidth="1"/>
    <col min="6" max="6" width="7.7109375" customWidth="1"/>
    <col min="7" max="8" width="6.42578125" customWidth="1"/>
    <col min="9" max="9" width="12" customWidth="1"/>
    <col min="10" max="10" width="6" customWidth="1"/>
    <col min="11" max="12" width="6.42578125" customWidth="1"/>
    <col min="13" max="13" width="7.85546875" customWidth="1"/>
    <col min="14" max="14" width="8.85546875" customWidth="1"/>
    <col min="15" max="15" width="7.5703125" customWidth="1"/>
    <col min="16" max="22" width="16.28515625" customWidth="1"/>
  </cols>
  <sheetData>
    <row r="1" spans="1:22" ht="24.75" customHeight="1">
      <c r="A1" s="704" t="s">
        <v>912</v>
      </c>
      <c r="B1" s="1795" t="s">
        <v>911</v>
      </c>
      <c r="C1" s="1796"/>
      <c r="D1" s="1796"/>
      <c r="E1" s="1796"/>
      <c r="F1" s="1796"/>
      <c r="G1" s="1796"/>
      <c r="H1" s="1797"/>
      <c r="I1" s="1798" t="s">
        <v>910</v>
      </c>
      <c r="J1" s="1799"/>
      <c r="K1" s="1795" t="s">
        <v>909</v>
      </c>
      <c r="L1" s="1796"/>
      <c r="M1" s="1796"/>
      <c r="N1" s="1796"/>
      <c r="O1" s="1797"/>
      <c r="P1" s="1795" t="s">
        <v>908</v>
      </c>
      <c r="Q1" s="1796"/>
      <c r="R1" s="1796"/>
      <c r="S1" s="1796"/>
      <c r="T1" s="1796"/>
      <c r="U1" s="1796"/>
      <c r="V1" s="1797"/>
    </row>
    <row r="2" spans="1:22" ht="168" customHeight="1" thickBot="1">
      <c r="A2" s="703" t="s">
        <v>907</v>
      </c>
      <c r="B2" s="702" t="s">
        <v>906</v>
      </c>
      <c r="C2" s="701" t="s">
        <v>905</v>
      </c>
      <c r="D2" s="701" t="s">
        <v>904</v>
      </c>
      <c r="E2" s="700" t="s">
        <v>903</v>
      </c>
      <c r="F2" s="699" t="s">
        <v>902</v>
      </c>
      <c r="G2" s="699" t="s">
        <v>901</v>
      </c>
      <c r="H2" s="699" t="s">
        <v>900</v>
      </c>
      <c r="I2" s="698" t="s">
        <v>899</v>
      </c>
      <c r="J2" s="697" t="s">
        <v>898</v>
      </c>
      <c r="K2" s="696" t="s">
        <v>897</v>
      </c>
      <c r="L2" s="695" t="s">
        <v>896</v>
      </c>
      <c r="M2" s="695" t="s">
        <v>895</v>
      </c>
      <c r="N2" s="695" t="s">
        <v>894</v>
      </c>
      <c r="O2" s="694" t="s">
        <v>893</v>
      </c>
      <c r="P2" s="693" t="s">
        <v>892</v>
      </c>
      <c r="Q2" s="692" t="s">
        <v>891</v>
      </c>
      <c r="R2" s="692" t="s">
        <v>890</v>
      </c>
      <c r="S2" s="691" t="s">
        <v>889</v>
      </c>
      <c r="T2" s="691" t="s">
        <v>888</v>
      </c>
      <c r="U2" s="691" t="s">
        <v>887</v>
      </c>
      <c r="V2" s="690" t="s">
        <v>886</v>
      </c>
    </row>
    <row r="3" spans="1:22" ht="15.75" thickBot="1">
      <c r="A3" s="689">
        <v>10</v>
      </c>
      <c r="B3" s="689">
        <v>1</v>
      </c>
      <c r="C3" s="689">
        <v>1</v>
      </c>
      <c r="D3" s="689">
        <v>2</v>
      </c>
      <c r="E3" s="689">
        <v>7</v>
      </c>
      <c r="F3" s="689">
        <v>3</v>
      </c>
      <c r="G3" s="689">
        <v>1</v>
      </c>
      <c r="H3" s="689">
        <v>1</v>
      </c>
      <c r="I3" s="689">
        <v>5</v>
      </c>
      <c r="J3" s="689">
        <v>1</v>
      </c>
      <c r="K3" s="689">
        <v>2</v>
      </c>
      <c r="L3" s="689">
        <v>1</v>
      </c>
      <c r="M3" s="688">
        <v>1</v>
      </c>
      <c r="N3" s="688">
        <v>2</v>
      </c>
      <c r="O3" s="688">
        <v>2</v>
      </c>
      <c r="P3" s="688"/>
      <c r="Q3" s="688"/>
      <c r="R3" s="688"/>
      <c r="S3" s="688"/>
      <c r="T3" s="688"/>
      <c r="U3" s="688"/>
      <c r="V3" s="688"/>
    </row>
    <row r="4" spans="1:22">
      <c r="A4">
        <v>4088200100</v>
      </c>
      <c r="B4" s="770">
        <v>2</v>
      </c>
      <c r="C4" s="770">
        <v>5</v>
      </c>
      <c r="D4" s="771">
        <v>2</v>
      </c>
      <c r="E4" s="770" t="s">
        <v>1211</v>
      </c>
      <c r="F4" s="770">
        <v>287</v>
      </c>
      <c r="G4" s="770" t="s">
        <v>701</v>
      </c>
      <c r="H4" s="772">
        <v>1</v>
      </c>
      <c r="I4" s="773" t="s">
        <v>1039</v>
      </c>
      <c r="J4">
        <v>1</v>
      </c>
      <c r="K4" s="770">
        <v>20</v>
      </c>
      <c r="L4">
        <v>1</v>
      </c>
      <c r="M4">
        <v>4</v>
      </c>
      <c r="N4" t="s">
        <v>1212</v>
      </c>
      <c r="O4">
        <v>13</v>
      </c>
      <c r="P4" s="774">
        <v>22929.25</v>
      </c>
      <c r="Q4" s="774">
        <v>0</v>
      </c>
      <c r="R4" s="774">
        <f>P4+Q4</f>
        <v>22929.25</v>
      </c>
      <c r="S4" s="774">
        <v>0</v>
      </c>
      <c r="T4" s="774">
        <v>0</v>
      </c>
      <c r="U4" s="774">
        <v>0</v>
      </c>
      <c r="V4" s="774">
        <v>0</v>
      </c>
    </row>
    <row r="5" spans="1:22">
      <c r="A5">
        <v>4088200100</v>
      </c>
      <c r="B5" s="770">
        <v>2</v>
      </c>
      <c r="C5" s="770">
        <v>5</v>
      </c>
      <c r="D5" s="771">
        <v>2</v>
      </c>
      <c r="E5" s="770" t="s">
        <v>1211</v>
      </c>
      <c r="F5" s="770">
        <v>287</v>
      </c>
      <c r="G5" s="770" t="s">
        <v>701</v>
      </c>
      <c r="H5" s="772">
        <v>1</v>
      </c>
      <c r="I5" t="s">
        <v>1040</v>
      </c>
      <c r="J5">
        <v>1</v>
      </c>
      <c r="K5" s="770">
        <v>20</v>
      </c>
      <c r="L5">
        <v>1</v>
      </c>
      <c r="M5">
        <v>4</v>
      </c>
      <c r="N5" t="s">
        <v>1212</v>
      </c>
      <c r="O5">
        <v>13</v>
      </c>
      <c r="P5" s="774">
        <v>4760.84</v>
      </c>
      <c r="Q5" s="774">
        <v>0</v>
      </c>
      <c r="R5" s="774">
        <f t="shared" ref="R5:R68" si="0">P5+Q5</f>
        <v>4760.84</v>
      </c>
      <c r="S5" s="774">
        <v>-2448.65</v>
      </c>
      <c r="T5" s="774">
        <v>-2448.65</v>
      </c>
      <c r="U5" s="774">
        <v>-2448.65</v>
      </c>
      <c r="V5" s="774">
        <v>-2448.65</v>
      </c>
    </row>
    <row r="6" spans="1:22">
      <c r="A6">
        <v>4088200100</v>
      </c>
      <c r="B6" s="770">
        <v>2</v>
      </c>
      <c r="C6" s="770">
        <v>5</v>
      </c>
      <c r="D6" s="771">
        <v>2</v>
      </c>
      <c r="E6" s="770" t="s">
        <v>1211</v>
      </c>
      <c r="F6" s="770">
        <v>287</v>
      </c>
      <c r="G6" s="770" t="s">
        <v>701</v>
      </c>
      <c r="H6" s="772">
        <v>1</v>
      </c>
      <c r="I6" t="s">
        <v>1045</v>
      </c>
      <c r="J6">
        <v>1</v>
      </c>
      <c r="K6" s="770">
        <v>20</v>
      </c>
      <c r="L6">
        <v>1</v>
      </c>
      <c r="M6">
        <v>4</v>
      </c>
      <c r="N6" t="s">
        <v>1212</v>
      </c>
      <c r="O6">
        <v>13</v>
      </c>
      <c r="P6" s="774">
        <v>2827.36</v>
      </c>
      <c r="Q6" s="774">
        <v>0</v>
      </c>
      <c r="R6" s="774">
        <f t="shared" si="0"/>
        <v>2827.36</v>
      </c>
      <c r="S6" s="774">
        <v>0</v>
      </c>
      <c r="T6" s="774">
        <v>0</v>
      </c>
      <c r="U6" s="774">
        <v>0</v>
      </c>
      <c r="V6" s="774">
        <v>0</v>
      </c>
    </row>
    <row r="7" spans="1:22">
      <c r="A7">
        <v>4088200100</v>
      </c>
      <c r="B7" s="770">
        <v>2</v>
      </c>
      <c r="C7" s="770">
        <v>5</v>
      </c>
      <c r="D7" s="771">
        <v>2</v>
      </c>
      <c r="E7" s="770" t="s">
        <v>1211</v>
      </c>
      <c r="F7" s="770">
        <v>287</v>
      </c>
      <c r="G7" s="770" t="s">
        <v>701</v>
      </c>
      <c r="H7" s="772">
        <v>1</v>
      </c>
      <c r="I7" t="s">
        <v>1046</v>
      </c>
      <c r="J7">
        <v>1</v>
      </c>
      <c r="K7" s="770">
        <v>20</v>
      </c>
      <c r="L7">
        <v>1</v>
      </c>
      <c r="M7">
        <v>4</v>
      </c>
      <c r="N7" t="s">
        <v>1212</v>
      </c>
      <c r="O7">
        <v>13</v>
      </c>
      <c r="P7" s="774">
        <v>3028.01</v>
      </c>
      <c r="Q7" s="774">
        <v>0</v>
      </c>
      <c r="R7" s="774">
        <f t="shared" si="0"/>
        <v>3028.01</v>
      </c>
      <c r="S7" s="774">
        <v>0</v>
      </c>
      <c r="T7" s="774">
        <v>0</v>
      </c>
      <c r="U7" s="774">
        <v>0</v>
      </c>
      <c r="V7" s="774">
        <v>0</v>
      </c>
    </row>
    <row r="8" spans="1:22">
      <c r="A8">
        <v>4088200100</v>
      </c>
      <c r="B8" s="770">
        <v>2</v>
      </c>
      <c r="C8" s="770">
        <v>5</v>
      </c>
      <c r="D8" s="771">
        <v>2</v>
      </c>
      <c r="E8" s="770" t="s">
        <v>1211</v>
      </c>
      <c r="F8" s="770">
        <v>287</v>
      </c>
      <c r="G8" s="770" t="s">
        <v>701</v>
      </c>
      <c r="H8" s="772">
        <v>1</v>
      </c>
      <c r="I8" t="s">
        <v>1047</v>
      </c>
      <c r="J8">
        <v>1</v>
      </c>
      <c r="K8" s="770">
        <v>20</v>
      </c>
      <c r="L8">
        <v>1</v>
      </c>
      <c r="M8">
        <v>4</v>
      </c>
      <c r="N8" t="s">
        <v>1212</v>
      </c>
      <c r="O8">
        <v>13</v>
      </c>
      <c r="P8" s="774">
        <v>716804.7</v>
      </c>
      <c r="Q8" s="774">
        <v>0</v>
      </c>
      <c r="R8" s="774">
        <f t="shared" si="0"/>
        <v>716804.7</v>
      </c>
      <c r="S8" s="774">
        <v>0</v>
      </c>
      <c r="T8" s="774">
        <v>0</v>
      </c>
      <c r="U8" s="774">
        <v>0</v>
      </c>
      <c r="V8" s="774">
        <v>0</v>
      </c>
    </row>
    <row r="9" spans="1:22">
      <c r="A9">
        <v>4088200100</v>
      </c>
      <c r="B9" s="770">
        <v>2</v>
      </c>
      <c r="C9" s="770">
        <v>5</v>
      </c>
      <c r="D9" s="771">
        <v>2</v>
      </c>
      <c r="E9" s="770" t="s">
        <v>1211</v>
      </c>
      <c r="F9" s="770">
        <v>287</v>
      </c>
      <c r="G9" s="770" t="s">
        <v>701</v>
      </c>
      <c r="H9" s="772">
        <v>1</v>
      </c>
      <c r="I9" t="s">
        <v>1048</v>
      </c>
      <c r="J9">
        <v>1</v>
      </c>
      <c r="K9" s="770">
        <v>20</v>
      </c>
      <c r="L9">
        <v>1</v>
      </c>
      <c r="M9">
        <v>4</v>
      </c>
      <c r="N9" t="s">
        <v>1212</v>
      </c>
      <c r="O9">
        <v>13</v>
      </c>
      <c r="P9" s="774">
        <v>697804.7</v>
      </c>
      <c r="Q9" s="774">
        <v>0</v>
      </c>
      <c r="R9" s="774">
        <f t="shared" si="0"/>
        <v>697804.7</v>
      </c>
      <c r="S9" s="774">
        <v>0</v>
      </c>
      <c r="T9" s="774">
        <v>0</v>
      </c>
      <c r="U9" s="774">
        <v>0</v>
      </c>
      <c r="V9" s="774">
        <v>0</v>
      </c>
    </row>
    <row r="10" spans="1:22">
      <c r="A10">
        <v>4088200100</v>
      </c>
      <c r="B10" s="770">
        <v>2</v>
      </c>
      <c r="C10" s="770">
        <v>5</v>
      </c>
      <c r="D10" s="771">
        <v>2</v>
      </c>
      <c r="E10" s="770" t="s">
        <v>1211</v>
      </c>
      <c r="F10" s="770">
        <v>287</v>
      </c>
      <c r="G10" s="770" t="s">
        <v>701</v>
      </c>
      <c r="H10" s="772">
        <v>1</v>
      </c>
      <c r="I10" t="s">
        <v>1049</v>
      </c>
      <c r="J10">
        <v>1</v>
      </c>
      <c r="K10" s="770">
        <v>20</v>
      </c>
      <c r="L10">
        <v>1</v>
      </c>
      <c r="M10">
        <v>4</v>
      </c>
      <c r="N10" t="s">
        <v>1212</v>
      </c>
      <c r="O10">
        <v>13</v>
      </c>
      <c r="P10" s="774">
        <v>2686316.01</v>
      </c>
      <c r="Q10" s="774">
        <v>0</v>
      </c>
      <c r="R10" s="774">
        <f t="shared" si="0"/>
        <v>2686316.01</v>
      </c>
      <c r="S10" s="774">
        <v>551890.64</v>
      </c>
      <c r="T10" s="774">
        <v>551890.64</v>
      </c>
      <c r="U10" s="774">
        <v>551890.64</v>
      </c>
      <c r="V10" s="774">
        <v>551890.64</v>
      </c>
    </row>
    <row r="11" spans="1:22">
      <c r="A11">
        <v>4088200100</v>
      </c>
      <c r="B11" s="770">
        <v>2</v>
      </c>
      <c r="C11" s="770">
        <v>5</v>
      </c>
      <c r="D11" s="771">
        <v>2</v>
      </c>
      <c r="E11" s="770" t="s">
        <v>1211</v>
      </c>
      <c r="F11" s="770">
        <v>287</v>
      </c>
      <c r="G11" s="770" t="s">
        <v>701</v>
      </c>
      <c r="H11" s="772">
        <v>1</v>
      </c>
      <c r="I11" t="s">
        <v>1050</v>
      </c>
      <c r="J11">
        <v>1</v>
      </c>
      <c r="K11" s="770">
        <v>20</v>
      </c>
      <c r="L11">
        <v>1</v>
      </c>
      <c r="M11">
        <v>4</v>
      </c>
      <c r="N11" t="s">
        <v>1212</v>
      </c>
      <c r="O11">
        <v>13</v>
      </c>
      <c r="P11" s="774">
        <v>416276.34</v>
      </c>
      <c r="Q11" s="774">
        <v>0</v>
      </c>
      <c r="R11" s="774">
        <f t="shared" si="0"/>
        <v>416276.34</v>
      </c>
      <c r="S11" s="774">
        <v>0</v>
      </c>
      <c r="T11" s="774">
        <v>0</v>
      </c>
      <c r="U11" s="774">
        <v>0</v>
      </c>
      <c r="V11" s="774">
        <v>0</v>
      </c>
    </row>
    <row r="12" spans="1:22">
      <c r="A12">
        <v>4088200100</v>
      </c>
      <c r="B12" s="770">
        <v>2</v>
      </c>
      <c r="C12" s="770">
        <v>5</v>
      </c>
      <c r="D12" s="771">
        <v>2</v>
      </c>
      <c r="E12" s="770" t="s">
        <v>1211</v>
      </c>
      <c r="F12" s="770">
        <v>287</v>
      </c>
      <c r="G12" s="770" t="s">
        <v>701</v>
      </c>
      <c r="H12" s="772">
        <v>1</v>
      </c>
      <c r="I12" t="s">
        <v>1051</v>
      </c>
      <c r="J12">
        <v>1</v>
      </c>
      <c r="K12" s="770">
        <v>20</v>
      </c>
      <c r="L12">
        <v>1</v>
      </c>
      <c r="M12">
        <v>4</v>
      </c>
      <c r="N12" t="s">
        <v>1212</v>
      </c>
      <c r="O12">
        <v>13</v>
      </c>
      <c r="P12" s="774">
        <v>1256.58</v>
      </c>
      <c r="Q12" s="774">
        <v>0</v>
      </c>
      <c r="R12" s="774">
        <f t="shared" si="0"/>
        <v>1256.58</v>
      </c>
      <c r="S12" s="774">
        <v>413.07</v>
      </c>
      <c r="T12" s="774">
        <v>413.07</v>
      </c>
      <c r="U12" s="774">
        <v>0</v>
      </c>
      <c r="V12" s="774">
        <v>0</v>
      </c>
    </row>
    <row r="13" spans="1:22">
      <c r="A13">
        <v>4088200100</v>
      </c>
      <c r="B13" s="770">
        <v>2</v>
      </c>
      <c r="C13" s="770">
        <v>5</v>
      </c>
      <c r="D13" s="771">
        <v>2</v>
      </c>
      <c r="E13" s="770" t="s">
        <v>1211</v>
      </c>
      <c r="F13" s="770">
        <v>287</v>
      </c>
      <c r="G13" s="770" t="s">
        <v>701</v>
      </c>
      <c r="H13" s="772">
        <v>1</v>
      </c>
      <c r="I13" t="s">
        <v>1052</v>
      </c>
      <c r="J13">
        <v>1</v>
      </c>
      <c r="K13" s="770">
        <v>20</v>
      </c>
      <c r="L13">
        <v>1</v>
      </c>
      <c r="M13">
        <v>4</v>
      </c>
      <c r="N13" t="s">
        <v>1212</v>
      </c>
      <c r="O13">
        <v>13</v>
      </c>
      <c r="P13" s="774">
        <v>21418.560000000001</v>
      </c>
      <c r="Q13" s="774">
        <v>0</v>
      </c>
      <c r="R13" s="774">
        <f t="shared" si="0"/>
        <v>21418.560000000001</v>
      </c>
      <c r="S13" s="774">
        <v>5837.37</v>
      </c>
      <c r="T13" s="774">
        <v>5837.37</v>
      </c>
      <c r="U13" s="774">
        <v>0</v>
      </c>
      <c r="V13" s="774">
        <v>0</v>
      </c>
    </row>
    <row r="14" spans="1:22">
      <c r="A14">
        <v>4088200100</v>
      </c>
      <c r="B14" s="770">
        <v>2</v>
      </c>
      <c r="C14" s="770">
        <v>5</v>
      </c>
      <c r="D14" s="771">
        <v>2</v>
      </c>
      <c r="E14" s="770" t="s">
        <v>1211</v>
      </c>
      <c r="F14" s="770">
        <v>287</v>
      </c>
      <c r="G14" s="770" t="s">
        <v>701</v>
      </c>
      <c r="H14" s="772">
        <v>1</v>
      </c>
      <c r="I14" t="s">
        <v>1053</v>
      </c>
      <c r="J14">
        <v>1</v>
      </c>
      <c r="K14" s="770">
        <v>20</v>
      </c>
      <c r="L14">
        <v>1</v>
      </c>
      <c r="M14">
        <v>4</v>
      </c>
      <c r="N14" t="s">
        <v>1212</v>
      </c>
      <c r="O14">
        <v>13</v>
      </c>
      <c r="P14" s="774">
        <v>235209.47</v>
      </c>
      <c r="Q14" s="774">
        <v>0</v>
      </c>
      <c r="R14" s="774">
        <f t="shared" si="0"/>
        <v>235209.47</v>
      </c>
      <c r="S14" s="774">
        <v>64332.55</v>
      </c>
      <c r="T14" s="774">
        <v>64332.55</v>
      </c>
      <c r="U14" s="774">
        <v>0</v>
      </c>
      <c r="V14" s="774">
        <v>0</v>
      </c>
    </row>
    <row r="15" spans="1:22">
      <c r="A15">
        <v>4088200100</v>
      </c>
      <c r="B15" s="770">
        <v>2</v>
      </c>
      <c r="C15" s="770">
        <v>5</v>
      </c>
      <c r="D15" s="771">
        <v>2</v>
      </c>
      <c r="E15" s="770" t="s">
        <v>1211</v>
      </c>
      <c r="F15" s="770">
        <v>287</v>
      </c>
      <c r="G15" s="770" t="s">
        <v>701</v>
      </c>
      <c r="H15" s="772">
        <v>1</v>
      </c>
      <c r="I15" t="s">
        <v>1054</v>
      </c>
      <c r="J15">
        <v>1</v>
      </c>
      <c r="K15" s="770">
        <v>20</v>
      </c>
      <c r="L15">
        <v>1</v>
      </c>
      <c r="M15">
        <v>4</v>
      </c>
      <c r="N15" t="s">
        <v>1212</v>
      </c>
      <c r="O15">
        <v>13</v>
      </c>
      <c r="P15" s="774">
        <v>107092.13</v>
      </c>
      <c r="Q15" s="774">
        <v>0</v>
      </c>
      <c r="R15" s="774">
        <f t="shared" si="0"/>
        <v>107092.13</v>
      </c>
      <c r="S15" s="774">
        <v>30034.87</v>
      </c>
      <c r="T15" s="774">
        <v>30034.87</v>
      </c>
      <c r="U15" s="774">
        <v>0</v>
      </c>
      <c r="V15" s="774">
        <v>0</v>
      </c>
    </row>
    <row r="16" spans="1:22">
      <c r="A16">
        <v>4088200100</v>
      </c>
      <c r="B16" s="770">
        <v>2</v>
      </c>
      <c r="C16" s="770">
        <v>5</v>
      </c>
      <c r="D16" s="771">
        <v>2</v>
      </c>
      <c r="E16" s="770" t="s">
        <v>1211</v>
      </c>
      <c r="F16" s="770">
        <v>287</v>
      </c>
      <c r="G16" s="770" t="s">
        <v>701</v>
      </c>
      <c r="H16" s="772">
        <v>1</v>
      </c>
      <c r="I16" t="s">
        <v>1055</v>
      </c>
      <c r="J16">
        <v>1</v>
      </c>
      <c r="K16" s="770">
        <v>20</v>
      </c>
      <c r="L16">
        <v>1</v>
      </c>
      <c r="M16">
        <v>4</v>
      </c>
      <c r="N16" t="s">
        <v>1212</v>
      </c>
      <c r="O16">
        <v>13</v>
      </c>
      <c r="P16" s="774">
        <v>470420.17</v>
      </c>
      <c r="Q16" s="774">
        <v>0</v>
      </c>
      <c r="R16" s="774">
        <f t="shared" si="0"/>
        <v>470420.17</v>
      </c>
      <c r="S16" s="774">
        <v>127665.49</v>
      </c>
      <c r="T16" s="774">
        <v>127665.49</v>
      </c>
      <c r="U16" s="774">
        <v>0</v>
      </c>
      <c r="V16" s="774">
        <v>0</v>
      </c>
    </row>
    <row r="17" spans="1:22">
      <c r="A17">
        <v>4088200100</v>
      </c>
      <c r="B17" s="770">
        <v>2</v>
      </c>
      <c r="C17" s="770">
        <v>5</v>
      </c>
      <c r="D17" s="771">
        <v>2</v>
      </c>
      <c r="E17" s="770" t="s">
        <v>1211</v>
      </c>
      <c r="F17" s="770">
        <v>287</v>
      </c>
      <c r="G17" s="770" t="s">
        <v>701</v>
      </c>
      <c r="H17" s="772">
        <v>1</v>
      </c>
      <c r="I17" t="s">
        <v>1058</v>
      </c>
      <c r="J17">
        <v>1</v>
      </c>
      <c r="K17" s="770">
        <v>20</v>
      </c>
      <c r="L17">
        <v>1</v>
      </c>
      <c r="M17">
        <v>4</v>
      </c>
      <c r="N17" t="s">
        <v>1212</v>
      </c>
      <c r="O17">
        <v>13</v>
      </c>
      <c r="P17" s="774">
        <v>140792.37</v>
      </c>
      <c r="Q17" s="774">
        <v>0</v>
      </c>
      <c r="R17" s="774">
        <f t="shared" si="0"/>
        <v>140792.37</v>
      </c>
      <c r="S17" s="774">
        <v>0</v>
      </c>
      <c r="T17" s="774">
        <v>0</v>
      </c>
      <c r="U17" s="774">
        <v>0</v>
      </c>
      <c r="V17" s="774">
        <v>0</v>
      </c>
    </row>
    <row r="18" spans="1:22">
      <c r="A18">
        <v>4088200100</v>
      </c>
      <c r="B18" s="770">
        <v>2</v>
      </c>
      <c r="C18" s="770">
        <v>5</v>
      </c>
      <c r="D18" s="771">
        <v>2</v>
      </c>
      <c r="E18" s="770" t="s">
        <v>1211</v>
      </c>
      <c r="F18" s="770">
        <v>287</v>
      </c>
      <c r="G18" s="770" t="s">
        <v>701</v>
      </c>
      <c r="H18" s="772">
        <v>1</v>
      </c>
      <c r="I18" t="s">
        <v>1060</v>
      </c>
      <c r="J18">
        <v>1</v>
      </c>
      <c r="K18" s="770">
        <v>20</v>
      </c>
      <c r="L18">
        <v>1</v>
      </c>
      <c r="M18">
        <v>4</v>
      </c>
      <c r="N18" t="s">
        <v>1212</v>
      </c>
      <c r="O18">
        <v>13</v>
      </c>
      <c r="P18" s="774">
        <v>705846.62</v>
      </c>
      <c r="Q18" s="774">
        <v>0</v>
      </c>
      <c r="R18" s="774">
        <f t="shared" si="0"/>
        <v>705846.62</v>
      </c>
      <c r="S18" s="774">
        <v>173939.8</v>
      </c>
      <c r="T18" s="774">
        <v>173939.8</v>
      </c>
      <c r="U18" s="774">
        <v>173939.8</v>
      </c>
      <c r="V18" s="774">
        <v>173939.8</v>
      </c>
    </row>
    <row r="19" spans="1:22">
      <c r="A19">
        <v>4088200100</v>
      </c>
      <c r="B19" s="770">
        <v>2</v>
      </c>
      <c r="C19" s="770">
        <v>5</v>
      </c>
      <c r="D19" s="771">
        <v>2</v>
      </c>
      <c r="E19" s="770" t="s">
        <v>1211</v>
      </c>
      <c r="F19" s="770">
        <v>287</v>
      </c>
      <c r="G19" s="770" t="s">
        <v>701</v>
      </c>
      <c r="H19" s="772">
        <v>1</v>
      </c>
      <c r="I19" t="s">
        <v>1061</v>
      </c>
      <c r="J19">
        <v>1</v>
      </c>
      <c r="K19" s="770">
        <v>20</v>
      </c>
      <c r="L19">
        <v>1</v>
      </c>
      <c r="M19">
        <v>4</v>
      </c>
      <c r="N19" t="s">
        <v>1212</v>
      </c>
      <c r="O19">
        <v>13</v>
      </c>
      <c r="P19" s="774">
        <v>609798.23</v>
      </c>
      <c r="Q19" s="774">
        <v>0</v>
      </c>
      <c r="R19" s="774">
        <f t="shared" si="0"/>
        <v>609798.23</v>
      </c>
      <c r="S19" s="774">
        <v>0</v>
      </c>
      <c r="T19" s="774">
        <v>0</v>
      </c>
      <c r="U19" s="774">
        <v>0</v>
      </c>
      <c r="V19" s="774">
        <v>0</v>
      </c>
    </row>
    <row r="20" spans="1:22">
      <c r="A20">
        <v>4088200100</v>
      </c>
      <c r="B20" s="770">
        <v>2</v>
      </c>
      <c r="C20" s="770">
        <v>5</v>
      </c>
      <c r="D20" s="771">
        <v>2</v>
      </c>
      <c r="E20" s="770" t="s">
        <v>1211</v>
      </c>
      <c r="F20" s="770">
        <v>287</v>
      </c>
      <c r="G20" s="770" t="s">
        <v>701</v>
      </c>
      <c r="H20" s="772">
        <v>1</v>
      </c>
      <c r="I20" t="s">
        <v>1062</v>
      </c>
      <c r="J20">
        <v>1</v>
      </c>
      <c r="K20" s="770">
        <v>20</v>
      </c>
      <c r="L20">
        <v>1</v>
      </c>
      <c r="M20">
        <v>4</v>
      </c>
      <c r="N20" t="s">
        <v>1212</v>
      </c>
      <c r="O20">
        <v>13</v>
      </c>
      <c r="P20" s="774">
        <v>22460</v>
      </c>
      <c r="Q20" s="774">
        <v>0</v>
      </c>
      <c r="R20" s="774">
        <f t="shared" si="0"/>
        <v>22460</v>
      </c>
      <c r="S20" s="774">
        <v>0</v>
      </c>
      <c r="T20" s="774">
        <v>0</v>
      </c>
      <c r="U20" s="774">
        <v>0</v>
      </c>
      <c r="V20" s="774">
        <v>0</v>
      </c>
    </row>
    <row r="21" spans="1:22">
      <c r="A21">
        <v>4088200100</v>
      </c>
      <c r="B21" s="770">
        <v>2</v>
      </c>
      <c r="C21" s="770">
        <v>5</v>
      </c>
      <c r="D21" s="771">
        <v>2</v>
      </c>
      <c r="E21" s="770" t="s">
        <v>1211</v>
      </c>
      <c r="F21" s="770">
        <v>287</v>
      </c>
      <c r="G21" s="770" t="s">
        <v>701</v>
      </c>
      <c r="H21" s="772">
        <v>1</v>
      </c>
      <c r="I21" t="s">
        <v>1064</v>
      </c>
      <c r="J21">
        <v>1</v>
      </c>
      <c r="K21" s="770">
        <v>20</v>
      </c>
      <c r="L21">
        <v>1</v>
      </c>
      <c r="M21">
        <v>4</v>
      </c>
      <c r="N21" t="s">
        <v>1212</v>
      </c>
      <c r="O21">
        <v>13</v>
      </c>
      <c r="P21" s="774">
        <v>24500</v>
      </c>
      <c r="Q21" s="774">
        <v>0</v>
      </c>
      <c r="R21" s="774">
        <f t="shared" si="0"/>
        <v>24500</v>
      </c>
      <c r="S21" s="774">
        <v>0</v>
      </c>
      <c r="T21" s="774">
        <v>0</v>
      </c>
      <c r="U21" s="774">
        <v>0</v>
      </c>
      <c r="V21" s="774">
        <v>0</v>
      </c>
    </row>
    <row r="22" spans="1:22">
      <c r="A22">
        <v>4088200100</v>
      </c>
      <c r="B22" s="770">
        <v>2</v>
      </c>
      <c r="C22" s="770">
        <v>5</v>
      </c>
      <c r="D22" s="771">
        <v>2</v>
      </c>
      <c r="E22" s="770" t="s">
        <v>1211</v>
      </c>
      <c r="F22" s="770">
        <v>287</v>
      </c>
      <c r="G22" s="770" t="s">
        <v>701</v>
      </c>
      <c r="H22" s="772">
        <v>1</v>
      </c>
      <c r="I22" t="s">
        <v>1065</v>
      </c>
      <c r="J22">
        <v>1</v>
      </c>
      <c r="K22" s="770">
        <v>20</v>
      </c>
      <c r="L22">
        <v>1</v>
      </c>
      <c r="M22">
        <v>4</v>
      </c>
      <c r="N22" t="s">
        <v>1212</v>
      </c>
      <c r="O22">
        <v>13</v>
      </c>
      <c r="P22" s="774">
        <v>239000</v>
      </c>
      <c r="Q22" s="774">
        <v>0</v>
      </c>
      <c r="R22" s="774">
        <f t="shared" si="0"/>
        <v>239000</v>
      </c>
      <c r="S22" s="774">
        <v>16000</v>
      </c>
      <c r="T22" s="774">
        <v>16000</v>
      </c>
      <c r="U22" s="774">
        <v>16000</v>
      </c>
      <c r="V22" s="774">
        <v>16000</v>
      </c>
    </row>
    <row r="23" spans="1:22">
      <c r="A23">
        <v>4088200100</v>
      </c>
      <c r="B23" s="770">
        <v>2</v>
      </c>
      <c r="C23" s="770">
        <v>5</v>
      </c>
      <c r="D23" s="771">
        <v>2</v>
      </c>
      <c r="E23" s="770" t="s">
        <v>1211</v>
      </c>
      <c r="F23" s="770">
        <v>287</v>
      </c>
      <c r="G23" s="770" t="s">
        <v>701</v>
      </c>
      <c r="H23" s="772">
        <v>1</v>
      </c>
      <c r="I23" t="s">
        <v>1068</v>
      </c>
      <c r="J23">
        <v>1</v>
      </c>
      <c r="K23" s="770">
        <v>20</v>
      </c>
      <c r="L23">
        <v>1</v>
      </c>
      <c r="M23">
        <v>4</v>
      </c>
      <c r="N23" t="s">
        <v>1212</v>
      </c>
      <c r="O23">
        <v>13</v>
      </c>
      <c r="P23" s="774">
        <v>7734.14</v>
      </c>
      <c r="Q23" s="774">
        <v>0</v>
      </c>
      <c r="R23" s="774">
        <f t="shared" si="0"/>
        <v>7734.14</v>
      </c>
      <c r="S23" s="774">
        <v>0</v>
      </c>
      <c r="T23" s="774">
        <v>0</v>
      </c>
      <c r="U23" s="774">
        <v>0</v>
      </c>
      <c r="V23" s="774">
        <v>0</v>
      </c>
    </row>
    <row r="24" spans="1:22">
      <c r="A24">
        <v>4088200100</v>
      </c>
      <c r="B24" s="770">
        <v>2</v>
      </c>
      <c r="C24" s="770">
        <v>5</v>
      </c>
      <c r="D24" s="771">
        <v>2</v>
      </c>
      <c r="E24" s="770" t="s">
        <v>1211</v>
      </c>
      <c r="F24" s="770">
        <v>287</v>
      </c>
      <c r="G24" s="770" t="s">
        <v>701</v>
      </c>
      <c r="H24" s="772">
        <v>1</v>
      </c>
      <c r="I24" t="s">
        <v>1073</v>
      </c>
      <c r="J24">
        <v>1</v>
      </c>
      <c r="K24" s="770">
        <v>20</v>
      </c>
      <c r="L24">
        <v>1</v>
      </c>
      <c r="M24">
        <v>4</v>
      </c>
      <c r="N24" t="s">
        <v>1212</v>
      </c>
      <c r="O24">
        <v>13</v>
      </c>
      <c r="P24" s="774">
        <v>127135.74</v>
      </c>
      <c r="Q24" s="774">
        <v>0</v>
      </c>
      <c r="R24" s="774">
        <f t="shared" si="0"/>
        <v>127135.74</v>
      </c>
      <c r="S24" s="774">
        <v>9473.59</v>
      </c>
      <c r="T24" s="774">
        <v>9473.59</v>
      </c>
      <c r="U24" s="774">
        <v>9473.59</v>
      </c>
      <c r="V24" s="774">
        <v>9473.59</v>
      </c>
    </row>
    <row r="25" spans="1:22">
      <c r="A25">
        <v>4088200100</v>
      </c>
      <c r="B25" s="770">
        <v>2</v>
      </c>
      <c r="C25" s="770">
        <v>5</v>
      </c>
      <c r="D25" s="771">
        <v>2</v>
      </c>
      <c r="E25" s="770" t="s">
        <v>1211</v>
      </c>
      <c r="F25" s="770">
        <v>287</v>
      </c>
      <c r="G25" s="770" t="s">
        <v>701</v>
      </c>
      <c r="H25" s="772">
        <v>1</v>
      </c>
      <c r="I25" t="s">
        <v>1074</v>
      </c>
      <c r="J25">
        <v>1</v>
      </c>
      <c r="K25" s="770">
        <v>20</v>
      </c>
      <c r="L25">
        <v>1</v>
      </c>
      <c r="M25">
        <v>4</v>
      </c>
      <c r="N25" t="s">
        <v>1212</v>
      </c>
      <c r="O25">
        <v>13</v>
      </c>
      <c r="P25" s="774">
        <v>32077.77</v>
      </c>
      <c r="Q25" s="774">
        <v>0</v>
      </c>
      <c r="R25" s="774">
        <f t="shared" si="0"/>
        <v>32077.77</v>
      </c>
      <c r="S25" s="774">
        <v>1547</v>
      </c>
      <c r="T25" s="774">
        <v>1547</v>
      </c>
      <c r="U25" s="774">
        <v>1547</v>
      </c>
      <c r="V25" s="774">
        <v>1547</v>
      </c>
    </row>
    <row r="26" spans="1:22">
      <c r="A26">
        <v>4088200100</v>
      </c>
      <c r="B26" s="770">
        <v>2</v>
      </c>
      <c r="C26" s="770">
        <v>5</v>
      </c>
      <c r="D26" s="771">
        <v>2</v>
      </c>
      <c r="E26" s="770" t="s">
        <v>1211</v>
      </c>
      <c r="F26" s="770">
        <v>287</v>
      </c>
      <c r="G26" s="770" t="s">
        <v>701</v>
      </c>
      <c r="H26" s="772">
        <v>1</v>
      </c>
      <c r="I26" t="s">
        <v>1075</v>
      </c>
      <c r="J26">
        <v>1</v>
      </c>
      <c r="K26" s="770">
        <v>20</v>
      </c>
      <c r="L26">
        <v>1</v>
      </c>
      <c r="M26">
        <v>4</v>
      </c>
      <c r="N26" t="s">
        <v>1212</v>
      </c>
      <c r="O26">
        <v>13</v>
      </c>
      <c r="P26" s="774">
        <v>3419.7</v>
      </c>
      <c r="Q26" s="774">
        <v>0</v>
      </c>
      <c r="R26" s="774">
        <f t="shared" si="0"/>
        <v>3419.7</v>
      </c>
      <c r="S26" s="774">
        <v>0</v>
      </c>
      <c r="T26" s="774">
        <v>0</v>
      </c>
      <c r="U26" s="774">
        <v>0</v>
      </c>
      <c r="V26" s="774">
        <v>0</v>
      </c>
    </row>
    <row r="27" spans="1:22">
      <c r="A27">
        <v>4088200100</v>
      </c>
      <c r="B27" s="770">
        <v>2</v>
      </c>
      <c r="C27" s="770">
        <v>5</v>
      </c>
      <c r="D27" s="771">
        <v>2</v>
      </c>
      <c r="E27" s="770" t="s">
        <v>1211</v>
      </c>
      <c r="F27" s="770">
        <v>287</v>
      </c>
      <c r="G27" s="770" t="s">
        <v>701</v>
      </c>
      <c r="H27" s="772">
        <v>1</v>
      </c>
      <c r="I27" t="s">
        <v>1076</v>
      </c>
      <c r="J27">
        <v>1</v>
      </c>
      <c r="K27" s="770">
        <v>20</v>
      </c>
      <c r="L27">
        <v>1</v>
      </c>
      <c r="M27">
        <v>4</v>
      </c>
      <c r="N27" t="s">
        <v>1212</v>
      </c>
      <c r="O27">
        <v>13</v>
      </c>
      <c r="P27" s="774">
        <v>290502.67</v>
      </c>
      <c r="Q27" s="774">
        <v>0</v>
      </c>
      <c r="R27" s="774">
        <f t="shared" si="0"/>
        <v>290502.67</v>
      </c>
      <c r="S27" s="774">
        <v>208.39</v>
      </c>
      <c r="T27" s="774">
        <v>208.39</v>
      </c>
      <c r="U27" s="774">
        <v>208.39</v>
      </c>
      <c r="V27" s="774">
        <v>208.39</v>
      </c>
    </row>
    <row r="28" spans="1:22">
      <c r="A28">
        <v>4088200100</v>
      </c>
      <c r="B28" s="770">
        <v>2</v>
      </c>
      <c r="C28" s="770">
        <v>5</v>
      </c>
      <c r="D28" s="771">
        <v>2</v>
      </c>
      <c r="E28" s="770" t="s">
        <v>1211</v>
      </c>
      <c r="F28" s="770">
        <v>287</v>
      </c>
      <c r="G28" s="770" t="s">
        <v>701</v>
      </c>
      <c r="H28" s="772">
        <v>1</v>
      </c>
      <c r="I28" t="s">
        <v>1077</v>
      </c>
      <c r="J28">
        <v>1</v>
      </c>
      <c r="K28" s="770">
        <v>20</v>
      </c>
      <c r="L28">
        <v>1</v>
      </c>
      <c r="M28">
        <v>4</v>
      </c>
      <c r="N28" t="s">
        <v>1212</v>
      </c>
      <c r="O28">
        <v>13</v>
      </c>
      <c r="P28" s="774">
        <v>15671.73</v>
      </c>
      <c r="Q28" s="774">
        <v>0</v>
      </c>
      <c r="R28" s="774">
        <f t="shared" si="0"/>
        <v>15671.73</v>
      </c>
      <c r="S28" s="774">
        <v>4597.84</v>
      </c>
      <c r="T28" s="774">
        <v>4597.84</v>
      </c>
      <c r="U28" s="774">
        <v>4597.84</v>
      </c>
      <c r="V28" s="774">
        <v>4597.84</v>
      </c>
    </row>
    <row r="29" spans="1:22">
      <c r="A29">
        <v>4088200100</v>
      </c>
      <c r="B29" s="770">
        <v>2</v>
      </c>
      <c r="C29" s="770">
        <v>5</v>
      </c>
      <c r="D29" s="771">
        <v>2</v>
      </c>
      <c r="E29" s="770" t="s">
        <v>1211</v>
      </c>
      <c r="F29" s="770">
        <v>287</v>
      </c>
      <c r="G29" s="770" t="s">
        <v>701</v>
      </c>
      <c r="H29" s="772">
        <v>1</v>
      </c>
      <c r="I29" t="s">
        <v>1078</v>
      </c>
      <c r="J29">
        <v>1</v>
      </c>
      <c r="K29" s="770">
        <v>20</v>
      </c>
      <c r="L29">
        <v>1</v>
      </c>
      <c r="M29">
        <v>4</v>
      </c>
      <c r="N29" t="s">
        <v>1212</v>
      </c>
      <c r="O29">
        <v>13</v>
      </c>
      <c r="P29" s="774">
        <v>23941.65</v>
      </c>
      <c r="Q29" s="774">
        <v>0</v>
      </c>
      <c r="R29" s="774">
        <f t="shared" si="0"/>
        <v>23941.65</v>
      </c>
      <c r="S29" s="774">
        <v>67.5</v>
      </c>
      <c r="T29" s="774">
        <v>67.5</v>
      </c>
      <c r="U29" s="774">
        <v>67.5</v>
      </c>
      <c r="V29" s="774">
        <v>67.5</v>
      </c>
    </row>
    <row r="30" spans="1:22">
      <c r="A30">
        <v>4088200100</v>
      </c>
      <c r="B30" s="770">
        <v>2</v>
      </c>
      <c r="C30" s="770">
        <v>5</v>
      </c>
      <c r="D30" s="771">
        <v>2</v>
      </c>
      <c r="E30" s="770" t="s">
        <v>1211</v>
      </c>
      <c r="F30" s="770">
        <v>287</v>
      </c>
      <c r="G30" s="770" t="s">
        <v>701</v>
      </c>
      <c r="H30" s="772">
        <v>1</v>
      </c>
      <c r="I30" t="s">
        <v>1079</v>
      </c>
      <c r="J30">
        <v>1</v>
      </c>
      <c r="K30" s="770">
        <v>20</v>
      </c>
      <c r="L30">
        <v>1</v>
      </c>
      <c r="M30">
        <v>4</v>
      </c>
      <c r="N30" t="s">
        <v>1212</v>
      </c>
      <c r="O30">
        <v>13</v>
      </c>
      <c r="P30" s="774">
        <v>178187</v>
      </c>
      <c r="Q30" s="774">
        <v>0</v>
      </c>
      <c r="R30" s="774">
        <f t="shared" si="0"/>
        <v>178187</v>
      </c>
      <c r="S30" s="774">
        <v>0</v>
      </c>
      <c r="T30" s="774">
        <v>0</v>
      </c>
      <c r="U30" s="774">
        <v>0</v>
      </c>
      <c r="V30" s="774">
        <v>0</v>
      </c>
    </row>
    <row r="31" spans="1:22">
      <c r="A31">
        <v>4088200100</v>
      </c>
      <c r="B31" s="770">
        <v>2</v>
      </c>
      <c r="C31" s="770">
        <v>5</v>
      </c>
      <c r="D31" s="771">
        <v>2</v>
      </c>
      <c r="E31" s="770" t="s">
        <v>1211</v>
      </c>
      <c r="F31" s="770">
        <v>287</v>
      </c>
      <c r="G31" s="770" t="s">
        <v>701</v>
      </c>
      <c r="H31" s="772">
        <v>1</v>
      </c>
      <c r="I31" t="s">
        <v>1080</v>
      </c>
      <c r="J31">
        <v>1</v>
      </c>
      <c r="K31" s="770">
        <v>20</v>
      </c>
      <c r="L31">
        <v>1</v>
      </c>
      <c r="M31">
        <v>4</v>
      </c>
      <c r="N31" t="s">
        <v>1212</v>
      </c>
      <c r="O31">
        <v>13</v>
      </c>
      <c r="P31" s="774">
        <v>3970.46</v>
      </c>
      <c r="Q31" s="774">
        <v>0</v>
      </c>
      <c r="R31" s="774">
        <f t="shared" si="0"/>
        <v>3970.46</v>
      </c>
      <c r="S31" s="774">
        <v>0</v>
      </c>
      <c r="T31" s="774">
        <v>0</v>
      </c>
      <c r="U31" s="774">
        <v>0</v>
      </c>
      <c r="V31" s="774">
        <v>0</v>
      </c>
    </row>
    <row r="32" spans="1:22">
      <c r="A32">
        <v>4088200100</v>
      </c>
      <c r="B32" s="770">
        <v>2</v>
      </c>
      <c r="C32" s="770">
        <v>5</v>
      </c>
      <c r="D32" s="771">
        <v>2</v>
      </c>
      <c r="E32" s="770" t="s">
        <v>1211</v>
      </c>
      <c r="F32" s="770">
        <v>287</v>
      </c>
      <c r="G32" s="770" t="s">
        <v>701</v>
      </c>
      <c r="H32" s="772">
        <v>1</v>
      </c>
      <c r="I32" t="s">
        <v>1081</v>
      </c>
      <c r="J32">
        <v>1</v>
      </c>
      <c r="K32" s="770">
        <v>20</v>
      </c>
      <c r="L32">
        <v>1</v>
      </c>
      <c r="M32">
        <v>4</v>
      </c>
      <c r="N32" t="s">
        <v>1212</v>
      </c>
      <c r="O32">
        <v>13</v>
      </c>
      <c r="P32" s="774">
        <v>33643.46</v>
      </c>
      <c r="Q32" s="774">
        <v>0</v>
      </c>
      <c r="R32" s="774">
        <f t="shared" si="0"/>
        <v>33643.46</v>
      </c>
      <c r="S32" s="774">
        <v>0</v>
      </c>
      <c r="T32" s="774">
        <v>0</v>
      </c>
      <c r="U32" s="774">
        <v>0</v>
      </c>
      <c r="V32" s="774">
        <v>0</v>
      </c>
    </row>
    <row r="33" spans="1:22">
      <c r="A33">
        <v>4088200100</v>
      </c>
      <c r="B33" s="770">
        <v>2</v>
      </c>
      <c r="C33" s="770">
        <v>5</v>
      </c>
      <c r="D33" s="771">
        <v>2</v>
      </c>
      <c r="E33" s="770" t="s">
        <v>1211</v>
      </c>
      <c r="F33" s="770">
        <v>287</v>
      </c>
      <c r="G33" s="770" t="s">
        <v>701</v>
      </c>
      <c r="H33" s="772">
        <v>1</v>
      </c>
      <c r="I33" t="s">
        <v>1082</v>
      </c>
      <c r="J33">
        <v>1</v>
      </c>
      <c r="K33" s="770">
        <v>20</v>
      </c>
      <c r="L33">
        <v>1</v>
      </c>
      <c r="M33">
        <v>4</v>
      </c>
      <c r="N33" t="s">
        <v>1212</v>
      </c>
      <c r="O33">
        <v>13</v>
      </c>
      <c r="P33" s="774">
        <v>66078.52</v>
      </c>
      <c r="Q33" s="774">
        <v>0</v>
      </c>
      <c r="R33" s="774">
        <f t="shared" si="0"/>
        <v>66078.52</v>
      </c>
      <c r="S33" s="774">
        <v>0</v>
      </c>
      <c r="T33" s="774">
        <v>0</v>
      </c>
      <c r="U33" s="774">
        <v>0</v>
      </c>
      <c r="V33" s="774">
        <v>0</v>
      </c>
    </row>
    <row r="34" spans="1:22">
      <c r="A34">
        <v>4088200100</v>
      </c>
      <c r="B34" s="770">
        <v>2</v>
      </c>
      <c r="C34" s="770">
        <v>5</v>
      </c>
      <c r="D34" s="771">
        <v>2</v>
      </c>
      <c r="E34" s="770" t="s">
        <v>1211</v>
      </c>
      <c r="F34" s="770">
        <v>287</v>
      </c>
      <c r="G34" s="770" t="s">
        <v>701</v>
      </c>
      <c r="H34" s="772">
        <v>1</v>
      </c>
      <c r="I34" t="s">
        <v>1083</v>
      </c>
      <c r="J34">
        <v>1</v>
      </c>
      <c r="K34" s="770">
        <v>20</v>
      </c>
      <c r="L34">
        <v>1</v>
      </c>
      <c r="M34">
        <v>4</v>
      </c>
      <c r="N34" t="s">
        <v>1212</v>
      </c>
      <c r="O34">
        <v>13</v>
      </c>
      <c r="P34" s="774">
        <v>29114.43</v>
      </c>
      <c r="Q34" s="774">
        <v>0</v>
      </c>
      <c r="R34" s="774">
        <f t="shared" si="0"/>
        <v>29114.43</v>
      </c>
      <c r="S34" s="774">
        <v>0</v>
      </c>
      <c r="T34" s="774">
        <v>0</v>
      </c>
      <c r="U34" s="774">
        <v>0</v>
      </c>
      <c r="V34" s="774">
        <v>0</v>
      </c>
    </row>
    <row r="35" spans="1:22">
      <c r="A35">
        <v>4088200100</v>
      </c>
      <c r="B35" s="770">
        <v>2</v>
      </c>
      <c r="C35" s="770">
        <v>5</v>
      </c>
      <c r="D35" s="771">
        <v>2</v>
      </c>
      <c r="E35" s="770" t="s">
        <v>1211</v>
      </c>
      <c r="F35" s="770">
        <v>287</v>
      </c>
      <c r="G35" s="770" t="s">
        <v>701</v>
      </c>
      <c r="H35" s="772">
        <v>1</v>
      </c>
      <c r="I35" t="s">
        <v>1084</v>
      </c>
      <c r="J35">
        <v>1</v>
      </c>
      <c r="K35" s="770">
        <v>20</v>
      </c>
      <c r="L35">
        <v>1</v>
      </c>
      <c r="M35">
        <v>4</v>
      </c>
      <c r="N35" t="s">
        <v>1212</v>
      </c>
      <c r="O35">
        <v>13</v>
      </c>
      <c r="P35" s="774">
        <v>29603.11</v>
      </c>
      <c r="Q35" s="774">
        <v>0</v>
      </c>
      <c r="R35" s="774">
        <f t="shared" si="0"/>
        <v>29603.11</v>
      </c>
      <c r="S35" s="774">
        <v>0</v>
      </c>
      <c r="T35" s="774">
        <v>0</v>
      </c>
      <c r="U35" s="774">
        <v>0</v>
      </c>
      <c r="V35" s="774">
        <v>0</v>
      </c>
    </row>
    <row r="36" spans="1:22">
      <c r="A36">
        <v>4088200100</v>
      </c>
      <c r="B36" s="770">
        <v>2</v>
      </c>
      <c r="C36" s="770">
        <v>5</v>
      </c>
      <c r="D36" s="771">
        <v>2</v>
      </c>
      <c r="E36" s="770" t="s">
        <v>1211</v>
      </c>
      <c r="F36" s="770">
        <v>287</v>
      </c>
      <c r="G36" s="770" t="s">
        <v>701</v>
      </c>
      <c r="H36" s="772">
        <v>1</v>
      </c>
      <c r="I36" t="s">
        <v>1085</v>
      </c>
      <c r="J36">
        <v>1</v>
      </c>
      <c r="K36" s="770">
        <v>20</v>
      </c>
      <c r="L36">
        <v>1</v>
      </c>
      <c r="M36">
        <v>4</v>
      </c>
      <c r="N36" t="s">
        <v>1212</v>
      </c>
      <c r="O36">
        <v>13</v>
      </c>
      <c r="P36" s="774">
        <v>45122.67</v>
      </c>
      <c r="Q36" s="774">
        <v>0</v>
      </c>
      <c r="R36" s="774">
        <f t="shared" si="0"/>
        <v>45122.67</v>
      </c>
      <c r="S36" s="774">
        <v>0</v>
      </c>
      <c r="T36" s="774">
        <v>0</v>
      </c>
      <c r="U36" s="774">
        <v>0</v>
      </c>
      <c r="V36" s="774">
        <v>0</v>
      </c>
    </row>
    <row r="37" spans="1:22">
      <c r="A37">
        <v>4088200100</v>
      </c>
      <c r="B37" s="770">
        <v>2</v>
      </c>
      <c r="C37" s="770">
        <v>5</v>
      </c>
      <c r="D37" s="771">
        <v>2</v>
      </c>
      <c r="E37" s="770" t="s">
        <v>1211</v>
      </c>
      <c r="F37" s="770">
        <v>287</v>
      </c>
      <c r="G37" s="770" t="s">
        <v>701</v>
      </c>
      <c r="H37" s="772">
        <v>1</v>
      </c>
      <c r="I37" t="s">
        <v>1086</v>
      </c>
      <c r="J37">
        <v>1</v>
      </c>
      <c r="K37" s="770">
        <v>20</v>
      </c>
      <c r="L37">
        <v>1</v>
      </c>
      <c r="M37">
        <v>4</v>
      </c>
      <c r="N37" t="s">
        <v>1212</v>
      </c>
      <c r="O37">
        <v>13</v>
      </c>
      <c r="P37" s="774">
        <v>13800.84</v>
      </c>
      <c r="Q37" s="774">
        <v>0</v>
      </c>
      <c r="R37" s="774">
        <f t="shared" si="0"/>
        <v>13800.84</v>
      </c>
      <c r="S37" s="774">
        <v>0</v>
      </c>
      <c r="T37" s="774">
        <v>0</v>
      </c>
      <c r="U37" s="774">
        <v>0</v>
      </c>
      <c r="V37" s="774">
        <v>0</v>
      </c>
    </row>
    <row r="38" spans="1:22">
      <c r="A38">
        <v>4088200100</v>
      </c>
      <c r="B38" s="770">
        <v>2</v>
      </c>
      <c r="C38" s="770">
        <v>5</v>
      </c>
      <c r="D38" s="771">
        <v>2</v>
      </c>
      <c r="E38" s="770" t="s">
        <v>1211</v>
      </c>
      <c r="F38" s="770">
        <v>287</v>
      </c>
      <c r="G38" s="770" t="s">
        <v>701</v>
      </c>
      <c r="H38" s="772">
        <v>1</v>
      </c>
      <c r="I38" t="s">
        <v>1089</v>
      </c>
      <c r="J38">
        <v>1</v>
      </c>
      <c r="K38" s="770">
        <v>20</v>
      </c>
      <c r="L38">
        <v>1</v>
      </c>
      <c r="M38">
        <v>4</v>
      </c>
      <c r="N38" t="s">
        <v>1212</v>
      </c>
      <c r="O38">
        <v>13</v>
      </c>
      <c r="P38" s="774">
        <v>81622.89</v>
      </c>
      <c r="Q38" s="774">
        <v>0</v>
      </c>
      <c r="R38" s="774">
        <f t="shared" si="0"/>
        <v>81622.89</v>
      </c>
      <c r="S38" s="774">
        <v>20263.72</v>
      </c>
      <c r="T38" s="774">
        <v>20263.72</v>
      </c>
      <c r="U38" s="774">
        <v>20263.72</v>
      </c>
      <c r="V38" s="774">
        <v>20263.72</v>
      </c>
    </row>
    <row r="39" spans="1:22">
      <c r="A39">
        <v>4088200100</v>
      </c>
      <c r="B39" s="770">
        <v>2</v>
      </c>
      <c r="C39" s="770">
        <v>5</v>
      </c>
      <c r="D39" s="771">
        <v>2</v>
      </c>
      <c r="E39" s="770" t="s">
        <v>1211</v>
      </c>
      <c r="F39" s="770">
        <v>287</v>
      </c>
      <c r="G39" s="770" t="s">
        <v>701</v>
      </c>
      <c r="H39" s="772">
        <v>1</v>
      </c>
      <c r="I39" t="s">
        <v>1094</v>
      </c>
      <c r="J39">
        <v>1</v>
      </c>
      <c r="K39" s="770">
        <v>20</v>
      </c>
      <c r="L39">
        <v>1</v>
      </c>
      <c r="M39">
        <v>4</v>
      </c>
      <c r="N39" t="s">
        <v>1212</v>
      </c>
      <c r="O39">
        <v>13</v>
      </c>
      <c r="P39" s="774">
        <v>48121.43</v>
      </c>
      <c r="Q39" s="774">
        <v>0</v>
      </c>
      <c r="R39" s="774">
        <f t="shared" si="0"/>
        <v>48121.43</v>
      </c>
      <c r="S39" s="774">
        <v>0</v>
      </c>
      <c r="T39" s="774">
        <v>0</v>
      </c>
      <c r="U39" s="774">
        <v>0</v>
      </c>
      <c r="V39" s="774">
        <v>0</v>
      </c>
    </row>
    <row r="40" spans="1:22">
      <c r="A40">
        <v>4088200100</v>
      </c>
      <c r="B40" s="770">
        <v>2</v>
      </c>
      <c r="C40" s="770">
        <v>5</v>
      </c>
      <c r="D40" s="771">
        <v>2</v>
      </c>
      <c r="E40" s="770" t="s">
        <v>1211</v>
      </c>
      <c r="F40" s="770">
        <v>287</v>
      </c>
      <c r="G40" s="770" t="s">
        <v>701</v>
      </c>
      <c r="H40" s="772">
        <v>1</v>
      </c>
      <c r="I40" t="s">
        <v>1095</v>
      </c>
      <c r="J40">
        <v>1</v>
      </c>
      <c r="K40" s="770">
        <v>20</v>
      </c>
      <c r="L40">
        <v>1</v>
      </c>
      <c r="M40">
        <v>4</v>
      </c>
      <c r="N40" t="s">
        <v>1212</v>
      </c>
      <c r="O40">
        <v>13</v>
      </c>
      <c r="P40" s="774">
        <v>11954.42</v>
      </c>
      <c r="Q40" s="774">
        <v>0</v>
      </c>
      <c r="R40" s="774">
        <f t="shared" si="0"/>
        <v>11954.42</v>
      </c>
      <c r="S40" s="774">
        <v>0</v>
      </c>
      <c r="T40" s="774">
        <v>0</v>
      </c>
      <c r="U40" s="774">
        <v>0</v>
      </c>
      <c r="V40" s="774">
        <v>0</v>
      </c>
    </row>
    <row r="41" spans="1:22">
      <c r="A41">
        <v>4088200100</v>
      </c>
      <c r="B41" s="770">
        <v>2</v>
      </c>
      <c r="C41" s="770">
        <v>5</v>
      </c>
      <c r="D41" s="771">
        <v>2</v>
      </c>
      <c r="E41" s="770" t="s">
        <v>1211</v>
      </c>
      <c r="F41" s="770">
        <v>287</v>
      </c>
      <c r="G41" s="770" t="s">
        <v>701</v>
      </c>
      <c r="H41" s="772">
        <v>1</v>
      </c>
      <c r="I41" t="s">
        <v>1096</v>
      </c>
      <c r="J41">
        <v>1</v>
      </c>
      <c r="K41" s="770">
        <v>20</v>
      </c>
      <c r="L41">
        <v>1</v>
      </c>
      <c r="M41">
        <v>4</v>
      </c>
      <c r="N41" t="s">
        <v>1212</v>
      </c>
      <c r="O41">
        <v>13</v>
      </c>
      <c r="P41" s="774">
        <v>17596.93</v>
      </c>
      <c r="Q41" s="774">
        <v>0</v>
      </c>
      <c r="R41" s="774">
        <f t="shared" si="0"/>
        <v>17596.93</v>
      </c>
      <c r="S41" s="774">
        <v>0</v>
      </c>
      <c r="T41" s="774">
        <v>0</v>
      </c>
      <c r="U41" s="774">
        <v>0</v>
      </c>
      <c r="V41" s="774">
        <v>0</v>
      </c>
    </row>
    <row r="42" spans="1:22">
      <c r="A42">
        <v>4088200100</v>
      </c>
      <c r="B42" s="770">
        <v>2</v>
      </c>
      <c r="C42" s="770">
        <v>5</v>
      </c>
      <c r="D42" s="771">
        <v>2</v>
      </c>
      <c r="E42" s="770" t="s">
        <v>1211</v>
      </c>
      <c r="F42" s="770">
        <v>287</v>
      </c>
      <c r="G42" s="770" t="s">
        <v>701</v>
      </c>
      <c r="H42" s="772">
        <v>1</v>
      </c>
      <c r="I42" t="s">
        <v>1097</v>
      </c>
      <c r="J42">
        <v>1</v>
      </c>
      <c r="K42" s="770">
        <v>20</v>
      </c>
      <c r="L42">
        <v>1</v>
      </c>
      <c r="M42">
        <v>4</v>
      </c>
      <c r="N42" t="s">
        <v>1212</v>
      </c>
      <c r="O42">
        <v>13</v>
      </c>
      <c r="P42" s="774">
        <v>21982.27</v>
      </c>
      <c r="Q42" s="774">
        <v>0</v>
      </c>
      <c r="R42" s="774">
        <f t="shared" si="0"/>
        <v>21982.27</v>
      </c>
      <c r="S42" s="774">
        <v>0</v>
      </c>
      <c r="T42" s="774">
        <v>0</v>
      </c>
      <c r="U42" s="774">
        <v>0</v>
      </c>
      <c r="V42" s="774">
        <v>0</v>
      </c>
    </row>
    <row r="43" spans="1:22">
      <c r="A43">
        <v>4088200100</v>
      </c>
      <c r="B43" s="770">
        <v>2</v>
      </c>
      <c r="C43" s="770">
        <v>5</v>
      </c>
      <c r="D43" s="771">
        <v>2</v>
      </c>
      <c r="E43" s="770" t="s">
        <v>1211</v>
      </c>
      <c r="F43" s="770">
        <v>287</v>
      </c>
      <c r="G43" s="770" t="s">
        <v>701</v>
      </c>
      <c r="H43" s="772">
        <v>1</v>
      </c>
      <c r="I43" t="s">
        <v>1100</v>
      </c>
      <c r="J43">
        <v>1</v>
      </c>
      <c r="K43" s="770">
        <v>20</v>
      </c>
      <c r="L43">
        <v>1</v>
      </c>
      <c r="M43">
        <v>4</v>
      </c>
      <c r="N43" t="s">
        <v>1212</v>
      </c>
      <c r="O43">
        <v>13</v>
      </c>
      <c r="P43" s="774">
        <v>3864.29</v>
      </c>
      <c r="Q43" s="774">
        <v>0</v>
      </c>
      <c r="R43" s="774">
        <f t="shared" si="0"/>
        <v>3864.29</v>
      </c>
      <c r="S43" s="774">
        <v>0</v>
      </c>
      <c r="T43" s="774">
        <v>0</v>
      </c>
      <c r="U43" s="774">
        <v>0</v>
      </c>
      <c r="V43" s="774">
        <v>0</v>
      </c>
    </row>
    <row r="44" spans="1:22">
      <c r="A44">
        <v>4088200100</v>
      </c>
      <c r="B44" s="770">
        <v>2</v>
      </c>
      <c r="C44" s="770">
        <v>5</v>
      </c>
      <c r="D44" s="771">
        <v>2</v>
      </c>
      <c r="E44" s="770" t="s">
        <v>1211</v>
      </c>
      <c r="F44" s="770">
        <v>287</v>
      </c>
      <c r="G44" s="770" t="s">
        <v>701</v>
      </c>
      <c r="H44" s="772">
        <v>1</v>
      </c>
      <c r="I44" t="s">
        <v>1101</v>
      </c>
      <c r="J44">
        <v>1</v>
      </c>
      <c r="K44" s="770">
        <v>20</v>
      </c>
      <c r="L44">
        <v>1</v>
      </c>
      <c r="M44">
        <v>4</v>
      </c>
      <c r="N44" t="s">
        <v>1212</v>
      </c>
      <c r="O44">
        <v>13</v>
      </c>
      <c r="P44" s="774">
        <v>160336.43</v>
      </c>
      <c r="Q44" s="774">
        <v>0</v>
      </c>
      <c r="R44" s="774">
        <f t="shared" si="0"/>
        <v>160336.43</v>
      </c>
      <c r="S44" s="774">
        <v>9826.7999999999993</v>
      </c>
      <c r="T44" s="774">
        <v>9826.7999999999993</v>
      </c>
      <c r="U44" s="774">
        <v>9826.7999999999993</v>
      </c>
      <c r="V44" s="774">
        <v>9826.7999999999993</v>
      </c>
    </row>
    <row r="45" spans="1:22">
      <c r="A45">
        <v>4088200100</v>
      </c>
      <c r="B45" s="770">
        <v>2</v>
      </c>
      <c r="C45" s="770">
        <v>5</v>
      </c>
      <c r="D45" s="771">
        <v>2</v>
      </c>
      <c r="E45" s="770" t="s">
        <v>1211</v>
      </c>
      <c r="F45" s="770">
        <v>287</v>
      </c>
      <c r="G45" s="770" t="s">
        <v>701</v>
      </c>
      <c r="H45" s="772">
        <v>1</v>
      </c>
      <c r="I45" t="s">
        <v>1102</v>
      </c>
      <c r="J45">
        <v>1</v>
      </c>
      <c r="K45" s="770">
        <v>20</v>
      </c>
      <c r="L45">
        <v>1</v>
      </c>
      <c r="M45">
        <v>4</v>
      </c>
      <c r="N45" t="s">
        <v>1212</v>
      </c>
      <c r="O45">
        <v>13</v>
      </c>
      <c r="P45" s="774">
        <v>5537.3</v>
      </c>
      <c r="Q45" s="774">
        <v>0</v>
      </c>
      <c r="R45" s="774">
        <f t="shared" si="0"/>
        <v>5537.3</v>
      </c>
      <c r="S45" s="774">
        <v>0</v>
      </c>
      <c r="T45" s="774">
        <v>0</v>
      </c>
      <c r="U45" s="774">
        <v>0</v>
      </c>
      <c r="V45" s="774">
        <v>0</v>
      </c>
    </row>
    <row r="46" spans="1:22">
      <c r="A46">
        <v>4088200100</v>
      </c>
      <c r="B46" s="770">
        <v>2</v>
      </c>
      <c r="C46" s="770">
        <v>5</v>
      </c>
      <c r="D46" s="771">
        <v>2</v>
      </c>
      <c r="E46" s="770" t="s">
        <v>1211</v>
      </c>
      <c r="F46" s="770">
        <v>287</v>
      </c>
      <c r="G46" s="770" t="s">
        <v>701</v>
      </c>
      <c r="H46" s="772">
        <v>1</v>
      </c>
      <c r="I46" t="s">
        <v>1103</v>
      </c>
      <c r="J46">
        <v>1</v>
      </c>
      <c r="K46" s="770">
        <v>20</v>
      </c>
      <c r="L46">
        <v>1</v>
      </c>
      <c r="M46">
        <v>4</v>
      </c>
      <c r="N46" t="s">
        <v>1212</v>
      </c>
      <c r="O46">
        <v>13</v>
      </c>
      <c r="P46" s="774">
        <v>64583.89</v>
      </c>
      <c r="Q46" s="774">
        <v>0</v>
      </c>
      <c r="R46" s="774">
        <f t="shared" si="0"/>
        <v>64583.89</v>
      </c>
      <c r="S46" s="774">
        <v>11149.32</v>
      </c>
      <c r="T46" s="774">
        <v>11149.32</v>
      </c>
      <c r="U46" s="774">
        <v>11149.32</v>
      </c>
      <c r="V46" s="774">
        <v>11149.32</v>
      </c>
    </row>
    <row r="47" spans="1:22">
      <c r="A47">
        <v>4088200100</v>
      </c>
      <c r="B47" s="770">
        <v>2</v>
      </c>
      <c r="C47" s="770">
        <v>5</v>
      </c>
      <c r="D47" s="771">
        <v>2</v>
      </c>
      <c r="E47" s="770" t="s">
        <v>1211</v>
      </c>
      <c r="F47" s="770">
        <v>287</v>
      </c>
      <c r="G47" s="770" t="s">
        <v>701</v>
      </c>
      <c r="H47" s="772">
        <v>1</v>
      </c>
      <c r="I47" t="s">
        <v>1104</v>
      </c>
      <c r="J47">
        <v>1</v>
      </c>
      <c r="K47" s="770">
        <v>20</v>
      </c>
      <c r="L47">
        <v>1</v>
      </c>
      <c r="M47">
        <v>4</v>
      </c>
      <c r="N47" t="s">
        <v>1212</v>
      </c>
      <c r="O47">
        <v>13</v>
      </c>
      <c r="P47" s="774">
        <v>57415.68</v>
      </c>
      <c r="Q47" s="774">
        <v>20345.36</v>
      </c>
      <c r="R47" s="774">
        <f t="shared" si="0"/>
        <v>77761.040000000008</v>
      </c>
      <c r="S47" s="774">
        <v>77761.02</v>
      </c>
      <c r="T47" s="774">
        <v>77761.02</v>
      </c>
      <c r="U47" s="774">
        <v>77761.02</v>
      </c>
      <c r="V47" s="774">
        <v>77761.02</v>
      </c>
    </row>
    <row r="48" spans="1:22">
      <c r="A48">
        <v>4088200100</v>
      </c>
      <c r="B48" s="770">
        <v>2</v>
      </c>
      <c r="C48" s="770">
        <v>5</v>
      </c>
      <c r="D48" s="771">
        <v>2</v>
      </c>
      <c r="E48" s="770" t="s">
        <v>1211</v>
      </c>
      <c r="F48" s="770">
        <v>287</v>
      </c>
      <c r="G48" s="770" t="s">
        <v>701</v>
      </c>
      <c r="H48" s="772">
        <v>1</v>
      </c>
      <c r="I48" t="s">
        <v>1106</v>
      </c>
      <c r="J48">
        <v>1</v>
      </c>
      <c r="K48" s="770">
        <v>20</v>
      </c>
      <c r="L48">
        <v>1</v>
      </c>
      <c r="M48">
        <v>4</v>
      </c>
      <c r="N48" t="s">
        <v>1212</v>
      </c>
      <c r="O48">
        <v>13</v>
      </c>
      <c r="P48" s="774">
        <v>20458</v>
      </c>
      <c r="Q48" s="774">
        <v>0</v>
      </c>
      <c r="R48" s="774">
        <f t="shared" si="0"/>
        <v>20458</v>
      </c>
      <c r="S48" s="774">
        <v>0</v>
      </c>
      <c r="T48" s="774">
        <v>0</v>
      </c>
      <c r="U48" s="774">
        <v>0</v>
      </c>
      <c r="V48" s="774">
        <v>0</v>
      </c>
    </row>
    <row r="49" spans="1:22">
      <c r="A49">
        <v>4088200100</v>
      </c>
      <c r="B49" s="770">
        <v>2</v>
      </c>
      <c r="C49" s="770">
        <v>5</v>
      </c>
      <c r="D49" s="771">
        <v>2</v>
      </c>
      <c r="E49" s="770" t="s">
        <v>1211</v>
      </c>
      <c r="F49" s="770">
        <v>287</v>
      </c>
      <c r="G49" s="770" t="s">
        <v>701</v>
      </c>
      <c r="H49" s="772">
        <v>1</v>
      </c>
      <c r="I49" t="s">
        <v>1107</v>
      </c>
      <c r="J49">
        <v>1</v>
      </c>
      <c r="K49" s="770">
        <v>20</v>
      </c>
      <c r="L49">
        <v>1</v>
      </c>
      <c r="M49">
        <v>4</v>
      </c>
      <c r="N49" t="s">
        <v>1212</v>
      </c>
      <c r="O49">
        <v>13</v>
      </c>
      <c r="P49" s="774">
        <v>114919.2</v>
      </c>
      <c r="Q49" s="774">
        <v>0</v>
      </c>
      <c r="R49" s="774">
        <f t="shared" si="0"/>
        <v>114919.2</v>
      </c>
      <c r="S49" s="774">
        <v>0</v>
      </c>
      <c r="T49" s="774">
        <v>0</v>
      </c>
      <c r="U49" s="774">
        <v>0</v>
      </c>
      <c r="V49" s="774">
        <v>0</v>
      </c>
    </row>
    <row r="50" spans="1:22">
      <c r="A50">
        <v>4088200100</v>
      </c>
      <c r="B50" s="770">
        <v>2</v>
      </c>
      <c r="C50" s="770">
        <v>5</v>
      </c>
      <c r="D50" s="771">
        <v>2</v>
      </c>
      <c r="E50" s="770" t="s">
        <v>1211</v>
      </c>
      <c r="F50" s="770">
        <v>287</v>
      </c>
      <c r="G50" s="770" t="s">
        <v>701</v>
      </c>
      <c r="H50" s="772">
        <v>1</v>
      </c>
      <c r="I50" t="s">
        <v>1108</v>
      </c>
      <c r="J50">
        <v>1</v>
      </c>
      <c r="K50" s="770">
        <v>20</v>
      </c>
      <c r="L50">
        <v>1</v>
      </c>
      <c r="M50">
        <v>4</v>
      </c>
      <c r="N50" t="s">
        <v>1212</v>
      </c>
      <c r="O50">
        <v>13</v>
      </c>
      <c r="P50" s="774">
        <v>21149.45</v>
      </c>
      <c r="Q50" s="774">
        <v>0</v>
      </c>
      <c r="R50" s="774">
        <f t="shared" si="0"/>
        <v>21149.45</v>
      </c>
      <c r="S50" s="774">
        <v>0</v>
      </c>
      <c r="T50" s="774">
        <v>0</v>
      </c>
      <c r="U50" s="774">
        <v>0</v>
      </c>
      <c r="V50" s="774">
        <v>0</v>
      </c>
    </row>
    <row r="51" spans="1:22">
      <c r="A51">
        <v>4088200100</v>
      </c>
      <c r="B51" s="770">
        <v>2</v>
      </c>
      <c r="C51" s="770">
        <v>5</v>
      </c>
      <c r="D51" s="771">
        <v>2</v>
      </c>
      <c r="E51" s="770" t="s">
        <v>1211</v>
      </c>
      <c r="F51" s="770">
        <v>287</v>
      </c>
      <c r="G51" s="770" t="s">
        <v>701</v>
      </c>
      <c r="H51" s="772">
        <v>1</v>
      </c>
      <c r="I51" t="s">
        <v>1109</v>
      </c>
      <c r="J51">
        <v>1</v>
      </c>
      <c r="K51" s="770">
        <v>20</v>
      </c>
      <c r="L51">
        <v>1</v>
      </c>
      <c r="M51">
        <v>4</v>
      </c>
      <c r="N51" t="s">
        <v>1212</v>
      </c>
      <c r="O51">
        <v>13</v>
      </c>
      <c r="P51" s="774">
        <v>112648.74</v>
      </c>
      <c r="Q51" s="774">
        <v>0</v>
      </c>
      <c r="R51" s="774">
        <f t="shared" si="0"/>
        <v>112648.74</v>
      </c>
      <c r="S51" s="774">
        <v>0</v>
      </c>
      <c r="T51" s="774">
        <v>0</v>
      </c>
      <c r="U51" s="774">
        <v>0</v>
      </c>
      <c r="V51" s="774">
        <v>0</v>
      </c>
    </row>
    <row r="52" spans="1:22">
      <c r="A52">
        <v>4088200100</v>
      </c>
      <c r="B52" s="770">
        <v>2</v>
      </c>
      <c r="C52" s="770">
        <v>5</v>
      </c>
      <c r="D52" s="771">
        <v>2</v>
      </c>
      <c r="E52" s="770" t="s">
        <v>1211</v>
      </c>
      <c r="F52" s="770">
        <v>287</v>
      </c>
      <c r="G52" s="770" t="s">
        <v>701</v>
      </c>
      <c r="H52" s="772">
        <v>1</v>
      </c>
      <c r="I52" t="s">
        <v>1111</v>
      </c>
      <c r="J52">
        <v>1</v>
      </c>
      <c r="K52" s="770">
        <v>20</v>
      </c>
      <c r="L52">
        <v>1</v>
      </c>
      <c r="M52">
        <v>4</v>
      </c>
      <c r="N52" t="s">
        <v>1212</v>
      </c>
      <c r="O52">
        <v>13</v>
      </c>
      <c r="P52" s="774">
        <v>177984.63</v>
      </c>
      <c r="Q52" s="774">
        <v>0</v>
      </c>
      <c r="R52" s="774">
        <f t="shared" si="0"/>
        <v>177984.63</v>
      </c>
      <c r="S52" s="774">
        <v>0</v>
      </c>
      <c r="T52" s="774">
        <v>0</v>
      </c>
      <c r="U52" s="774">
        <v>0</v>
      </c>
      <c r="V52" s="774">
        <v>0</v>
      </c>
    </row>
    <row r="53" spans="1:22">
      <c r="A53">
        <v>4088200100</v>
      </c>
      <c r="B53" s="770">
        <v>2</v>
      </c>
      <c r="C53" s="770">
        <v>5</v>
      </c>
      <c r="D53" s="771">
        <v>2</v>
      </c>
      <c r="E53" s="770" t="s">
        <v>1211</v>
      </c>
      <c r="F53" s="770">
        <v>287</v>
      </c>
      <c r="G53" s="770" t="s">
        <v>701</v>
      </c>
      <c r="H53" s="772">
        <v>1</v>
      </c>
      <c r="I53" t="s">
        <v>1112</v>
      </c>
      <c r="J53">
        <v>1</v>
      </c>
      <c r="K53" s="770">
        <v>20</v>
      </c>
      <c r="L53">
        <v>1</v>
      </c>
      <c r="M53">
        <v>4</v>
      </c>
      <c r="N53" t="s">
        <v>1212</v>
      </c>
      <c r="O53">
        <v>13</v>
      </c>
      <c r="P53" s="774">
        <v>112112.07</v>
      </c>
      <c r="Q53" s="774">
        <v>0</v>
      </c>
      <c r="R53" s="774">
        <f t="shared" si="0"/>
        <v>112112.07</v>
      </c>
      <c r="S53" s="774">
        <v>0</v>
      </c>
      <c r="T53" s="774">
        <v>0</v>
      </c>
      <c r="U53" s="774">
        <v>0</v>
      </c>
      <c r="V53" s="774">
        <v>0</v>
      </c>
    </row>
    <row r="54" spans="1:22">
      <c r="A54">
        <v>4088200100</v>
      </c>
      <c r="B54" s="770">
        <v>2</v>
      </c>
      <c r="C54" s="770">
        <v>5</v>
      </c>
      <c r="D54" s="771">
        <v>2</v>
      </c>
      <c r="E54" s="770" t="s">
        <v>1211</v>
      </c>
      <c r="F54" s="770">
        <v>287</v>
      </c>
      <c r="G54" s="770" t="s">
        <v>701</v>
      </c>
      <c r="H54" s="772">
        <v>1</v>
      </c>
      <c r="I54" t="s">
        <v>1113</v>
      </c>
      <c r="J54">
        <v>1</v>
      </c>
      <c r="K54" s="770">
        <v>20</v>
      </c>
      <c r="L54">
        <v>1</v>
      </c>
      <c r="M54">
        <v>4</v>
      </c>
      <c r="N54" t="s">
        <v>1212</v>
      </c>
      <c r="O54">
        <v>13</v>
      </c>
      <c r="P54" s="774">
        <v>365113.59999999998</v>
      </c>
      <c r="Q54" s="774">
        <v>0</v>
      </c>
      <c r="R54" s="774">
        <f t="shared" si="0"/>
        <v>365113.59999999998</v>
      </c>
      <c r="S54" s="774">
        <v>0</v>
      </c>
      <c r="T54" s="774">
        <v>0</v>
      </c>
      <c r="U54" s="774">
        <v>0</v>
      </c>
      <c r="V54" s="774">
        <v>0</v>
      </c>
    </row>
    <row r="55" spans="1:22">
      <c r="A55">
        <v>4088200100</v>
      </c>
      <c r="B55" s="770">
        <v>2</v>
      </c>
      <c r="C55" s="770">
        <v>5</v>
      </c>
      <c r="D55" s="771">
        <v>2</v>
      </c>
      <c r="E55" s="770" t="s">
        <v>1211</v>
      </c>
      <c r="F55" s="770">
        <v>287</v>
      </c>
      <c r="G55" s="770" t="s">
        <v>701</v>
      </c>
      <c r="H55" s="772">
        <v>1</v>
      </c>
      <c r="I55" t="s">
        <v>1114</v>
      </c>
      <c r="J55">
        <v>1</v>
      </c>
      <c r="K55" s="770">
        <v>20</v>
      </c>
      <c r="L55">
        <v>1</v>
      </c>
      <c r="M55">
        <v>4</v>
      </c>
      <c r="N55" t="s">
        <v>1212</v>
      </c>
      <c r="O55">
        <v>13</v>
      </c>
      <c r="P55" s="774">
        <v>9438.07</v>
      </c>
      <c r="Q55" s="774">
        <v>0</v>
      </c>
      <c r="R55" s="774">
        <f t="shared" si="0"/>
        <v>9438.07</v>
      </c>
      <c r="S55" s="774">
        <v>0</v>
      </c>
      <c r="T55" s="774">
        <v>0</v>
      </c>
      <c r="U55" s="774">
        <v>0</v>
      </c>
      <c r="V55" s="774">
        <v>0</v>
      </c>
    </row>
    <row r="56" spans="1:22">
      <c r="A56">
        <v>4088200100</v>
      </c>
      <c r="B56" s="770">
        <v>2</v>
      </c>
      <c r="C56" s="770">
        <v>5</v>
      </c>
      <c r="D56" s="771">
        <v>2</v>
      </c>
      <c r="E56" s="770" t="s">
        <v>1211</v>
      </c>
      <c r="F56" s="770">
        <v>287</v>
      </c>
      <c r="G56" s="770" t="s">
        <v>701</v>
      </c>
      <c r="H56" s="772">
        <v>1</v>
      </c>
      <c r="I56" t="s">
        <v>1115</v>
      </c>
      <c r="J56">
        <v>1</v>
      </c>
      <c r="K56" s="770">
        <v>20</v>
      </c>
      <c r="L56">
        <v>1</v>
      </c>
      <c r="M56">
        <v>4</v>
      </c>
      <c r="N56" t="s">
        <v>1212</v>
      </c>
      <c r="O56">
        <v>13</v>
      </c>
      <c r="P56" s="774">
        <v>405812.98</v>
      </c>
      <c r="Q56" s="774">
        <v>0</v>
      </c>
      <c r="R56" s="774">
        <f t="shared" si="0"/>
        <v>405812.98</v>
      </c>
      <c r="S56" s="774">
        <v>67350</v>
      </c>
      <c r="T56" s="774">
        <v>67350</v>
      </c>
      <c r="U56" s="774">
        <v>67350</v>
      </c>
      <c r="V56" s="774">
        <v>67350</v>
      </c>
    </row>
    <row r="57" spans="1:22">
      <c r="A57">
        <v>4088200100</v>
      </c>
      <c r="B57" s="770">
        <v>2</v>
      </c>
      <c r="C57" s="770">
        <v>5</v>
      </c>
      <c r="D57" s="771">
        <v>2</v>
      </c>
      <c r="E57" s="770" t="s">
        <v>1211</v>
      </c>
      <c r="F57" s="770">
        <v>287</v>
      </c>
      <c r="G57" s="770" t="s">
        <v>701</v>
      </c>
      <c r="H57" s="772">
        <v>1</v>
      </c>
      <c r="I57" t="s">
        <v>1116</v>
      </c>
      <c r="J57">
        <v>1</v>
      </c>
      <c r="K57" s="770">
        <v>20</v>
      </c>
      <c r="L57">
        <v>1</v>
      </c>
      <c r="M57">
        <v>4</v>
      </c>
      <c r="N57" t="s">
        <v>1212</v>
      </c>
      <c r="O57">
        <v>13</v>
      </c>
      <c r="P57" s="774">
        <v>154617.94</v>
      </c>
      <c r="Q57" s="774">
        <v>0</v>
      </c>
      <c r="R57" s="774">
        <f t="shared" si="0"/>
        <v>154617.94</v>
      </c>
      <c r="S57" s="774">
        <v>18900</v>
      </c>
      <c r="T57" s="774">
        <v>18900</v>
      </c>
      <c r="U57" s="774">
        <v>18900</v>
      </c>
      <c r="V57" s="774">
        <v>18900</v>
      </c>
    </row>
    <row r="58" spans="1:22">
      <c r="A58">
        <v>4088200100</v>
      </c>
      <c r="B58" s="770">
        <v>2</v>
      </c>
      <c r="C58" s="770">
        <v>5</v>
      </c>
      <c r="D58" s="771">
        <v>2</v>
      </c>
      <c r="E58" s="770" t="s">
        <v>1211</v>
      </c>
      <c r="F58" s="770">
        <v>287</v>
      </c>
      <c r="G58" s="770" t="s">
        <v>701</v>
      </c>
      <c r="H58" s="772">
        <v>1</v>
      </c>
      <c r="I58" t="s">
        <v>1117</v>
      </c>
      <c r="J58">
        <v>1</v>
      </c>
      <c r="K58" s="770">
        <v>20</v>
      </c>
      <c r="L58">
        <v>1</v>
      </c>
      <c r="M58">
        <v>4</v>
      </c>
      <c r="N58" t="s">
        <v>1212</v>
      </c>
      <c r="O58">
        <v>13</v>
      </c>
      <c r="P58" s="774">
        <v>3981.87</v>
      </c>
      <c r="Q58" s="774">
        <v>0</v>
      </c>
      <c r="R58" s="774">
        <f t="shared" si="0"/>
        <v>3981.87</v>
      </c>
      <c r="S58" s="774">
        <v>350</v>
      </c>
      <c r="T58" s="774">
        <v>350</v>
      </c>
      <c r="U58" s="774">
        <v>350</v>
      </c>
      <c r="V58" s="774">
        <v>350</v>
      </c>
    </row>
    <row r="59" spans="1:22">
      <c r="A59">
        <v>4088200100</v>
      </c>
      <c r="B59" s="770">
        <v>2</v>
      </c>
      <c r="C59" s="770">
        <v>5</v>
      </c>
      <c r="D59" s="771">
        <v>2</v>
      </c>
      <c r="E59" s="770" t="s">
        <v>1211</v>
      </c>
      <c r="F59" s="770">
        <v>287</v>
      </c>
      <c r="G59" s="770" t="s">
        <v>701</v>
      </c>
      <c r="H59" s="772">
        <v>1</v>
      </c>
      <c r="I59" t="s">
        <v>1118</v>
      </c>
      <c r="J59">
        <v>1</v>
      </c>
      <c r="K59" s="770">
        <v>20</v>
      </c>
      <c r="L59">
        <v>1</v>
      </c>
      <c r="M59">
        <v>4</v>
      </c>
      <c r="N59" t="s">
        <v>1212</v>
      </c>
      <c r="O59">
        <v>13</v>
      </c>
      <c r="P59" s="774">
        <v>32469.72</v>
      </c>
      <c r="Q59" s="774">
        <v>0</v>
      </c>
      <c r="R59" s="774">
        <f t="shared" si="0"/>
        <v>32469.72</v>
      </c>
      <c r="S59" s="774">
        <v>0</v>
      </c>
      <c r="T59" s="774">
        <v>0</v>
      </c>
      <c r="U59" s="774">
        <v>0</v>
      </c>
      <c r="V59" s="774">
        <v>0</v>
      </c>
    </row>
    <row r="60" spans="1:22">
      <c r="A60">
        <v>4088200100</v>
      </c>
      <c r="B60" s="770">
        <v>2</v>
      </c>
      <c r="C60" s="770">
        <v>5</v>
      </c>
      <c r="D60" s="771">
        <v>2</v>
      </c>
      <c r="E60" s="770" t="s">
        <v>1211</v>
      </c>
      <c r="F60" s="770">
        <v>287</v>
      </c>
      <c r="G60" s="770" t="s">
        <v>701</v>
      </c>
      <c r="H60" s="772">
        <v>1</v>
      </c>
      <c r="I60" t="s">
        <v>1119</v>
      </c>
      <c r="J60">
        <v>1</v>
      </c>
      <c r="K60" s="770">
        <v>20</v>
      </c>
      <c r="L60">
        <v>1</v>
      </c>
      <c r="M60">
        <v>4</v>
      </c>
      <c r="N60" t="s">
        <v>1212</v>
      </c>
      <c r="O60">
        <v>13</v>
      </c>
      <c r="P60" s="774">
        <v>585612.22</v>
      </c>
      <c r="Q60" s="774">
        <v>-20345.36</v>
      </c>
      <c r="R60" s="774">
        <f t="shared" si="0"/>
        <v>565266.86</v>
      </c>
      <c r="S60" s="774">
        <v>18500</v>
      </c>
      <c r="T60" s="774">
        <v>18500</v>
      </c>
      <c r="U60" s="774">
        <v>18500</v>
      </c>
      <c r="V60" s="774">
        <v>18500</v>
      </c>
    </row>
    <row r="61" spans="1:22">
      <c r="A61">
        <v>4088200100</v>
      </c>
      <c r="B61" s="770">
        <v>2</v>
      </c>
      <c r="C61" s="770">
        <v>5</v>
      </c>
      <c r="D61" s="771">
        <v>2</v>
      </c>
      <c r="E61" s="770" t="s">
        <v>1211</v>
      </c>
      <c r="F61" s="770">
        <v>287</v>
      </c>
      <c r="G61" s="770" t="s">
        <v>701</v>
      </c>
      <c r="H61" s="772">
        <v>1</v>
      </c>
      <c r="I61" t="s">
        <v>1120</v>
      </c>
      <c r="J61">
        <v>1</v>
      </c>
      <c r="K61" s="770">
        <v>20</v>
      </c>
      <c r="L61">
        <v>1</v>
      </c>
      <c r="M61">
        <v>4</v>
      </c>
      <c r="N61" t="s">
        <v>1212</v>
      </c>
      <c r="O61">
        <v>13</v>
      </c>
      <c r="P61" s="774">
        <v>38438.17</v>
      </c>
      <c r="Q61" s="774">
        <v>0</v>
      </c>
      <c r="R61" s="774">
        <f t="shared" si="0"/>
        <v>38438.17</v>
      </c>
      <c r="S61" s="774">
        <v>0</v>
      </c>
      <c r="T61" s="774">
        <v>0</v>
      </c>
      <c r="U61" s="774">
        <v>0</v>
      </c>
      <c r="V61" s="774">
        <v>0</v>
      </c>
    </row>
    <row r="62" spans="1:22">
      <c r="A62">
        <v>4088200100</v>
      </c>
      <c r="B62" s="770">
        <v>2</v>
      </c>
      <c r="C62" s="770">
        <v>5</v>
      </c>
      <c r="D62" s="771">
        <v>2</v>
      </c>
      <c r="E62" s="770" t="s">
        <v>1211</v>
      </c>
      <c r="F62" s="770">
        <v>287</v>
      </c>
      <c r="G62" s="770" t="s">
        <v>701</v>
      </c>
      <c r="H62" s="772">
        <v>1</v>
      </c>
      <c r="I62" t="s">
        <v>1121</v>
      </c>
      <c r="J62">
        <v>1</v>
      </c>
      <c r="K62" s="770">
        <v>20</v>
      </c>
      <c r="L62">
        <v>1</v>
      </c>
      <c r="M62">
        <v>4</v>
      </c>
      <c r="N62" t="s">
        <v>1212</v>
      </c>
      <c r="O62">
        <v>13</v>
      </c>
      <c r="P62" s="774">
        <v>56508.14</v>
      </c>
      <c r="Q62" s="774">
        <v>0</v>
      </c>
      <c r="R62" s="774">
        <f t="shared" si="0"/>
        <v>56508.14</v>
      </c>
      <c r="S62" s="774">
        <v>20000</v>
      </c>
      <c r="T62" s="774">
        <v>20000</v>
      </c>
      <c r="U62" s="774">
        <v>20000</v>
      </c>
      <c r="V62" s="774">
        <v>20000</v>
      </c>
    </row>
    <row r="63" spans="1:22">
      <c r="A63">
        <v>4088200100</v>
      </c>
      <c r="B63" s="770">
        <v>2</v>
      </c>
      <c r="C63" s="770">
        <v>5</v>
      </c>
      <c r="D63" s="771">
        <v>2</v>
      </c>
      <c r="E63" s="770" t="s">
        <v>1211</v>
      </c>
      <c r="F63" s="770">
        <v>287</v>
      </c>
      <c r="G63" s="770" t="s">
        <v>701</v>
      </c>
      <c r="H63" s="772">
        <v>1</v>
      </c>
      <c r="I63" t="s">
        <v>1122</v>
      </c>
      <c r="J63">
        <v>1</v>
      </c>
      <c r="K63" s="770">
        <v>20</v>
      </c>
      <c r="L63">
        <v>1</v>
      </c>
      <c r="M63">
        <v>4</v>
      </c>
      <c r="N63" t="s">
        <v>1212</v>
      </c>
      <c r="O63">
        <v>13</v>
      </c>
      <c r="P63" s="774">
        <v>15731.36</v>
      </c>
      <c r="Q63" s="774">
        <v>0</v>
      </c>
      <c r="R63" s="774">
        <f t="shared" si="0"/>
        <v>15731.36</v>
      </c>
      <c r="S63" s="774">
        <v>0</v>
      </c>
      <c r="T63" s="774">
        <v>0</v>
      </c>
      <c r="U63" s="774">
        <v>0</v>
      </c>
      <c r="V63" s="774">
        <v>0</v>
      </c>
    </row>
    <row r="64" spans="1:22">
      <c r="A64">
        <v>4088200100</v>
      </c>
      <c r="B64" s="770">
        <v>2</v>
      </c>
      <c r="C64" s="770">
        <v>5</v>
      </c>
      <c r="D64" s="771">
        <v>2</v>
      </c>
      <c r="E64" s="770" t="s">
        <v>1211</v>
      </c>
      <c r="F64" s="770">
        <v>287</v>
      </c>
      <c r="G64" s="770" t="s">
        <v>701</v>
      </c>
      <c r="H64" s="772">
        <v>1</v>
      </c>
      <c r="I64" t="s">
        <v>1038</v>
      </c>
      <c r="J64">
        <v>1</v>
      </c>
      <c r="K64" s="770">
        <v>20</v>
      </c>
      <c r="L64">
        <v>1</v>
      </c>
      <c r="M64">
        <v>4</v>
      </c>
      <c r="N64" t="s">
        <v>1213</v>
      </c>
      <c r="O64">
        <v>13</v>
      </c>
      <c r="P64" s="774">
        <v>4016808.94</v>
      </c>
      <c r="Q64" s="774">
        <v>3584942.93</v>
      </c>
      <c r="R64" s="774">
        <f t="shared" si="0"/>
        <v>7601751.8700000001</v>
      </c>
      <c r="S64" s="774">
        <v>1138701.03</v>
      </c>
      <c r="T64" s="774">
        <v>1138701.03</v>
      </c>
      <c r="U64" s="774">
        <v>1138701.03</v>
      </c>
      <c r="V64" s="774">
        <v>1138701.03</v>
      </c>
    </row>
    <row r="65" spans="1:22">
      <c r="A65">
        <v>4088200100</v>
      </c>
      <c r="B65" s="770">
        <v>2</v>
      </c>
      <c r="C65" s="770">
        <v>5</v>
      </c>
      <c r="D65" s="771">
        <v>2</v>
      </c>
      <c r="E65" s="770" t="s">
        <v>1211</v>
      </c>
      <c r="F65" s="770">
        <v>287</v>
      </c>
      <c r="G65" s="770" t="s">
        <v>701</v>
      </c>
      <c r="H65" s="772">
        <v>1</v>
      </c>
      <c r="I65" t="s">
        <v>1039</v>
      </c>
      <c r="J65">
        <v>1</v>
      </c>
      <c r="K65" s="770">
        <v>20</v>
      </c>
      <c r="L65">
        <v>1</v>
      </c>
      <c r="M65">
        <v>4</v>
      </c>
      <c r="N65" t="s">
        <v>1213</v>
      </c>
      <c r="O65">
        <v>13</v>
      </c>
      <c r="P65" s="774">
        <v>208414.23</v>
      </c>
      <c r="Q65" s="774">
        <v>0</v>
      </c>
      <c r="R65" s="774">
        <f t="shared" si="0"/>
        <v>208414.23</v>
      </c>
      <c r="S65" s="774">
        <v>41342.370000000003</v>
      </c>
      <c r="T65" s="774">
        <v>41342.370000000003</v>
      </c>
      <c r="U65" s="774">
        <v>41342.370000000003</v>
      </c>
      <c r="V65" s="774">
        <v>41342.370000000003</v>
      </c>
    </row>
    <row r="66" spans="1:22">
      <c r="A66">
        <v>4088200100</v>
      </c>
      <c r="B66" s="770">
        <v>2</v>
      </c>
      <c r="C66" s="770">
        <v>5</v>
      </c>
      <c r="D66" s="771">
        <v>2</v>
      </c>
      <c r="E66" s="770" t="s">
        <v>1211</v>
      </c>
      <c r="F66" s="770">
        <v>287</v>
      </c>
      <c r="G66" s="770" t="s">
        <v>701</v>
      </c>
      <c r="H66" s="772">
        <v>1</v>
      </c>
      <c r="I66" t="s">
        <v>1040</v>
      </c>
      <c r="J66">
        <v>1</v>
      </c>
      <c r="K66" s="770">
        <v>20</v>
      </c>
      <c r="L66">
        <v>1</v>
      </c>
      <c r="M66">
        <v>4</v>
      </c>
      <c r="N66" t="s">
        <v>1213</v>
      </c>
      <c r="O66">
        <v>13</v>
      </c>
      <c r="P66" s="774">
        <v>5753598.8300000001</v>
      </c>
      <c r="Q66" s="774">
        <v>0</v>
      </c>
      <c r="R66" s="774">
        <f t="shared" si="0"/>
        <v>5753598.8300000001</v>
      </c>
      <c r="S66" s="774">
        <v>196507.22</v>
      </c>
      <c r="T66" s="774">
        <v>196507.22</v>
      </c>
      <c r="U66" s="774">
        <v>196507.22</v>
      </c>
      <c r="V66" s="774">
        <v>196507.22</v>
      </c>
    </row>
    <row r="67" spans="1:22">
      <c r="A67">
        <v>4088200100</v>
      </c>
      <c r="B67" s="770">
        <v>2</v>
      </c>
      <c r="C67" s="770">
        <v>5</v>
      </c>
      <c r="D67" s="771">
        <v>2</v>
      </c>
      <c r="E67" s="770" t="s">
        <v>1211</v>
      </c>
      <c r="F67" s="770">
        <v>287</v>
      </c>
      <c r="G67" s="770" t="s">
        <v>701</v>
      </c>
      <c r="H67" s="772">
        <v>1</v>
      </c>
      <c r="I67" t="s">
        <v>1041</v>
      </c>
      <c r="J67">
        <v>1</v>
      </c>
      <c r="K67" s="770">
        <v>20</v>
      </c>
      <c r="L67">
        <v>1</v>
      </c>
      <c r="M67">
        <v>4</v>
      </c>
      <c r="N67" t="s">
        <v>1213</v>
      </c>
      <c r="O67">
        <v>13</v>
      </c>
      <c r="P67" s="774">
        <v>14507439.869999999</v>
      </c>
      <c r="Q67" s="774">
        <v>0</v>
      </c>
      <c r="R67" s="774">
        <f t="shared" si="0"/>
        <v>14507439.869999999</v>
      </c>
      <c r="S67" s="774">
        <v>3796373.97</v>
      </c>
      <c r="T67" s="774">
        <v>3796373.97</v>
      </c>
      <c r="U67" s="774">
        <v>3796373.97</v>
      </c>
      <c r="V67" s="774">
        <v>3796373.97</v>
      </c>
    </row>
    <row r="68" spans="1:22">
      <c r="A68">
        <v>4088200100</v>
      </c>
      <c r="B68" s="770">
        <v>2</v>
      </c>
      <c r="C68" s="770">
        <v>5</v>
      </c>
      <c r="D68" s="771">
        <v>2</v>
      </c>
      <c r="E68" s="770" t="s">
        <v>1211</v>
      </c>
      <c r="F68" s="770">
        <v>287</v>
      </c>
      <c r="G68" s="770" t="s">
        <v>701</v>
      </c>
      <c r="H68" s="772">
        <v>1</v>
      </c>
      <c r="I68" t="s">
        <v>1042</v>
      </c>
      <c r="J68">
        <v>1</v>
      </c>
      <c r="K68" s="770">
        <v>20</v>
      </c>
      <c r="L68">
        <v>1</v>
      </c>
      <c r="M68">
        <v>4</v>
      </c>
      <c r="N68" t="s">
        <v>1213</v>
      </c>
      <c r="O68">
        <v>13</v>
      </c>
      <c r="P68" s="774">
        <v>9950944.3499999996</v>
      </c>
      <c r="Q68" s="774">
        <v>0</v>
      </c>
      <c r="R68" s="774">
        <f t="shared" si="0"/>
        <v>9950944.3499999996</v>
      </c>
      <c r="S68" s="774">
        <v>2615304.0299999998</v>
      </c>
      <c r="T68" s="774">
        <v>2615304.0299999998</v>
      </c>
      <c r="U68" s="774">
        <v>2615304.0299999998</v>
      </c>
      <c r="V68" s="774">
        <v>2615304.0299999998</v>
      </c>
    </row>
    <row r="69" spans="1:22">
      <c r="A69">
        <v>4088200100</v>
      </c>
      <c r="B69" s="770">
        <v>2</v>
      </c>
      <c r="C69" s="770">
        <v>5</v>
      </c>
      <c r="D69" s="771">
        <v>2</v>
      </c>
      <c r="E69" s="770" t="s">
        <v>1211</v>
      </c>
      <c r="F69" s="770">
        <v>287</v>
      </c>
      <c r="G69" s="770" t="s">
        <v>701</v>
      </c>
      <c r="H69" s="772">
        <v>1</v>
      </c>
      <c r="I69" t="s">
        <v>1043</v>
      </c>
      <c r="J69">
        <v>1</v>
      </c>
      <c r="K69" s="770">
        <v>20</v>
      </c>
      <c r="L69">
        <v>1</v>
      </c>
      <c r="M69">
        <v>4</v>
      </c>
      <c r="N69" t="s">
        <v>1213</v>
      </c>
      <c r="O69">
        <v>13</v>
      </c>
      <c r="P69" s="774">
        <v>26973588.73</v>
      </c>
      <c r="Q69" s="774">
        <v>0</v>
      </c>
      <c r="R69" s="774">
        <f t="shared" ref="R69:R132" si="1">P69+Q69</f>
        <v>26973588.73</v>
      </c>
      <c r="S69" s="774">
        <v>6567468.1200000001</v>
      </c>
      <c r="T69" s="774">
        <v>6567468.1200000001</v>
      </c>
      <c r="U69" s="774">
        <v>6567468.1200000001</v>
      </c>
      <c r="V69" s="774">
        <v>6567468.1200000001</v>
      </c>
    </row>
    <row r="70" spans="1:22">
      <c r="A70">
        <v>4088200100</v>
      </c>
      <c r="B70" s="770">
        <v>2</v>
      </c>
      <c r="C70" s="770">
        <v>5</v>
      </c>
      <c r="D70" s="771">
        <v>2</v>
      </c>
      <c r="E70" s="770" t="s">
        <v>1211</v>
      </c>
      <c r="F70" s="770">
        <v>287</v>
      </c>
      <c r="G70" s="770" t="s">
        <v>701</v>
      </c>
      <c r="H70" s="772">
        <v>1</v>
      </c>
      <c r="I70" t="s">
        <v>1044</v>
      </c>
      <c r="J70">
        <v>1</v>
      </c>
      <c r="K70" s="770">
        <v>20</v>
      </c>
      <c r="L70">
        <v>1</v>
      </c>
      <c r="M70">
        <v>4</v>
      </c>
      <c r="N70" t="s">
        <v>1213</v>
      </c>
      <c r="O70">
        <v>13</v>
      </c>
      <c r="P70" s="774">
        <v>1389981.31</v>
      </c>
      <c r="Q70" s="774">
        <v>0</v>
      </c>
      <c r="R70" s="774">
        <f t="shared" si="1"/>
        <v>1389981.31</v>
      </c>
      <c r="S70" s="774">
        <v>357977.25</v>
      </c>
      <c r="T70" s="774">
        <v>357977.25</v>
      </c>
      <c r="U70" s="774">
        <v>357977.25</v>
      </c>
      <c r="V70" s="774">
        <v>357977.25</v>
      </c>
    </row>
    <row r="71" spans="1:22">
      <c r="A71">
        <v>4088200100</v>
      </c>
      <c r="B71" s="770">
        <v>2</v>
      </c>
      <c r="C71" s="770">
        <v>5</v>
      </c>
      <c r="D71" s="771">
        <v>2</v>
      </c>
      <c r="E71" s="770" t="s">
        <v>1211</v>
      </c>
      <c r="F71" s="770">
        <v>287</v>
      </c>
      <c r="G71" s="770" t="s">
        <v>701</v>
      </c>
      <c r="H71" s="772">
        <v>1</v>
      </c>
      <c r="I71" t="s">
        <v>1045</v>
      </c>
      <c r="J71">
        <v>1</v>
      </c>
      <c r="K71" s="770">
        <v>20</v>
      </c>
      <c r="L71">
        <v>1</v>
      </c>
      <c r="M71">
        <v>4</v>
      </c>
      <c r="N71" t="s">
        <v>1213</v>
      </c>
      <c r="O71">
        <v>13</v>
      </c>
      <c r="P71" s="774">
        <v>25480.34</v>
      </c>
      <c r="Q71" s="774">
        <v>0</v>
      </c>
      <c r="R71" s="774">
        <f t="shared" si="1"/>
        <v>25480.34</v>
      </c>
      <c r="S71" s="774">
        <v>0</v>
      </c>
      <c r="T71" s="774">
        <v>0</v>
      </c>
      <c r="U71" s="774">
        <v>0</v>
      </c>
      <c r="V71" s="774">
        <v>0</v>
      </c>
    </row>
    <row r="72" spans="1:22">
      <c r="A72">
        <v>4088200100</v>
      </c>
      <c r="B72" s="770">
        <v>2</v>
      </c>
      <c r="C72" s="770">
        <v>5</v>
      </c>
      <c r="D72" s="771">
        <v>2</v>
      </c>
      <c r="E72" s="770" t="s">
        <v>1211</v>
      </c>
      <c r="F72" s="770">
        <v>287</v>
      </c>
      <c r="G72" s="770" t="s">
        <v>701</v>
      </c>
      <c r="H72" s="772">
        <v>1</v>
      </c>
      <c r="I72" t="s">
        <v>1046</v>
      </c>
      <c r="J72">
        <v>1</v>
      </c>
      <c r="K72" s="770">
        <v>20</v>
      </c>
      <c r="L72">
        <v>1</v>
      </c>
      <c r="M72">
        <v>4</v>
      </c>
      <c r="N72" t="s">
        <v>1213</v>
      </c>
      <c r="O72">
        <v>13</v>
      </c>
      <c r="P72" s="774">
        <v>4341640.54</v>
      </c>
      <c r="Q72" s="774">
        <v>0</v>
      </c>
      <c r="R72" s="774">
        <f t="shared" si="1"/>
        <v>4341640.54</v>
      </c>
      <c r="S72" s="774">
        <v>22357.41</v>
      </c>
      <c r="T72" s="774">
        <v>22357.41</v>
      </c>
      <c r="U72" s="774">
        <v>22357.41</v>
      </c>
      <c r="V72" s="774">
        <v>22357.41</v>
      </c>
    </row>
    <row r="73" spans="1:22">
      <c r="A73">
        <v>4088200100</v>
      </c>
      <c r="B73" s="770">
        <v>2</v>
      </c>
      <c r="C73" s="770">
        <v>5</v>
      </c>
      <c r="D73" s="771">
        <v>2</v>
      </c>
      <c r="E73" s="770" t="s">
        <v>1211</v>
      </c>
      <c r="F73" s="770">
        <v>287</v>
      </c>
      <c r="G73" s="770" t="s">
        <v>701</v>
      </c>
      <c r="H73" s="772">
        <v>1</v>
      </c>
      <c r="I73" t="s">
        <v>1050</v>
      </c>
      <c r="J73">
        <v>1</v>
      </c>
      <c r="K73" s="770">
        <v>20</v>
      </c>
      <c r="L73">
        <v>1</v>
      </c>
      <c r="M73">
        <v>4</v>
      </c>
      <c r="N73" t="s">
        <v>1213</v>
      </c>
      <c r="O73">
        <v>13</v>
      </c>
      <c r="P73" s="774">
        <v>4105876.14</v>
      </c>
      <c r="Q73" s="774">
        <v>0</v>
      </c>
      <c r="R73" s="774">
        <f t="shared" si="1"/>
        <v>4105876.14</v>
      </c>
      <c r="S73" s="774">
        <v>1222313.2</v>
      </c>
      <c r="T73" s="774">
        <v>1222313.2</v>
      </c>
      <c r="U73" s="774">
        <v>0</v>
      </c>
      <c r="V73" s="774">
        <v>0</v>
      </c>
    </row>
    <row r="74" spans="1:22">
      <c r="A74">
        <v>4088200100</v>
      </c>
      <c r="B74" s="770">
        <v>2</v>
      </c>
      <c r="C74" s="770">
        <v>5</v>
      </c>
      <c r="D74" s="771">
        <v>2</v>
      </c>
      <c r="E74" s="770" t="s">
        <v>1211</v>
      </c>
      <c r="F74" s="770">
        <v>287</v>
      </c>
      <c r="G74" s="770" t="s">
        <v>701</v>
      </c>
      <c r="H74" s="772">
        <v>1</v>
      </c>
      <c r="I74" t="s">
        <v>1051</v>
      </c>
      <c r="J74">
        <v>1</v>
      </c>
      <c r="K74" s="770">
        <v>20</v>
      </c>
      <c r="L74">
        <v>1</v>
      </c>
      <c r="M74">
        <v>4</v>
      </c>
      <c r="N74" t="s">
        <v>1213</v>
      </c>
      <c r="O74">
        <v>13</v>
      </c>
      <c r="P74" s="774">
        <v>13902.32</v>
      </c>
      <c r="Q74" s="774">
        <v>0</v>
      </c>
      <c r="R74" s="774">
        <f t="shared" si="1"/>
        <v>13902.32</v>
      </c>
      <c r="S74" s="774">
        <v>4227.84</v>
      </c>
      <c r="T74" s="774">
        <v>4227.84</v>
      </c>
      <c r="U74" s="774">
        <v>0</v>
      </c>
      <c r="V74" s="774">
        <v>0</v>
      </c>
    </row>
    <row r="75" spans="1:22">
      <c r="A75">
        <v>4088200100</v>
      </c>
      <c r="B75" s="770">
        <v>2</v>
      </c>
      <c r="C75" s="770">
        <v>5</v>
      </c>
      <c r="D75" s="771">
        <v>2</v>
      </c>
      <c r="E75" s="770" t="s">
        <v>1211</v>
      </c>
      <c r="F75" s="770">
        <v>287</v>
      </c>
      <c r="G75" s="770" t="s">
        <v>701</v>
      </c>
      <c r="H75" s="772">
        <v>1</v>
      </c>
      <c r="I75" t="s">
        <v>1052</v>
      </c>
      <c r="J75">
        <v>1</v>
      </c>
      <c r="K75" s="770">
        <v>20</v>
      </c>
      <c r="L75">
        <v>1</v>
      </c>
      <c r="M75">
        <v>4</v>
      </c>
      <c r="N75" t="s">
        <v>1213</v>
      </c>
      <c r="O75">
        <v>13</v>
      </c>
      <c r="P75" s="774">
        <v>215214.97</v>
      </c>
      <c r="Q75" s="774">
        <v>0</v>
      </c>
      <c r="R75" s="774">
        <f t="shared" si="1"/>
        <v>215214.97</v>
      </c>
      <c r="S75" s="774">
        <v>58495.08</v>
      </c>
      <c r="T75" s="774">
        <v>58495.08</v>
      </c>
      <c r="U75" s="774">
        <v>0</v>
      </c>
      <c r="V75" s="774">
        <v>0</v>
      </c>
    </row>
    <row r="76" spans="1:22">
      <c r="A76">
        <v>4088200100</v>
      </c>
      <c r="B76" s="770">
        <v>2</v>
      </c>
      <c r="C76" s="770">
        <v>5</v>
      </c>
      <c r="D76" s="771">
        <v>2</v>
      </c>
      <c r="E76" s="770" t="s">
        <v>1211</v>
      </c>
      <c r="F76" s="770">
        <v>287</v>
      </c>
      <c r="G76" s="770" t="s">
        <v>701</v>
      </c>
      <c r="H76" s="772">
        <v>1</v>
      </c>
      <c r="I76" t="s">
        <v>1054</v>
      </c>
      <c r="J76">
        <v>1</v>
      </c>
      <c r="K76" s="770">
        <v>20</v>
      </c>
      <c r="L76">
        <v>1</v>
      </c>
      <c r="M76">
        <v>4</v>
      </c>
      <c r="N76" t="s">
        <v>1213</v>
      </c>
      <c r="O76">
        <v>13</v>
      </c>
      <c r="P76" s="774">
        <v>1079347.8600000001</v>
      </c>
      <c r="Q76" s="774">
        <v>0</v>
      </c>
      <c r="R76" s="774">
        <f t="shared" si="1"/>
        <v>1079347.8600000001</v>
      </c>
      <c r="S76" s="774">
        <v>291626.57</v>
      </c>
      <c r="T76" s="774">
        <v>291626.57</v>
      </c>
      <c r="U76" s="774">
        <v>0</v>
      </c>
      <c r="V76" s="774">
        <v>0</v>
      </c>
    </row>
    <row r="77" spans="1:22">
      <c r="A77">
        <v>4088200100</v>
      </c>
      <c r="B77" s="770">
        <v>2</v>
      </c>
      <c r="C77" s="770">
        <v>5</v>
      </c>
      <c r="D77" s="771">
        <v>2</v>
      </c>
      <c r="E77" s="770" t="s">
        <v>1211</v>
      </c>
      <c r="F77" s="770">
        <v>287</v>
      </c>
      <c r="G77" s="770" t="s">
        <v>701</v>
      </c>
      <c r="H77" s="772">
        <v>1</v>
      </c>
      <c r="I77" t="s">
        <v>1056</v>
      </c>
      <c r="J77">
        <v>1</v>
      </c>
      <c r="K77" s="770">
        <v>20</v>
      </c>
      <c r="L77">
        <v>1</v>
      </c>
      <c r="M77">
        <v>4</v>
      </c>
      <c r="N77" t="s">
        <v>1213</v>
      </c>
      <c r="O77">
        <v>13</v>
      </c>
      <c r="P77" s="774">
        <v>673107.95</v>
      </c>
      <c r="Q77" s="774">
        <v>0</v>
      </c>
      <c r="R77" s="774">
        <f t="shared" si="1"/>
        <v>673107.95</v>
      </c>
      <c r="S77" s="774">
        <v>0</v>
      </c>
      <c r="T77" s="774">
        <v>0</v>
      </c>
      <c r="U77" s="774">
        <v>0</v>
      </c>
      <c r="V77" s="774">
        <v>0</v>
      </c>
    </row>
    <row r="78" spans="1:22">
      <c r="A78">
        <v>4088200100</v>
      </c>
      <c r="B78" s="770">
        <v>2</v>
      </c>
      <c r="C78" s="770">
        <v>5</v>
      </c>
      <c r="D78" s="771">
        <v>2</v>
      </c>
      <c r="E78" s="770" t="s">
        <v>1211</v>
      </c>
      <c r="F78" s="770">
        <v>287</v>
      </c>
      <c r="G78" s="770" t="s">
        <v>701</v>
      </c>
      <c r="H78" s="772">
        <v>1</v>
      </c>
      <c r="I78" t="s">
        <v>1057</v>
      </c>
      <c r="J78">
        <v>1</v>
      </c>
      <c r="K78" s="770">
        <v>20</v>
      </c>
      <c r="L78">
        <v>1</v>
      </c>
      <c r="M78">
        <v>4</v>
      </c>
      <c r="N78" t="s">
        <v>1213</v>
      </c>
      <c r="O78">
        <v>13</v>
      </c>
      <c r="P78" s="774">
        <v>1987881.81</v>
      </c>
      <c r="Q78" s="774">
        <v>0</v>
      </c>
      <c r="R78" s="774">
        <f t="shared" si="1"/>
        <v>1987881.81</v>
      </c>
      <c r="S78" s="774">
        <v>429399.53</v>
      </c>
      <c r="T78" s="774">
        <v>429399.53</v>
      </c>
      <c r="U78" s="774">
        <v>429399.53</v>
      </c>
      <c r="V78" s="774">
        <v>429399.53</v>
      </c>
    </row>
    <row r="79" spans="1:22">
      <c r="A79">
        <v>4088200100</v>
      </c>
      <c r="B79" s="770">
        <v>2</v>
      </c>
      <c r="C79" s="770">
        <v>5</v>
      </c>
      <c r="D79" s="771">
        <v>2</v>
      </c>
      <c r="E79" s="770" t="s">
        <v>1211</v>
      </c>
      <c r="F79" s="770">
        <v>287</v>
      </c>
      <c r="G79" s="770" t="s">
        <v>701</v>
      </c>
      <c r="H79" s="772">
        <v>1</v>
      </c>
      <c r="I79" t="s">
        <v>1058</v>
      </c>
      <c r="J79">
        <v>1</v>
      </c>
      <c r="K79" s="770">
        <v>20</v>
      </c>
      <c r="L79">
        <v>1</v>
      </c>
      <c r="M79">
        <v>4</v>
      </c>
      <c r="N79" t="s">
        <v>1213</v>
      </c>
      <c r="O79">
        <v>13</v>
      </c>
      <c r="P79" s="774">
        <v>325927.15999999997</v>
      </c>
      <c r="Q79" s="774">
        <v>0</v>
      </c>
      <c r="R79" s="774">
        <f t="shared" si="1"/>
        <v>325927.15999999997</v>
      </c>
      <c r="S79" s="774">
        <v>0</v>
      </c>
      <c r="T79" s="774">
        <v>0</v>
      </c>
      <c r="U79" s="774">
        <v>0</v>
      </c>
      <c r="V79" s="774">
        <v>0</v>
      </c>
    </row>
    <row r="80" spans="1:22">
      <c r="A80">
        <v>4088200100</v>
      </c>
      <c r="B80" s="770">
        <v>2</v>
      </c>
      <c r="C80" s="770">
        <v>5</v>
      </c>
      <c r="D80" s="771">
        <v>2</v>
      </c>
      <c r="E80" s="770" t="s">
        <v>1211</v>
      </c>
      <c r="F80" s="770">
        <v>287</v>
      </c>
      <c r="G80" s="770" t="s">
        <v>701</v>
      </c>
      <c r="H80" s="772">
        <v>1</v>
      </c>
      <c r="I80" t="s">
        <v>1059</v>
      </c>
      <c r="J80">
        <v>1</v>
      </c>
      <c r="K80" s="770">
        <v>20</v>
      </c>
      <c r="L80">
        <v>1</v>
      </c>
      <c r="M80">
        <v>4</v>
      </c>
      <c r="N80" t="s">
        <v>1213</v>
      </c>
      <c r="O80">
        <v>13</v>
      </c>
      <c r="P80" s="774">
        <v>830119.48</v>
      </c>
      <c r="Q80" s="774">
        <v>0</v>
      </c>
      <c r="R80" s="774">
        <f t="shared" si="1"/>
        <v>830119.48</v>
      </c>
      <c r="S80" s="774">
        <v>146192.82999999999</v>
      </c>
      <c r="T80" s="774">
        <v>146192.82999999999</v>
      </c>
      <c r="U80" s="774">
        <v>145251.19</v>
      </c>
      <c r="V80" s="774">
        <v>145251.19</v>
      </c>
    </row>
    <row r="81" spans="1:22">
      <c r="A81">
        <v>4088200100</v>
      </c>
      <c r="B81" s="770">
        <v>2</v>
      </c>
      <c r="C81" s="770">
        <v>5</v>
      </c>
      <c r="D81" s="771">
        <v>2</v>
      </c>
      <c r="E81" s="770" t="s">
        <v>1211</v>
      </c>
      <c r="F81" s="770">
        <v>287</v>
      </c>
      <c r="G81" s="770" t="s">
        <v>701</v>
      </c>
      <c r="H81" s="772">
        <v>1</v>
      </c>
      <c r="I81" t="s">
        <v>1062</v>
      </c>
      <c r="J81">
        <v>1</v>
      </c>
      <c r="K81" s="770">
        <v>20</v>
      </c>
      <c r="L81">
        <v>1</v>
      </c>
      <c r="M81">
        <v>4</v>
      </c>
      <c r="N81" t="s">
        <v>1213</v>
      </c>
      <c r="O81">
        <v>13</v>
      </c>
      <c r="P81" s="774">
        <v>224545.82</v>
      </c>
      <c r="Q81" s="774">
        <v>0</v>
      </c>
      <c r="R81" s="774">
        <f t="shared" si="1"/>
        <v>224545.82</v>
      </c>
      <c r="S81" s="774">
        <v>68775</v>
      </c>
      <c r="T81" s="774">
        <v>68775</v>
      </c>
      <c r="U81" s="774">
        <v>68775</v>
      </c>
      <c r="V81" s="774">
        <v>68775</v>
      </c>
    </row>
    <row r="82" spans="1:22">
      <c r="A82">
        <v>4088200100</v>
      </c>
      <c r="B82" s="770">
        <v>2</v>
      </c>
      <c r="C82" s="770">
        <v>5</v>
      </c>
      <c r="D82" s="771">
        <v>2</v>
      </c>
      <c r="E82" s="770" t="s">
        <v>1211</v>
      </c>
      <c r="F82" s="770">
        <v>287</v>
      </c>
      <c r="G82" s="770" t="s">
        <v>701</v>
      </c>
      <c r="H82" s="772">
        <v>1</v>
      </c>
      <c r="I82" t="s">
        <v>1063</v>
      </c>
      <c r="J82">
        <v>1</v>
      </c>
      <c r="K82" s="770">
        <v>20</v>
      </c>
      <c r="L82">
        <v>1</v>
      </c>
      <c r="M82">
        <v>4</v>
      </c>
      <c r="N82" t="s">
        <v>1213</v>
      </c>
      <c r="O82">
        <v>13</v>
      </c>
      <c r="P82" s="774">
        <v>30803.82</v>
      </c>
      <c r="Q82" s="774">
        <v>0</v>
      </c>
      <c r="R82" s="774">
        <f t="shared" si="1"/>
        <v>30803.82</v>
      </c>
      <c r="S82" s="774">
        <v>0</v>
      </c>
      <c r="T82" s="774">
        <v>0</v>
      </c>
      <c r="U82" s="774">
        <v>0</v>
      </c>
      <c r="V82" s="774">
        <v>0</v>
      </c>
    </row>
    <row r="83" spans="1:22">
      <c r="A83">
        <v>4088200100</v>
      </c>
      <c r="B83" s="770">
        <v>2</v>
      </c>
      <c r="C83" s="770">
        <v>5</v>
      </c>
      <c r="D83" s="771">
        <v>2</v>
      </c>
      <c r="E83" s="770" t="s">
        <v>1211</v>
      </c>
      <c r="F83" s="770">
        <v>287</v>
      </c>
      <c r="G83" s="770" t="s">
        <v>701</v>
      </c>
      <c r="H83" s="772">
        <v>1</v>
      </c>
      <c r="I83" t="s">
        <v>1064</v>
      </c>
      <c r="J83">
        <v>1</v>
      </c>
      <c r="K83" s="770">
        <v>20</v>
      </c>
      <c r="L83">
        <v>1</v>
      </c>
      <c r="M83">
        <v>4</v>
      </c>
      <c r="N83" t="s">
        <v>1213</v>
      </c>
      <c r="O83">
        <v>13</v>
      </c>
      <c r="P83" s="774">
        <v>47724.37</v>
      </c>
      <c r="Q83" s="774">
        <v>0</v>
      </c>
      <c r="R83" s="774">
        <f t="shared" si="1"/>
        <v>47724.37</v>
      </c>
      <c r="S83" s="774">
        <v>11087</v>
      </c>
      <c r="T83" s="774">
        <v>11087</v>
      </c>
      <c r="U83" s="774">
        <v>11087</v>
      </c>
      <c r="V83" s="774">
        <v>11087</v>
      </c>
    </row>
    <row r="84" spans="1:22">
      <c r="A84">
        <v>4088200100</v>
      </c>
      <c r="B84" s="770">
        <v>2</v>
      </c>
      <c r="C84" s="770">
        <v>5</v>
      </c>
      <c r="D84" s="771">
        <v>2</v>
      </c>
      <c r="E84" s="770" t="s">
        <v>1211</v>
      </c>
      <c r="F84" s="770">
        <v>287</v>
      </c>
      <c r="G84" s="770" t="s">
        <v>701</v>
      </c>
      <c r="H84" s="772">
        <v>1</v>
      </c>
      <c r="I84" t="s">
        <v>1067</v>
      </c>
      <c r="J84">
        <v>1</v>
      </c>
      <c r="K84" s="770">
        <v>20</v>
      </c>
      <c r="L84">
        <v>1</v>
      </c>
      <c r="M84">
        <v>4</v>
      </c>
      <c r="N84" t="s">
        <v>1213</v>
      </c>
      <c r="O84">
        <v>13</v>
      </c>
      <c r="P84" s="774">
        <v>543979.91</v>
      </c>
      <c r="Q84" s="774">
        <v>0</v>
      </c>
      <c r="R84" s="774">
        <f t="shared" si="1"/>
        <v>543979.91</v>
      </c>
      <c r="S84" s="774">
        <v>0</v>
      </c>
      <c r="T84" s="774">
        <v>0</v>
      </c>
      <c r="U84" s="774">
        <v>0</v>
      </c>
      <c r="V84" s="774">
        <v>0</v>
      </c>
    </row>
    <row r="85" spans="1:22">
      <c r="A85">
        <v>4088200100</v>
      </c>
      <c r="B85" s="770">
        <v>2</v>
      </c>
      <c r="C85" s="770">
        <v>5</v>
      </c>
      <c r="D85" s="771">
        <v>2</v>
      </c>
      <c r="E85" s="770" t="s">
        <v>1211</v>
      </c>
      <c r="F85" s="770">
        <v>287</v>
      </c>
      <c r="G85" s="770" t="s">
        <v>701</v>
      </c>
      <c r="H85" s="772">
        <v>1</v>
      </c>
      <c r="I85" t="s">
        <v>1068</v>
      </c>
      <c r="J85">
        <v>1</v>
      </c>
      <c r="K85" s="770">
        <v>20</v>
      </c>
      <c r="L85">
        <v>1</v>
      </c>
      <c r="M85">
        <v>4</v>
      </c>
      <c r="N85" t="s">
        <v>1213</v>
      </c>
      <c r="O85">
        <v>13</v>
      </c>
      <c r="P85" s="774">
        <v>3133.54</v>
      </c>
      <c r="Q85" s="774">
        <v>0</v>
      </c>
      <c r="R85" s="774">
        <f t="shared" si="1"/>
        <v>3133.54</v>
      </c>
      <c r="S85" s="774">
        <v>0</v>
      </c>
      <c r="T85" s="774">
        <v>0</v>
      </c>
      <c r="U85" s="774">
        <v>0</v>
      </c>
      <c r="V85" s="774">
        <v>0</v>
      </c>
    </row>
    <row r="86" spans="1:22">
      <c r="A86">
        <v>4088200100</v>
      </c>
      <c r="B86" s="770">
        <v>2</v>
      </c>
      <c r="C86" s="770">
        <v>5</v>
      </c>
      <c r="D86" s="771">
        <v>2</v>
      </c>
      <c r="E86" s="770" t="s">
        <v>1211</v>
      </c>
      <c r="F86" s="770">
        <v>287</v>
      </c>
      <c r="G86" s="770" t="s">
        <v>701</v>
      </c>
      <c r="H86" s="772">
        <v>1</v>
      </c>
      <c r="I86" t="s">
        <v>1069</v>
      </c>
      <c r="J86">
        <v>1</v>
      </c>
      <c r="K86" s="770">
        <v>20</v>
      </c>
      <c r="L86">
        <v>1</v>
      </c>
      <c r="M86">
        <v>4</v>
      </c>
      <c r="N86" t="s">
        <v>1213</v>
      </c>
      <c r="O86">
        <v>13</v>
      </c>
      <c r="P86" s="774">
        <v>413873.83</v>
      </c>
      <c r="Q86" s="774">
        <v>0</v>
      </c>
      <c r="R86" s="774">
        <f t="shared" si="1"/>
        <v>413873.83</v>
      </c>
      <c r="S86" s="774">
        <v>0</v>
      </c>
      <c r="T86" s="774">
        <v>0</v>
      </c>
      <c r="U86" s="774">
        <v>0</v>
      </c>
      <c r="V86" s="774">
        <v>0</v>
      </c>
    </row>
    <row r="87" spans="1:22">
      <c r="A87">
        <v>4088200100</v>
      </c>
      <c r="B87" s="770">
        <v>2</v>
      </c>
      <c r="C87" s="770">
        <v>5</v>
      </c>
      <c r="D87" s="771">
        <v>2</v>
      </c>
      <c r="E87" s="770" t="s">
        <v>1211</v>
      </c>
      <c r="F87" s="770">
        <v>287</v>
      </c>
      <c r="G87" s="770" t="s">
        <v>701</v>
      </c>
      <c r="H87" s="772">
        <v>1</v>
      </c>
      <c r="I87" t="s">
        <v>1070</v>
      </c>
      <c r="J87">
        <v>1</v>
      </c>
      <c r="K87" s="770">
        <v>20</v>
      </c>
      <c r="L87">
        <v>1</v>
      </c>
      <c r="M87">
        <v>4</v>
      </c>
      <c r="N87" t="s">
        <v>1213</v>
      </c>
      <c r="O87">
        <v>13</v>
      </c>
      <c r="P87" s="774">
        <v>236277.8</v>
      </c>
      <c r="Q87" s="774">
        <v>0</v>
      </c>
      <c r="R87" s="774">
        <f t="shared" si="1"/>
        <v>236277.8</v>
      </c>
      <c r="S87" s="774">
        <v>356.1</v>
      </c>
      <c r="T87" s="774">
        <v>356.1</v>
      </c>
      <c r="U87" s="774">
        <v>356.1</v>
      </c>
      <c r="V87" s="774">
        <v>356.1</v>
      </c>
    </row>
    <row r="88" spans="1:22">
      <c r="A88">
        <v>4088200100</v>
      </c>
      <c r="B88" s="770">
        <v>2</v>
      </c>
      <c r="C88" s="770">
        <v>5</v>
      </c>
      <c r="D88" s="771">
        <v>2</v>
      </c>
      <c r="E88" s="770" t="s">
        <v>1211</v>
      </c>
      <c r="F88" s="770">
        <v>287</v>
      </c>
      <c r="G88" s="770" t="s">
        <v>701</v>
      </c>
      <c r="H88" s="772">
        <v>1</v>
      </c>
      <c r="I88" t="s">
        <v>1071</v>
      </c>
      <c r="J88">
        <v>1</v>
      </c>
      <c r="K88" s="770">
        <v>20</v>
      </c>
      <c r="L88">
        <v>1</v>
      </c>
      <c r="M88">
        <v>4</v>
      </c>
      <c r="N88" t="s">
        <v>1213</v>
      </c>
      <c r="O88">
        <v>13</v>
      </c>
      <c r="P88" s="774">
        <v>203430.02</v>
      </c>
      <c r="Q88" s="774">
        <v>0</v>
      </c>
      <c r="R88" s="774">
        <f t="shared" si="1"/>
        <v>203430.02</v>
      </c>
      <c r="S88" s="774">
        <v>0</v>
      </c>
      <c r="T88" s="774">
        <v>0</v>
      </c>
      <c r="U88" s="774">
        <v>0</v>
      </c>
      <c r="V88" s="774">
        <v>0</v>
      </c>
    </row>
    <row r="89" spans="1:22">
      <c r="A89">
        <v>4088200100</v>
      </c>
      <c r="B89" s="770">
        <v>2</v>
      </c>
      <c r="C89" s="770">
        <v>5</v>
      </c>
      <c r="D89" s="771">
        <v>2</v>
      </c>
      <c r="E89" s="770" t="s">
        <v>1211</v>
      </c>
      <c r="F89" s="770">
        <v>287</v>
      </c>
      <c r="G89" s="770" t="s">
        <v>701</v>
      </c>
      <c r="H89" s="772">
        <v>1</v>
      </c>
      <c r="I89" t="s">
        <v>1072</v>
      </c>
      <c r="J89">
        <v>1</v>
      </c>
      <c r="K89" s="770">
        <v>20</v>
      </c>
      <c r="L89">
        <v>1</v>
      </c>
      <c r="M89">
        <v>4</v>
      </c>
      <c r="N89" t="s">
        <v>1213</v>
      </c>
      <c r="O89">
        <v>13</v>
      </c>
      <c r="P89" s="774">
        <v>35000</v>
      </c>
      <c r="Q89" s="774">
        <v>0</v>
      </c>
      <c r="R89" s="774">
        <f t="shared" si="1"/>
        <v>35000</v>
      </c>
      <c r="S89" s="774">
        <v>0</v>
      </c>
      <c r="T89" s="774">
        <v>0</v>
      </c>
      <c r="U89" s="774">
        <v>0</v>
      </c>
      <c r="V89" s="774">
        <v>0</v>
      </c>
    </row>
    <row r="90" spans="1:22">
      <c r="A90">
        <v>4088200100</v>
      </c>
      <c r="B90" s="770">
        <v>2</v>
      </c>
      <c r="C90" s="770">
        <v>5</v>
      </c>
      <c r="D90" s="771">
        <v>2</v>
      </c>
      <c r="E90" s="770" t="s">
        <v>1211</v>
      </c>
      <c r="F90" s="770">
        <v>287</v>
      </c>
      <c r="G90" s="770" t="s">
        <v>701</v>
      </c>
      <c r="H90" s="772">
        <v>1</v>
      </c>
      <c r="I90" t="s">
        <v>1073</v>
      </c>
      <c r="J90">
        <v>1</v>
      </c>
      <c r="K90" s="770">
        <v>20</v>
      </c>
      <c r="L90">
        <v>1</v>
      </c>
      <c r="M90">
        <v>4</v>
      </c>
      <c r="N90" t="s">
        <v>1213</v>
      </c>
      <c r="O90">
        <v>13</v>
      </c>
      <c r="P90" s="774">
        <v>30046.57</v>
      </c>
      <c r="Q90" s="774">
        <v>0</v>
      </c>
      <c r="R90" s="774">
        <f t="shared" si="1"/>
        <v>30046.57</v>
      </c>
      <c r="S90" s="774">
        <v>1403.5</v>
      </c>
      <c r="T90" s="774">
        <v>1403.5</v>
      </c>
      <c r="U90" s="774">
        <v>1403.5</v>
      </c>
      <c r="V90" s="774">
        <v>1403.5</v>
      </c>
    </row>
    <row r="91" spans="1:22">
      <c r="A91">
        <v>4088200100</v>
      </c>
      <c r="B91" s="770">
        <v>2</v>
      </c>
      <c r="C91" s="770">
        <v>5</v>
      </c>
      <c r="D91" s="771">
        <v>2</v>
      </c>
      <c r="E91" s="770" t="s">
        <v>1211</v>
      </c>
      <c r="F91" s="770">
        <v>287</v>
      </c>
      <c r="G91" s="770" t="s">
        <v>701</v>
      </c>
      <c r="H91" s="772">
        <v>1</v>
      </c>
      <c r="I91" t="s">
        <v>1076</v>
      </c>
      <c r="J91">
        <v>1</v>
      </c>
      <c r="K91" s="770">
        <v>20</v>
      </c>
      <c r="L91">
        <v>1</v>
      </c>
      <c r="M91">
        <v>4</v>
      </c>
      <c r="N91" t="s">
        <v>1213</v>
      </c>
      <c r="O91">
        <v>13</v>
      </c>
      <c r="P91" s="774">
        <v>31188.1</v>
      </c>
      <c r="Q91" s="774">
        <v>0</v>
      </c>
      <c r="R91" s="774">
        <f t="shared" si="1"/>
        <v>31188.1</v>
      </c>
      <c r="S91" s="774">
        <v>439.81</v>
      </c>
      <c r="T91" s="774">
        <v>439.81</v>
      </c>
      <c r="U91" s="774">
        <v>439.81</v>
      </c>
      <c r="V91" s="774">
        <v>439.81</v>
      </c>
    </row>
    <row r="92" spans="1:22">
      <c r="A92">
        <v>4088200100</v>
      </c>
      <c r="B92" s="770">
        <v>2</v>
      </c>
      <c r="C92" s="770">
        <v>5</v>
      </c>
      <c r="D92" s="771">
        <v>2</v>
      </c>
      <c r="E92" s="770" t="s">
        <v>1211</v>
      </c>
      <c r="F92" s="770">
        <v>287</v>
      </c>
      <c r="G92" s="770" t="s">
        <v>701</v>
      </c>
      <c r="H92" s="772">
        <v>1</v>
      </c>
      <c r="I92" t="s">
        <v>1077</v>
      </c>
      <c r="J92">
        <v>1</v>
      </c>
      <c r="K92" s="770">
        <v>20</v>
      </c>
      <c r="L92">
        <v>1</v>
      </c>
      <c r="M92">
        <v>4</v>
      </c>
      <c r="N92" t="s">
        <v>1213</v>
      </c>
      <c r="O92">
        <v>13</v>
      </c>
      <c r="P92" s="774">
        <v>52044.4</v>
      </c>
      <c r="Q92" s="774">
        <v>0</v>
      </c>
      <c r="R92" s="774">
        <f t="shared" si="1"/>
        <v>52044.4</v>
      </c>
      <c r="S92" s="774">
        <v>0</v>
      </c>
      <c r="T92" s="774">
        <v>0</v>
      </c>
      <c r="U92" s="774">
        <v>0</v>
      </c>
      <c r="V92" s="774">
        <v>0</v>
      </c>
    </row>
    <row r="93" spans="1:22">
      <c r="A93">
        <v>4088200100</v>
      </c>
      <c r="B93" s="770">
        <v>2</v>
      </c>
      <c r="C93" s="770">
        <v>5</v>
      </c>
      <c r="D93" s="771">
        <v>2</v>
      </c>
      <c r="E93" s="770" t="s">
        <v>1211</v>
      </c>
      <c r="F93" s="770">
        <v>287</v>
      </c>
      <c r="G93" s="770" t="s">
        <v>701</v>
      </c>
      <c r="H93" s="772">
        <v>1</v>
      </c>
      <c r="I93" t="s">
        <v>1078</v>
      </c>
      <c r="J93">
        <v>1</v>
      </c>
      <c r="K93" s="770">
        <v>20</v>
      </c>
      <c r="L93">
        <v>1</v>
      </c>
      <c r="M93">
        <v>4</v>
      </c>
      <c r="N93" t="s">
        <v>1213</v>
      </c>
      <c r="O93">
        <v>13</v>
      </c>
      <c r="P93" s="774">
        <v>108212.86</v>
      </c>
      <c r="Q93" s="774">
        <v>0</v>
      </c>
      <c r="R93" s="774">
        <f t="shared" si="1"/>
        <v>108212.86</v>
      </c>
      <c r="S93" s="774">
        <v>1542.94</v>
      </c>
      <c r="T93" s="774">
        <v>1542.94</v>
      </c>
      <c r="U93" s="774">
        <v>1542.94</v>
      </c>
      <c r="V93" s="774">
        <v>1542.94</v>
      </c>
    </row>
    <row r="94" spans="1:22">
      <c r="A94">
        <v>4088200100</v>
      </c>
      <c r="B94" s="770">
        <v>2</v>
      </c>
      <c r="C94" s="770">
        <v>5</v>
      </c>
      <c r="D94" s="771">
        <v>2</v>
      </c>
      <c r="E94" s="770" t="s">
        <v>1211</v>
      </c>
      <c r="F94" s="770">
        <v>287</v>
      </c>
      <c r="G94" s="770" t="s">
        <v>701</v>
      </c>
      <c r="H94" s="772">
        <v>1</v>
      </c>
      <c r="I94" t="s">
        <v>1079</v>
      </c>
      <c r="J94">
        <v>1</v>
      </c>
      <c r="K94" s="770">
        <v>20</v>
      </c>
      <c r="L94">
        <v>1</v>
      </c>
      <c r="M94">
        <v>4</v>
      </c>
      <c r="N94" t="s">
        <v>1213</v>
      </c>
      <c r="O94">
        <v>13</v>
      </c>
      <c r="P94" s="774">
        <v>954123.58</v>
      </c>
      <c r="Q94" s="774">
        <v>0</v>
      </c>
      <c r="R94" s="774">
        <f t="shared" si="1"/>
        <v>954123.58</v>
      </c>
      <c r="S94" s="774">
        <v>5914.2</v>
      </c>
      <c r="T94" s="774">
        <v>5914.2</v>
      </c>
      <c r="U94" s="774">
        <v>5914.2</v>
      </c>
      <c r="V94" s="774">
        <v>5914.2</v>
      </c>
    </row>
    <row r="95" spans="1:22">
      <c r="A95">
        <v>4088200100</v>
      </c>
      <c r="B95" s="770">
        <v>2</v>
      </c>
      <c r="C95" s="770">
        <v>5</v>
      </c>
      <c r="D95" s="771">
        <v>2</v>
      </c>
      <c r="E95" s="770" t="s">
        <v>1211</v>
      </c>
      <c r="F95" s="770">
        <v>287</v>
      </c>
      <c r="G95" s="770" t="s">
        <v>701</v>
      </c>
      <c r="H95" s="772">
        <v>1</v>
      </c>
      <c r="I95" t="s">
        <v>1080</v>
      </c>
      <c r="J95">
        <v>1</v>
      </c>
      <c r="K95" s="770">
        <v>20</v>
      </c>
      <c r="L95">
        <v>1</v>
      </c>
      <c r="M95">
        <v>4</v>
      </c>
      <c r="N95" t="s">
        <v>1213</v>
      </c>
      <c r="O95">
        <v>13</v>
      </c>
      <c r="P95" s="774">
        <v>3879.72</v>
      </c>
      <c r="Q95" s="774">
        <v>0</v>
      </c>
      <c r="R95" s="774">
        <f t="shared" si="1"/>
        <v>3879.72</v>
      </c>
      <c r="S95" s="774">
        <v>0</v>
      </c>
      <c r="T95" s="774">
        <v>0</v>
      </c>
      <c r="U95" s="774">
        <v>0</v>
      </c>
      <c r="V95" s="774">
        <v>0</v>
      </c>
    </row>
    <row r="96" spans="1:22">
      <c r="A96">
        <v>4088200100</v>
      </c>
      <c r="B96" s="770">
        <v>2</v>
      </c>
      <c r="C96" s="770">
        <v>5</v>
      </c>
      <c r="D96" s="771">
        <v>2</v>
      </c>
      <c r="E96" s="770" t="s">
        <v>1211</v>
      </c>
      <c r="F96" s="770">
        <v>287</v>
      </c>
      <c r="G96" s="770" t="s">
        <v>701</v>
      </c>
      <c r="H96" s="772">
        <v>1</v>
      </c>
      <c r="I96" t="s">
        <v>1081</v>
      </c>
      <c r="J96">
        <v>1</v>
      </c>
      <c r="K96" s="770">
        <v>20</v>
      </c>
      <c r="L96">
        <v>1</v>
      </c>
      <c r="M96">
        <v>4</v>
      </c>
      <c r="N96" t="s">
        <v>1213</v>
      </c>
      <c r="O96">
        <v>13</v>
      </c>
      <c r="P96" s="774">
        <v>103905.64</v>
      </c>
      <c r="Q96" s="774">
        <v>0</v>
      </c>
      <c r="R96" s="774">
        <f t="shared" si="1"/>
        <v>103905.64</v>
      </c>
      <c r="S96" s="774">
        <v>0</v>
      </c>
      <c r="T96" s="774">
        <v>0</v>
      </c>
      <c r="U96" s="774">
        <v>0</v>
      </c>
      <c r="V96" s="774">
        <v>0</v>
      </c>
    </row>
    <row r="97" spans="1:22">
      <c r="A97">
        <v>4088200100</v>
      </c>
      <c r="B97" s="770">
        <v>2</v>
      </c>
      <c r="C97" s="770">
        <v>5</v>
      </c>
      <c r="D97" s="771">
        <v>2</v>
      </c>
      <c r="E97" s="770" t="s">
        <v>1211</v>
      </c>
      <c r="F97" s="770">
        <v>287</v>
      </c>
      <c r="G97" s="770" t="s">
        <v>701</v>
      </c>
      <c r="H97" s="772">
        <v>1</v>
      </c>
      <c r="I97" t="s">
        <v>1082</v>
      </c>
      <c r="J97">
        <v>1</v>
      </c>
      <c r="K97" s="770">
        <v>20</v>
      </c>
      <c r="L97">
        <v>1</v>
      </c>
      <c r="M97">
        <v>4</v>
      </c>
      <c r="N97" t="s">
        <v>1213</v>
      </c>
      <c r="O97">
        <v>13</v>
      </c>
      <c r="P97" s="774">
        <v>1575.21</v>
      </c>
      <c r="Q97" s="774">
        <v>0</v>
      </c>
      <c r="R97" s="774">
        <f t="shared" si="1"/>
        <v>1575.21</v>
      </c>
      <c r="S97" s="774">
        <v>0</v>
      </c>
      <c r="T97" s="774">
        <v>0</v>
      </c>
      <c r="U97" s="774">
        <v>0</v>
      </c>
      <c r="V97" s="774">
        <v>0</v>
      </c>
    </row>
    <row r="98" spans="1:22">
      <c r="A98">
        <v>4088200100</v>
      </c>
      <c r="B98" s="770">
        <v>2</v>
      </c>
      <c r="C98" s="770">
        <v>5</v>
      </c>
      <c r="D98" s="771">
        <v>2</v>
      </c>
      <c r="E98" s="770" t="s">
        <v>1211</v>
      </c>
      <c r="F98" s="770">
        <v>287</v>
      </c>
      <c r="G98" s="770" t="s">
        <v>701</v>
      </c>
      <c r="H98" s="772">
        <v>1</v>
      </c>
      <c r="I98" t="s">
        <v>1083</v>
      </c>
      <c r="J98">
        <v>1</v>
      </c>
      <c r="K98" s="770">
        <v>20</v>
      </c>
      <c r="L98">
        <v>1</v>
      </c>
      <c r="M98">
        <v>4</v>
      </c>
      <c r="N98" t="s">
        <v>1213</v>
      </c>
      <c r="O98">
        <v>13</v>
      </c>
      <c r="P98" s="774">
        <v>79833.350000000006</v>
      </c>
      <c r="Q98" s="774">
        <v>0</v>
      </c>
      <c r="R98" s="774">
        <f t="shared" si="1"/>
        <v>79833.350000000006</v>
      </c>
      <c r="S98" s="774">
        <v>0</v>
      </c>
      <c r="T98" s="774">
        <v>0</v>
      </c>
      <c r="U98" s="774">
        <v>0</v>
      </c>
      <c r="V98" s="774">
        <v>0</v>
      </c>
    </row>
    <row r="99" spans="1:22">
      <c r="A99">
        <v>4088200100</v>
      </c>
      <c r="B99" s="770">
        <v>2</v>
      </c>
      <c r="C99" s="770">
        <v>5</v>
      </c>
      <c r="D99" s="771">
        <v>2</v>
      </c>
      <c r="E99" s="770" t="s">
        <v>1211</v>
      </c>
      <c r="F99" s="770">
        <v>287</v>
      </c>
      <c r="G99" s="770" t="s">
        <v>701</v>
      </c>
      <c r="H99" s="772">
        <v>1</v>
      </c>
      <c r="I99" t="s">
        <v>1084</v>
      </c>
      <c r="J99">
        <v>1</v>
      </c>
      <c r="K99" s="770">
        <v>20</v>
      </c>
      <c r="L99">
        <v>1</v>
      </c>
      <c r="M99">
        <v>4</v>
      </c>
      <c r="N99" t="s">
        <v>1213</v>
      </c>
      <c r="O99">
        <v>13</v>
      </c>
      <c r="P99" s="774">
        <v>11167.34</v>
      </c>
      <c r="Q99" s="774">
        <v>0</v>
      </c>
      <c r="R99" s="774">
        <f t="shared" si="1"/>
        <v>11167.34</v>
      </c>
      <c r="S99" s="774">
        <v>0</v>
      </c>
      <c r="T99" s="774">
        <v>0</v>
      </c>
      <c r="U99" s="774">
        <v>0</v>
      </c>
      <c r="V99" s="774">
        <v>0</v>
      </c>
    </row>
    <row r="100" spans="1:22">
      <c r="A100">
        <v>4088200100</v>
      </c>
      <c r="B100" s="770">
        <v>2</v>
      </c>
      <c r="C100" s="770">
        <v>5</v>
      </c>
      <c r="D100" s="771">
        <v>2</v>
      </c>
      <c r="E100" s="770" t="s">
        <v>1211</v>
      </c>
      <c r="F100" s="770">
        <v>287</v>
      </c>
      <c r="G100" s="770" t="s">
        <v>701</v>
      </c>
      <c r="H100" s="772">
        <v>1</v>
      </c>
      <c r="I100" t="s">
        <v>1085</v>
      </c>
      <c r="J100">
        <v>1</v>
      </c>
      <c r="K100" s="770">
        <v>20</v>
      </c>
      <c r="L100">
        <v>1</v>
      </c>
      <c r="M100">
        <v>4</v>
      </c>
      <c r="N100" t="s">
        <v>1213</v>
      </c>
      <c r="O100">
        <v>13</v>
      </c>
      <c r="P100" s="774">
        <v>167775.5</v>
      </c>
      <c r="Q100" s="774">
        <v>0</v>
      </c>
      <c r="R100" s="774">
        <f t="shared" si="1"/>
        <v>167775.5</v>
      </c>
      <c r="S100" s="774">
        <v>729.07</v>
      </c>
      <c r="T100" s="774">
        <v>729.07</v>
      </c>
      <c r="U100" s="774">
        <v>729.07</v>
      </c>
      <c r="V100" s="774">
        <v>729.07</v>
      </c>
    </row>
    <row r="101" spans="1:22">
      <c r="A101">
        <v>4088200100</v>
      </c>
      <c r="B101" s="770">
        <v>2</v>
      </c>
      <c r="C101" s="770">
        <v>5</v>
      </c>
      <c r="D101" s="771">
        <v>2</v>
      </c>
      <c r="E101" s="770" t="s">
        <v>1211</v>
      </c>
      <c r="F101" s="770">
        <v>287</v>
      </c>
      <c r="G101" s="770" t="s">
        <v>701</v>
      </c>
      <c r="H101" s="772">
        <v>1</v>
      </c>
      <c r="I101" t="s">
        <v>1086</v>
      </c>
      <c r="J101">
        <v>1</v>
      </c>
      <c r="K101" s="770">
        <v>20</v>
      </c>
      <c r="L101">
        <v>1</v>
      </c>
      <c r="M101">
        <v>4</v>
      </c>
      <c r="N101" t="s">
        <v>1213</v>
      </c>
      <c r="O101">
        <v>13</v>
      </c>
      <c r="P101" s="774">
        <v>20552.650000000001</v>
      </c>
      <c r="Q101" s="774">
        <v>0</v>
      </c>
      <c r="R101" s="774">
        <f t="shared" si="1"/>
        <v>20552.650000000001</v>
      </c>
      <c r="S101" s="774">
        <v>0</v>
      </c>
      <c r="T101" s="774">
        <v>0</v>
      </c>
      <c r="U101" s="774">
        <v>0</v>
      </c>
      <c r="V101" s="774">
        <v>0</v>
      </c>
    </row>
    <row r="102" spans="1:22">
      <c r="A102">
        <v>4088200100</v>
      </c>
      <c r="B102" s="770">
        <v>2</v>
      </c>
      <c r="C102" s="770">
        <v>5</v>
      </c>
      <c r="D102" s="771">
        <v>2</v>
      </c>
      <c r="E102" s="770" t="s">
        <v>1211</v>
      </c>
      <c r="F102" s="770">
        <v>287</v>
      </c>
      <c r="G102" s="770" t="s">
        <v>701</v>
      </c>
      <c r="H102" s="772">
        <v>1</v>
      </c>
      <c r="I102" t="s">
        <v>1088</v>
      </c>
      <c r="J102">
        <v>1</v>
      </c>
      <c r="K102" s="770">
        <v>20</v>
      </c>
      <c r="L102">
        <v>1</v>
      </c>
      <c r="M102">
        <v>4</v>
      </c>
      <c r="N102" t="s">
        <v>1213</v>
      </c>
      <c r="O102">
        <v>13</v>
      </c>
      <c r="P102" s="774">
        <v>1396172.34</v>
      </c>
      <c r="Q102" s="774">
        <v>0</v>
      </c>
      <c r="R102" s="774">
        <f t="shared" si="1"/>
        <v>1396172.34</v>
      </c>
      <c r="S102" s="774">
        <v>151559</v>
      </c>
      <c r="T102" s="774">
        <v>151559</v>
      </c>
      <c r="U102" s="774">
        <v>151559</v>
      </c>
      <c r="V102" s="774">
        <v>151559</v>
      </c>
    </row>
    <row r="103" spans="1:22">
      <c r="A103">
        <v>4088200100</v>
      </c>
      <c r="B103" s="770">
        <v>2</v>
      </c>
      <c r="C103" s="770">
        <v>5</v>
      </c>
      <c r="D103" s="771">
        <v>2</v>
      </c>
      <c r="E103" s="770" t="s">
        <v>1211</v>
      </c>
      <c r="F103" s="770">
        <v>287</v>
      </c>
      <c r="G103" s="770" t="s">
        <v>701</v>
      </c>
      <c r="H103" s="772">
        <v>1</v>
      </c>
      <c r="I103" t="s">
        <v>1089</v>
      </c>
      <c r="J103">
        <v>1</v>
      </c>
      <c r="K103" s="770">
        <v>20</v>
      </c>
      <c r="L103">
        <v>1</v>
      </c>
      <c r="M103">
        <v>4</v>
      </c>
      <c r="N103" t="s">
        <v>1213</v>
      </c>
      <c r="O103">
        <v>13</v>
      </c>
      <c r="P103" s="774">
        <v>2180.27</v>
      </c>
      <c r="Q103" s="774">
        <v>0</v>
      </c>
      <c r="R103" s="774">
        <f t="shared" si="1"/>
        <v>2180.27</v>
      </c>
      <c r="S103" s="774">
        <v>0</v>
      </c>
      <c r="T103" s="774">
        <v>0</v>
      </c>
      <c r="U103" s="774">
        <v>0</v>
      </c>
      <c r="V103" s="774">
        <v>0</v>
      </c>
    </row>
    <row r="104" spans="1:22">
      <c r="A104">
        <v>4088200100</v>
      </c>
      <c r="B104" s="770">
        <v>2</v>
      </c>
      <c r="C104" s="770">
        <v>5</v>
      </c>
      <c r="D104" s="771">
        <v>2</v>
      </c>
      <c r="E104" s="770" t="s">
        <v>1211</v>
      </c>
      <c r="F104" s="770">
        <v>287</v>
      </c>
      <c r="G104" s="770" t="s">
        <v>701</v>
      </c>
      <c r="H104" s="772">
        <v>1</v>
      </c>
      <c r="I104" t="s">
        <v>1090</v>
      </c>
      <c r="J104">
        <v>1</v>
      </c>
      <c r="K104" s="770">
        <v>20</v>
      </c>
      <c r="L104">
        <v>1</v>
      </c>
      <c r="M104">
        <v>4</v>
      </c>
      <c r="N104" t="s">
        <v>1213</v>
      </c>
      <c r="O104">
        <v>13</v>
      </c>
      <c r="P104" s="774">
        <v>196011.73</v>
      </c>
      <c r="Q104" s="774">
        <v>0</v>
      </c>
      <c r="R104" s="774">
        <f t="shared" si="1"/>
        <v>196011.73</v>
      </c>
      <c r="S104" s="774">
        <v>24144.14</v>
      </c>
      <c r="T104" s="774">
        <v>24144.14</v>
      </c>
      <c r="U104" s="774">
        <v>24144.14</v>
      </c>
      <c r="V104" s="774">
        <v>24144.14</v>
      </c>
    </row>
    <row r="105" spans="1:22">
      <c r="A105">
        <v>4088200100</v>
      </c>
      <c r="B105" s="770">
        <v>2</v>
      </c>
      <c r="C105" s="770">
        <v>5</v>
      </c>
      <c r="D105" s="771">
        <v>2</v>
      </c>
      <c r="E105" s="770" t="s">
        <v>1211</v>
      </c>
      <c r="F105" s="770">
        <v>287</v>
      </c>
      <c r="G105" s="770" t="s">
        <v>701</v>
      </c>
      <c r="H105" s="772">
        <v>1</v>
      </c>
      <c r="I105" t="s">
        <v>1091</v>
      </c>
      <c r="J105">
        <v>1</v>
      </c>
      <c r="K105" s="770">
        <v>20</v>
      </c>
      <c r="L105">
        <v>1</v>
      </c>
      <c r="M105">
        <v>4</v>
      </c>
      <c r="N105" t="s">
        <v>1213</v>
      </c>
      <c r="O105">
        <v>13</v>
      </c>
      <c r="P105" s="774">
        <v>245634.81</v>
      </c>
      <c r="Q105" s="774">
        <v>0</v>
      </c>
      <c r="R105" s="774">
        <f t="shared" si="1"/>
        <v>245634.81</v>
      </c>
      <c r="S105" s="774">
        <v>40627.86</v>
      </c>
      <c r="T105" s="774">
        <v>40627.86</v>
      </c>
      <c r="U105" s="774">
        <v>40627.86</v>
      </c>
      <c r="V105" s="774">
        <v>40627.86</v>
      </c>
    </row>
    <row r="106" spans="1:22">
      <c r="A106">
        <v>4088200100</v>
      </c>
      <c r="B106" s="770">
        <v>2</v>
      </c>
      <c r="C106" s="770">
        <v>5</v>
      </c>
      <c r="D106" s="771">
        <v>2</v>
      </c>
      <c r="E106" s="770" t="s">
        <v>1211</v>
      </c>
      <c r="F106" s="770">
        <v>287</v>
      </c>
      <c r="G106" s="770" t="s">
        <v>701</v>
      </c>
      <c r="H106" s="772">
        <v>1</v>
      </c>
      <c r="I106" t="s">
        <v>1092</v>
      </c>
      <c r="J106">
        <v>1</v>
      </c>
      <c r="K106" s="770">
        <v>20</v>
      </c>
      <c r="L106">
        <v>1</v>
      </c>
      <c r="M106">
        <v>4</v>
      </c>
      <c r="N106" t="s">
        <v>1213</v>
      </c>
      <c r="O106">
        <v>13</v>
      </c>
      <c r="P106" s="774">
        <v>147582.67000000001</v>
      </c>
      <c r="Q106" s="774">
        <v>0</v>
      </c>
      <c r="R106" s="774">
        <f t="shared" si="1"/>
        <v>147582.67000000001</v>
      </c>
      <c r="S106" s="774">
        <v>24923.99</v>
      </c>
      <c r="T106" s="774">
        <v>24923.99</v>
      </c>
      <c r="U106" s="774">
        <v>24923.99</v>
      </c>
      <c r="V106" s="774">
        <v>24923.99</v>
      </c>
    </row>
    <row r="107" spans="1:22">
      <c r="A107">
        <v>4088200100</v>
      </c>
      <c r="B107" s="770">
        <v>2</v>
      </c>
      <c r="C107" s="770">
        <v>5</v>
      </c>
      <c r="D107" s="771">
        <v>2</v>
      </c>
      <c r="E107" s="770" t="s">
        <v>1211</v>
      </c>
      <c r="F107" s="770">
        <v>287</v>
      </c>
      <c r="G107" s="770" t="s">
        <v>701</v>
      </c>
      <c r="H107" s="772">
        <v>1</v>
      </c>
      <c r="I107" t="s">
        <v>1093</v>
      </c>
      <c r="J107">
        <v>1</v>
      </c>
      <c r="K107" s="770">
        <v>20</v>
      </c>
      <c r="L107">
        <v>1</v>
      </c>
      <c r="M107">
        <v>4</v>
      </c>
      <c r="N107" t="s">
        <v>1213</v>
      </c>
      <c r="O107">
        <v>13</v>
      </c>
      <c r="P107" s="774">
        <v>155891.95000000001</v>
      </c>
      <c r="Q107" s="774">
        <v>0</v>
      </c>
      <c r="R107" s="774">
        <f t="shared" si="1"/>
        <v>155891.95000000001</v>
      </c>
      <c r="S107" s="774">
        <v>16510.45</v>
      </c>
      <c r="T107" s="774">
        <v>16510.45</v>
      </c>
      <c r="U107" s="774">
        <v>16510.45</v>
      </c>
      <c r="V107" s="774">
        <v>16510.45</v>
      </c>
    </row>
    <row r="108" spans="1:22">
      <c r="A108">
        <v>4088200100</v>
      </c>
      <c r="B108" s="770">
        <v>2</v>
      </c>
      <c r="C108" s="770">
        <v>5</v>
      </c>
      <c r="D108" s="771">
        <v>2</v>
      </c>
      <c r="E108" s="770" t="s">
        <v>1211</v>
      </c>
      <c r="F108" s="770">
        <v>287</v>
      </c>
      <c r="G108" s="770" t="s">
        <v>701</v>
      </c>
      <c r="H108" s="772">
        <v>1</v>
      </c>
      <c r="I108" t="s">
        <v>1094</v>
      </c>
      <c r="J108">
        <v>1</v>
      </c>
      <c r="K108" s="770">
        <v>20</v>
      </c>
      <c r="L108">
        <v>1</v>
      </c>
      <c r="M108">
        <v>4</v>
      </c>
      <c r="N108" t="s">
        <v>1213</v>
      </c>
      <c r="O108">
        <v>13</v>
      </c>
      <c r="P108" s="774">
        <v>746907.4</v>
      </c>
      <c r="Q108" s="774">
        <v>0</v>
      </c>
      <c r="R108" s="774">
        <f t="shared" si="1"/>
        <v>746907.4</v>
      </c>
      <c r="S108" s="774">
        <v>0</v>
      </c>
      <c r="T108" s="774">
        <v>0</v>
      </c>
      <c r="U108" s="774">
        <v>0</v>
      </c>
      <c r="V108" s="774">
        <v>0</v>
      </c>
    </row>
    <row r="109" spans="1:22">
      <c r="A109">
        <v>4088200100</v>
      </c>
      <c r="B109" s="770">
        <v>2</v>
      </c>
      <c r="C109" s="770">
        <v>5</v>
      </c>
      <c r="D109" s="771">
        <v>2</v>
      </c>
      <c r="E109" s="770" t="s">
        <v>1211</v>
      </c>
      <c r="F109" s="770">
        <v>287</v>
      </c>
      <c r="G109" s="770" t="s">
        <v>701</v>
      </c>
      <c r="H109" s="772">
        <v>1</v>
      </c>
      <c r="I109" t="s">
        <v>1095</v>
      </c>
      <c r="J109">
        <v>1</v>
      </c>
      <c r="K109" s="770">
        <v>20</v>
      </c>
      <c r="L109">
        <v>1</v>
      </c>
      <c r="M109">
        <v>4</v>
      </c>
      <c r="N109" t="s">
        <v>1213</v>
      </c>
      <c r="O109">
        <v>13</v>
      </c>
      <c r="P109" s="774">
        <v>189329.94</v>
      </c>
      <c r="Q109" s="774">
        <v>0</v>
      </c>
      <c r="R109" s="774">
        <f t="shared" si="1"/>
        <v>189329.94</v>
      </c>
      <c r="S109" s="774">
        <v>0</v>
      </c>
      <c r="T109" s="774">
        <v>0</v>
      </c>
      <c r="U109" s="774">
        <v>0</v>
      </c>
      <c r="V109" s="774">
        <v>0</v>
      </c>
    </row>
    <row r="110" spans="1:22">
      <c r="A110">
        <v>4088200100</v>
      </c>
      <c r="B110" s="770">
        <v>2</v>
      </c>
      <c r="C110" s="770">
        <v>5</v>
      </c>
      <c r="D110" s="771">
        <v>2</v>
      </c>
      <c r="E110" s="770" t="s">
        <v>1211</v>
      </c>
      <c r="F110" s="770">
        <v>287</v>
      </c>
      <c r="G110" s="770" t="s">
        <v>701</v>
      </c>
      <c r="H110" s="772">
        <v>1</v>
      </c>
      <c r="I110" t="s">
        <v>1096</v>
      </c>
      <c r="J110">
        <v>1</v>
      </c>
      <c r="K110" s="770">
        <v>20</v>
      </c>
      <c r="L110">
        <v>1</v>
      </c>
      <c r="M110">
        <v>4</v>
      </c>
      <c r="N110" t="s">
        <v>1213</v>
      </c>
      <c r="O110">
        <v>13</v>
      </c>
      <c r="P110" s="774">
        <v>69634.070000000007</v>
      </c>
      <c r="Q110" s="774">
        <v>0</v>
      </c>
      <c r="R110" s="774">
        <f t="shared" si="1"/>
        <v>69634.070000000007</v>
      </c>
      <c r="S110" s="774">
        <v>0</v>
      </c>
      <c r="T110" s="774">
        <v>0</v>
      </c>
      <c r="U110" s="774">
        <v>0</v>
      </c>
      <c r="V110" s="774">
        <v>0</v>
      </c>
    </row>
    <row r="111" spans="1:22">
      <c r="A111">
        <v>4088200100</v>
      </c>
      <c r="B111" s="770">
        <v>2</v>
      </c>
      <c r="C111" s="770">
        <v>5</v>
      </c>
      <c r="D111" s="771">
        <v>2</v>
      </c>
      <c r="E111" s="770" t="s">
        <v>1211</v>
      </c>
      <c r="F111" s="770">
        <v>287</v>
      </c>
      <c r="G111" s="770" t="s">
        <v>701</v>
      </c>
      <c r="H111" s="772">
        <v>1</v>
      </c>
      <c r="I111" t="s">
        <v>1097</v>
      </c>
      <c r="J111">
        <v>1</v>
      </c>
      <c r="K111" s="770">
        <v>20</v>
      </c>
      <c r="L111">
        <v>1</v>
      </c>
      <c r="M111">
        <v>4</v>
      </c>
      <c r="N111" t="s">
        <v>1213</v>
      </c>
      <c r="O111">
        <v>13</v>
      </c>
      <c r="P111" s="774">
        <v>55477.16</v>
      </c>
      <c r="Q111" s="774">
        <v>0</v>
      </c>
      <c r="R111" s="774">
        <f t="shared" si="1"/>
        <v>55477.16</v>
      </c>
      <c r="S111" s="774">
        <v>0</v>
      </c>
      <c r="T111" s="774">
        <v>0</v>
      </c>
      <c r="U111" s="774">
        <v>0</v>
      </c>
      <c r="V111" s="774">
        <v>0</v>
      </c>
    </row>
    <row r="112" spans="1:22">
      <c r="A112">
        <v>4088200100</v>
      </c>
      <c r="B112" s="770">
        <v>2</v>
      </c>
      <c r="C112" s="770">
        <v>5</v>
      </c>
      <c r="D112" s="771">
        <v>2</v>
      </c>
      <c r="E112" s="770" t="s">
        <v>1211</v>
      </c>
      <c r="F112" s="770">
        <v>287</v>
      </c>
      <c r="G112" s="770" t="s">
        <v>701</v>
      </c>
      <c r="H112" s="772">
        <v>1</v>
      </c>
      <c r="I112" t="s">
        <v>1098</v>
      </c>
      <c r="J112">
        <v>1</v>
      </c>
      <c r="K112" s="770">
        <v>20</v>
      </c>
      <c r="L112">
        <v>1</v>
      </c>
      <c r="M112">
        <v>4</v>
      </c>
      <c r="N112" t="s">
        <v>1213</v>
      </c>
      <c r="O112">
        <v>13</v>
      </c>
      <c r="P112" s="774">
        <v>513739.61</v>
      </c>
      <c r="Q112" s="774">
        <v>0</v>
      </c>
      <c r="R112" s="774">
        <f t="shared" si="1"/>
        <v>513739.61</v>
      </c>
      <c r="S112" s="774">
        <v>580</v>
      </c>
      <c r="T112" s="774">
        <v>580</v>
      </c>
      <c r="U112" s="774">
        <v>580</v>
      </c>
      <c r="V112" s="774">
        <v>580</v>
      </c>
    </row>
    <row r="113" spans="1:22">
      <c r="A113">
        <v>4088200100</v>
      </c>
      <c r="B113" s="770">
        <v>2</v>
      </c>
      <c r="C113" s="770">
        <v>5</v>
      </c>
      <c r="D113" s="771">
        <v>2</v>
      </c>
      <c r="E113" s="770" t="s">
        <v>1211</v>
      </c>
      <c r="F113" s="770">
        <v>287</v>
      </c>
      <c r="G113" s="770" t="s">
        <v>701</v>
      </c>
      <c r="H113" s="772">
        <v>1</v>
      </c>
      <c r="I113" t="s">
        <v>1099</v>
      </c>
      <c r="J113">
        <v>1</v>
      </c>
      <c r="K113" s="770">
        <v>20</v>
      </c>
      <c r="L113">
        <v>1</v>
      </c>
      <c r="M113">
        <v>4</v>
      </c>
      <c r="N113" t="s">
        <v>1213</v>
      </c>
      <c r="O113">
        <v>13</v>
      </c>
      <c r="P113" s="774">
        <v>86206.91</v>
      </c>
      <c r="Q113" s="774">
        <v>0</v>
      </c>
      <c r="R113" s="774">
        <f t="shared" si="1"/>
        <v>86206.91</v>
      </c>
      <c r="S113" s="774">
        <v>5684</v>
      </c>
      <c r="T113" s="774">
        <v>5684</v>
      </c>
      <c r="U113" s="774">
        <v>5684</v>
      </c>
      <c r="V113" s="774">
        <v>5684</v>
      </c>
    </row>
    <row r="114" spans="1:22">
      <c r="A114">
        <v>4088200100</v>
      </c>
      <c r="B114" s="770">
        <v>2</v>
      </c>
      <c r="C114" s="770">
        <v>5</v>
      </c>
      <c r="D114" s="771">
        <v>2</v>
      </c>
      <c r="E114" s="770" t="s">
        <v>1211</v>
      </c>
      <c r="F114" s="770">
        <v>287</v>
      </c>
      <c r="G114" s="770" t="s">
        <v>701</v>
      </c>
      <c r="H114" s="772">
        <v>1</v>
      </c>
      <c r="I114" t="s">
        <v>1101</v>
      </c>
      <c r="J114">
        <v>1</v>
      </c>
      <c r="K114" s="770">
        <v>20</v>
      </c>
      <c r="L114">
        <v>1</v>
      </c>
      <c r="M114">
        <v>4</v>
      </c>
      <c r="N114" t="s">
        <v>1213</v>
      </c>
      <c r="O114">
        <v>13</v>
      </c>
      <c r="P114" s="774">
        <v>329302.73</v>
      </c>
      <c r="Q114" s="774">
        <v>0</v>
      </c>
      <c r="R114" s="774">
        <f t="shared" si="1"/>
        <v>329302.73</v>
      </c>
      <c r="S114" s="774">
        <v>0</v>
      </c>
      <c r="T114" s="774">
        <v>0</v>
      </c>
      <c r="U114" s="774">
        <v>0</v>
      </c>
      <c r="V114" s="774">
        <v>0</v>
      </c>
    </row>
    <row r="115" spans="1:22">
      <c r="A115">
        <v>4088200100</v>
      </c>
      <c r="B115" s="770">
        <v>2</v>
      </c>
      <c r="C115" s="770">
        <v>5</v>
      </c>
      <c r="D115" s="771">
        <v>2</v>
      </c>
      <c r="E115" s="770" t="s">
        <v>1211</v>
      </c>
      <c r="F115" s="770">
        <v>287</v>
      </c>
      <c r="G115" s="770" t="s">
        <v>701</v>
      </c>
      <c r="H115" s="772">
        <v>1</v>
      </c>
      <c r="I115" t="s">
        <v>1102</v>
      </c>
      <c r="J115">
        <v>1</v>
      </c>
      <c r="K115" s="770">
        <v>20</v>
      </c>
      <c r="L115">
        <v>1</v>
      </c>
      <c r="M115">
        <v>4</v>
      </c>
      <c r="N115" t="s">
        <v>1213</v>
      </c>
      <c r="O115">
        <v>13</v>
      </c>
      <c r="P115" s="774">
        <v>38424.11</v>
      </c>
      <c r="Q115" s="774">
        <v>0</v>
      </c>
      <c r="R115" s="774">
        <f t="shared" si="1"/>
        <v>38424.11</v>
      </c>
      <c r="S115" s="774">
        <v>0</v>
      </c>
      <c r="T115" s="774">
        <v>0</v>
      </c>
      <c r="U115" s="774">
        <v>0</v>
      </c>
      <c r="V115" s="774">
        <v>0</v>
      </c>
    </row>
    <row r="116" spans="1:22">
      <c r="A116">
        <v>4088200100</v>
      </c>
      <c r="B116" s="770">
        <v>2</v>
      </c>
      <c r="C116" s="770">
        <v>5</v>
      </c>
      <c r="D116" s="771">
        <v>2</v>
      </c>
      <c r="E116" s="770" t="s">
        <v>1211</v>
      </c>
      <c r="F116" s="770">
        <v>287</v>
      </c>
      <c r="G116" s="770" t="s">
        <v>701</v>
      </c>
      <c r="H116" s="772">
        <v>1</v>
      </c>
      <c r="I116" t="s">
        <v>1105</v>
      </c>
      <c r="J116">
        <v>1</v>
      </c>
      <c r="K116" s="770">
        <v>20</v>
      </c>
      <c r="L116">
        <v>1</v>
      </c>
      <c r="M116">
        <v>4</v>
      </c>
      <c r="N116" t="s">
        <v>1213</v>
      </c>
      <c r="O116">
        <v>13</v>
      </c>
      <c r="P116" s="774">
        <v>92843.7</v>
      </c>
      <c r="Q116" s="774">
        <v>0</v>
      </c>
      <c r="R116" s="774">
        <f t="shared" si="1"/>
        <v>92843.7</v>
      </c>
      <c r="S116" s="774">
        <v>0</v>
      </c>
      <c r="T116" s="774">
        <v>0</v>
      </c>
      <c r="U116" s="774">
        <v>0</v>
      </c>
      <c r="V116" s="774">
        <v>0</v>
      </c>
    </row>
    <row r="117" spans="1:22">
      <c r="A117">
        <v>4088200100</v>
      </c>
      <c r="B117" s="770">
        <v>2</v>
      </c>
      <c r="C117" s="770">
        <v>5</v>
      </c>
      <c r="D117" s="771">
        <v>2</v>
      </c>
      <c r="E117" s="770" t="s">
        <v>1211</v>
      </c>
      <c r="F117" s="770">
        <v>287</v>
      </c>
      <c r="G117" s="770" t="s">
        <v>701</v>
      </c>
      <c r="H117" s="772">
        <v>1</v>
      </c>
      <c r="I117" t="s">
        <v>1106</v>
      </c>
      <c r="J117">
        <v>1</v>
      </c>
      <c r="K117" s="770">
        <v>20</v>
      </c>
      <c r="L117">
        <v>1</v>
      </c>
      <c r="M117">
        <v>4</v>
      </c>
      <c r="N117" t="s">
        <v>1213</v>
      </c>
      <c r="O117">
        <v>13</v>
      </c>
      <c r="P117" s="774">
        <v>72433.77</v>
      </c>
      <c r="Q117" s="774">
        <v>0</v>
      </c>
      <c r="R117" s="774">
        <f t="shared" si="1"/>
        <v>72433.77</v>
      </c>
      <c r="S117" s="774">
        <v>29000</v>
      </c>
      <c r="T117" s="774">
        <v>29000</v>
      </c>
      <c r="U117" s="774">
        <v>29000</v>
      </c>
      <c r="V117" s="774">
        <v>29000</v>
      </c>
    </row>
    <row r="118" spans="1:22">
      <c r="A118">
        <v>4088200100</v>
      </c>
      <c r="B118" s="770">
        <v>2</v>
      </c>
      <c r="C118" s="770">
        <v>5</v>
      </c>
      <c r="D118" s="771">
        <v>2</v>
      </c>
      <c r="E118" s="770" t="s">
        <v>1211</v>
      </c>
      <c r="F118" s="770">
        <v>287</v>
      </c>
      <c r="G118" s="770" t="s">
        <v>701</v>
      </c>
      <c r="H118" s="772">
        <v>1</v>
      </c>
      <c r="I118" t="s">
        <v>1107</v>
      </c>
      <c r="J118">
        <v>1</v>
      </c>
      <c r="K118" s="770">
        <v>20</v>
      </c>
      <c r="L118">
        <v>1</v>
      </c>
      <c r="M118">
        <v>4</v>
      </c>
      <c r="N118" t="s">
        <v>1213</v>
      </c>
      <c r="O118">
        <v>13</v>
      </c>
      <c r="P118" s="774">
        <v>802483.39</v>
      </c>
      <c r="Q118" s="774">
        <v>0</v>
      </c>
      <c r="R118" s="774">
        <f t="shared" si="1"/>
        <v>802483.39</v>
      </c>
      <c r="S118" s="774">
        <v>0</v>
      </c>
      <c r="T118" s="774">
        <v>0</v>
      </c>
      <c r="U118" s="774">
        <v>0</v>
      </c>
      <c r="V118" s="774">
        <v>0</v>
      </c>
    </row>
    <row r="119" spans="1:22">
      <c r="A119">
        <v>4088200100</v>
      </c>
      <c r="B119" s="770">
        <v>2</v>
      </c>
      <c r="C119" s="770">
        <v>5</v>
      </c>
      <c r="D119" s="771">
        <v>2</v>
      </c>
      <c r="E119" s="770" t="s">
        <v>1211</v>
      </c>
      <c r="F119" s="770">
        <v>287</v>
      </c>
      <c r="G119" s="770" t="s">
        <v>701</v>
      </c>
      <c r="H119" s="772">
        <v>1</v>
      </c>
      <c r="I119" t="s">
        <v>1109</v>
      </c>
      <c r="J119">
        <v>1</v>
      </c>
      <c r="K119" s="770">
        <v>20</v>
      </c>
      <c r="L119">
        <v>1</v>
      </c>
      <c r="M119">
        <v>4</v>
      </c>
      <c r="N119" t="s">
        <v>1213</v>
      </c>
      <c r="O119">
        <v>13</v>
      </c>
      <c r="P119" s="774">
        <v>225029.82</v>
      </c>
      <c r="Q119" s="774">
        <v>0</v>
      </c>
      <c r="R119" s="774">
        <f t="shared" si="1"/>
        <v>225029.82</v>
      </c>
      <c r="S119" s="774">
        <v>2165.4</v>
      </c>
      <c r="T119" s="774">
        <v>2165.4</v>
      </c>
      <c r="U119" s="774">
        <v>2165.4</v>
      </c>
      <c r="V119" s="774">
        <v>2165.4</v>
      </c>
    </row>
    <row r="120" spans="1:22">
      <c r="A120">
        <v>4088200100</v>
      </c>
      <c r="B120" s="770">
        <v>2</v>
      </c>
      <c r="C120" s="770">
        <v>5</v>
      </c>
      <c r="D120" s="771">
        <v>2</v>
      </c>
      <c r="E120" s="770" t="s">
        <v>1211</v>
      </c>
      <c r="F120" s="770">
        <v>287</v>
      </c>
      <c r="G120" s="770" t="s">
        <v>701</v>
      </c>
      <c r="H120" s="772">
        <v>1</v>
      </c>
      <c r="I120" t="s">
        <v>1110</v>
      </c>
      <c r="J120">
        <v>1</v>
      </c>
      <c r="K120" s="770">
        <v>20</v>
      </c>
      <c r="L120">
        <v>1</v>
      </c>
      <c r="M120">
        <v>4</v>
      </c>
      <c r="N120" t="s">
        <v>1213</v>
      </c>
      <c r="O120">
        <v>13</v>
      </c>
      <c r="P120" s="774">
        <v>282707.48</v>
      </c>
      <c r="Q120" s="774">
        <v>0</v>
      </c>
      <c r="R120" s="774">
        <f t="shared" si="1"/>
        <v>282707.48</v>
      </c>
      <c r="S120" s="774">
        <v>0</v>
      </c>
      <c r="T120" s="774">
        <v>0</v>
      </c>
      <c r="U120" s="774">
        <v>0</v>
      </c>
      <c r="V120" s="774">
        <v>0</v>
      </c>
    </row>
    <row r="121" spans="1:22">
      <c r="A121">
        <v>4088200100</v>
      </c>
      <c r="B121" s="770">
        <v>2</v>
      </c>
      <c r="C121" s="770">
        <v>5</v>
      </c>
      <c r="D121" s="771">
        <v>2</v>
      </c>
      <c r="E121" s="770" t="s">
        <v>1211</v>
      </c>
      <c r="F121" s="770">
        <v>287</v>
      </c>
      <c r="G121" s="770" t="s">
        <v>701</v>
      </c>
      <c r="H121" s="772">
        <v>1</v>
      </c>
      <c r="I121" t="s">
        <v>1113</v>
      </c>
      <c r="J121">
        <v>1</v>
      </c>
      <c r="K121" s="770">
        <v>20</v>
      </c>
      <c r="L121">
        <v>1</v>
      </c>
      <c r="M121">
        <v>4</v>
      </c>
      <c r="N121" t="s">
        <v>1213</v>
      </c>
      <c r="O121">
        <v>13</v>
      </c>
      <c r="P121" s="774">
        <v>173922.24</v>
      </c>
      <c r="Q121" s="774">
        <v>0</v>
      </c>
      <c r="R121" s="774">
        <f t="shared" si="1"/>
        <v>173922.24</v>
      </c>
      <c r="S121" s="774">
        <v>0</v>
      </c>
      <c r="T121" s="774">
        <v>0</v>
      </c>
      <c r="U121" s="774">
        <v>0</v>
      </c>
      <c r="V121" s="774">
        <v>0</v>
      </c>
    </row>
    <row r="122" spans="1:22">
      <c r="A122">
        <v>4088200100</v>
      </c>
      <c r="B122" s="770">
        <v>2</v>
      </c>
      <c r="C122" s="770">
        <v>5</v>
      </c>
      <c r="D122" s="771">
        <v>2</v>
      </c>
      <c r="E122" s="770" t="s">
        <v>1211</v>
      </c>
      <c r="F122" s="770">
        <v>287</v>
      </c>
      <c r="G122" s="770" t="s">
        <v>701</v>
      </c>
      <c r="H122" s="772">
        <v>1</v>
      </c>
      <c r="I122" t="s">
        <v>1118</v>
      </c>
      <c r="J122">
        <v>1</v>
      </c>
      <c r="K122" s="770">
        <v>20</v>
      </c>
      <c r="L122">
        <v>1</v>
      </c>
      <c r="M122">
        <v>4</v>
      </c>
      <c r="N122" t="s">
        <v>1213</v>
      </c>
      <c r="O122">
        <v>13</v>
      </c>
      <c r="P122" s="774">
        <v>67552.350000000006</v>
      </c>
      <c r="Q122" s="774">
        <v>0</v>
      </c>
      <c r="R122" s="774">
        <f t="shared" si="1"/>
        <v>67552.350000000006</v>
      </c>
      <c r="S122" s="774">
        <v>0</v>
      </c>
      <c r="T122" s="774">
        <v>0</v>
      </c>
      <c r="U122" s="774">
        <v>0</v>
      </c>
      <c r="V122" s="774">
        <v>0</v>
      </c>
    </row>
    <row r="123" spans="1:22">
      <c r="A123">
        <v>4088200100</v>
      </c>
      <c r="B123" s="770">
        <v>2</v>
      </c>
      <c r="C123" s="770">
        <v>5</v>
      </c>
      <c r="D123" s="771">
        <v>2</v>
      </c>
      <c r="E123" s="770" t="s">
        <v>1211</v>
      </c>
      <c r="F123" s="770">
        <v>287</v>
      </c>
      <c r="G123" s="770" t="s">
        <v>701</v>
      </c>
      <c r="H123" s="772">
        <v>1</v>
      </c>
      <c r="I123" t="s">
        <v>1119</v>
      </c>
      <c r="J123">
        <v>1</v>
      </c>
      <c r="K123" s="770">
        <v>20</v>
      </c>
      <c r="L123">
        <v>1</v>
      </c>
      <c r="M123">
        <v>4</v>
      </c>
      <c r="N123" t="s">
        <v>1213</v>
      </c>
      <c r="O123">
        <v>13</v>
      </c>
      <c r="P123" s="774">
        <v>109131.19</v>
      </c>
      <c r="Q123" s="774">
        <v>0</v>
      </c>
      <c r="R123" s="774">
        <f t="shared" si="1"/>
        <v>109131.19</v>
      </c>
      <c r="S123" s="774">
        <v>0</v>
      </c>
      <c r="T123" s="774">
        <v>0</v>
      </c>
      <c r="U123" s="774">
        <v>0</v>
      </c>
      <c r="V123" s="774">
        <v>0</v>
      </c>
    </row>
    <row r="124" spans="1:22">
      <c r="A124">
        <v>4088200100</v>
      </c>
      <c r="B124" s="770">
        <v>2</v>
      </c>
      <c r="C124" s="770">
        <v>5</v>
      </c>
      <c r="D124" s="771">
        <v>2</v>
      </c>
      <c r="E124" s="770" t="s">
        <v>1211</v>
      </c>
      <c r="F124" s="770">
        <v>287</v>
      </c>
      <c r="G124" s="770" t="s">
        <v>701</v>
      </c>
      <c r="H124" s="772">
        <v>1</v>
      </c>
      <c r="I124" t="s">
        <v>1038</v>
      </c>
      <c r="J124">
        <v>1</v>
      </c>
      <c r="K124" s="770">
        <v>20</v>
      </c>
      <c r="L124">
        <v>1</v>
      </c>
      <c r="M124">
        <v>4</v>
      </c>
      <c r="N124" t="s">
        <v>1214</v>
      </c>
      <c r="O124">
        <v>13</v>
      </c>
      <c r="P124" s="774">
        <v>14986755.449999999</v>
      </c>
      <c r="Q124" s="774">
        <v>0</v>
      </c>
      <c r="R124" s="774">
        <f t="shared" si="1"/>
        <v>14986755.449999999</v>
      </c>
      <c r="S124" s="774">
        <v>4457262.91</v>
      </c>
      <c r="T124" s="774">
        <v>4457262.91</v>
      </c>
      <c r="U124" s="774">
        <v>4457262.91</v>
      </c>
      <c r="V124" s="774">
        <v>4457262.91</v>
      </c>
    </row>
    <row r="125" spans="1:22">
      <c r="A125">
        <v>4088200100</v>
      </c>
      <c r="B125" s="770">
        <v>2</v>
      </c>
      <c r="C125" s="770">
        <v>5</v>
      </c>
      <c r="D125" s="771">
        <v>2</v>
      </c>
      <c r="E125" s="770" t="s">
        <v>1211</v>
      </c>
      <c r="F125" s="770">
        <v>287</v>
      </c>
      <c r="G125" s="770" t="s">
        <v>701</v>
      </c>
      <c r="H125" s="772">
        <v>1</v>
      </c>
      <c r="I125" t="s">
        <v>1039</v>
      </c>
      <c r="J125">
        <v>1</v>
      </c>
      <c r="K125" s="770">
        <v>20</v>
      </c>
      <c r="L125">
        <v>1</v>
      </c>
      <c r="M125">
        <v>4</v>
      </c>
      <c r="N125" t="s">
        <v>1214</v>
      </c>
      <c r="O125">
        <v>13</v>
      </c>
      <c r="P125" s="774">
        <v>3655320.65</v>
      </c>
      <c r="Q125" s="774">
        <v>0</v>
      </c>
      <c r="R125" s="774">
        <f t="shared" si="1"/>
        <v>3655320.65</v>
      </c>
      <c r="S125" s="774">
        <v>720244.96</v>
      </c>
      <c r="T125" s="774">
        <v>720244.96</v>
      </c>
      <c r="U125" s="774">
        <v>720244.96</v>
      </c>
      <c r="V125" s="774">
        <v>720244.96</v>
      </c>
    </row>
    <row r="126" spans="1:22">
      <c r="A126">
        <v>4088200100</v>
      </c>
      <c r="B126" s="770">
        <v>2</v>
      </c>
      <c r="C126" s="770">
        <v>5</v>
      </c>
      <c r="D126" s="771">
        <v>2</v>
      </c>
      <c r="E126" s="770" t="s">
        <v>1211</v>
      </c>
      <c r="F126" s="770">
        <v>287</v>
      </c>
      <c r="G126" s="770" t="s">
        <v>701</v>
      </c>
      <c r="H126" s="772">
        <v>1</v>
      </c>
      <c r="I126" t="s">
        <v>1040</v>
      </c>
      <c r="J126">
        <v>1</v>
      </c>
      <c r="K126" s="770">
        <v>20</v>
      </c>
      <c r="L126">
        <v>1</v>
      </c>
      <c r="M126">
        <v>4</v>
      </c>
      <c r="N126" t="s">
        <v>1214</v>
      </c>
      <c r="O126">
        <v>13</v>
      </c>
      <c r="P126" s="774">
        <v>137984.56</v>
      </c>
      <c r="Q126" s="774">
        <v>0</v>
      </c>
      <c r="R126" s="774">
        <f t="shared" si="1"/>
        <v>137984.56</v>
      </c>
      <c r="S126" s="774">
        <v>11627.4</v>
      </c>
      <c r="T126" s="774">
        <v>11627.4</v>
      </c>
      <c r="U126" s="774">
        <v>11627.4</v>
      </c>
      <c r="V126" s="774">
        <v>11627.4</v>
      </c>
    </row>
    <row r="127" spans="1:22">
      <c r="A127">
        <v>4088200100</v>
      </c>
      <c r="B127" s="770">
        <v>2</v>
      </c>
      <c r="C127" s="770">
        <v>5</v>
      </c>
      <c r="D127" s="771">
        <v>2</v>
      </c>
      <c r="E127" s="770" t="s">
        <v>1211</v>
      </c>
      <c r="F127" s="770">
        <v>287</v>
      </c>
      <c r="G127" s="770" t="s">
        <v>701</v>
      </c>
      <c r="H127" s="772">
        <v>1</v>
      </c>
      <c r="I127" t="s">
        <v>1041</v>
      </c>
      <c r="J127">
        <v>1</v>
      </c>
      <c r="K127" s="770">
        <v>20</v>
      </c>
      <c r="L127">
        <v>1</v>
      </c>
      <c r="M127">
        <v>4</v>
      </c>
      <c r="N127" t="s">
        <v>1214</v>
      </c>
      <c r="O127">
        <v>13</v>
      </c>
      <c r="P127" s="774">
        <v>1162329.6599999999</v>
      </c>
      <c r="Q127" s="774">
        <v>0</v>
      </c>
      <c r="R127" s="774">
        <f t="shared" si="1"/>
        <v>1162329.6599999999</v>
      </c>
      <c r="S127" s="774">
        <v>341360.29</v>
      </c>
      <c r="T127" s="774">
        <v>341360.29</v>
      </c>
      <c r="U127" s="774">
        <v>341360.29</v>
      </c>
      <c r="V127" s="774">
        <v>341360.29</v>
      </c>
    </row>
    <row r="128" spans="1:22">
      <c r="A128">
        <v>4088200100</v>
      </c>
      <c r="B128" s="770">
        <v>2</v>
      </c>
      <c r="C128" s="770">
        <v>5</v>
      </c>
      <c r="D128" s="771">
        <v>2</v>
      </c>
      <c r="E128" s="770" t="s">
        <v>1211</v>
      </c>
      <c r="F128" s="770">
        <v>287</v>
      </c>
      <c r="G128" s="770" t="s">
        <v>701</v>
      </c>
      <c r="H128" s="772">
        <v>1</v>
      </c>
      <c r="I128" t="s">
        <v>1042</v>
      </c>
      <c r="J128">
        <v>1</v>
      </c>
      <c r="K128" s="770">
        <v>20</v>
      </c>
      <c r="L128">
        <v>1</v>
      </c>
      <c r="M128">
        <v>4</v>
      </c>
      <c r="N128" t="s">
        <v>1214</v>
      </c>
      <c r="O128">
        <v>13</v>
      </c>
      <c r="P128" s="774">
        <v>530010.55000000005</v>
      </c>
      <c r="Q128" s="774">
        <v>0</v>
      </c>
      <c r="R128" s="774">
        <f t="shared" si="1"/>
        <v>530010.55000000005</v>
      </c>
      <c r="S128" s="774">
        <v>143185.54999999999</v>
      </c>
      <c r="T128" s="774">
        <v>143185.54999999999</v>
      </c>
      <c r="U128" s="774">
        <v>143185.54999999999</v>
      </c>
      <c r="V128" s="774">
        <v>143185.54999999999</v>
      </c>
    </row>
    <row r="129" spans="1:22">
      <c r="A129">
        <v>4088200100</v>
      </c>
      <c r="B129" s="770">
        <v>2</v>
      </c>
      <c r="C129" s="770">
        <v>5</v>
      </c>
      <c r="D129" s="771">
        <v>2</v>
      </c>
      <c r="E129" s="770" t="s">
        <v>1211</v>
      </c>
      <c r="F129" s="770">
        <v>287</v>
      </c>
      <c r="G129" s="770" t="s">
        <v>701</v>
      </c>
      <c r="H129" s="772">
        <v>1</v>
      </c>
      <c r="I129" t="s">
        <v>1043</v>
      </c>
      <c r="J129">
        <v>1</v>
      </c>
      <c r="K129" s="770">
        <v>20</v>
      </c>
      <c r="L129">
        <v>1</v>
      </c>
      <c r="M129">
        <v>4</v>
      </c>
      <c r="N129" t="s">
        <v>1214</v>
      </c>
      <c r="O129">
        <v>13</v>
      </c>
      <c r="P129" s="774">
        <v>2304701.3199999998</v>
      </c>
      <c r="Q129" s="774">
        <v>0</v>
      </c>
      <c r="R129" s="774">
        <f t="shared" si="1"/>
        <v>2304701.3199999998</v>
      </c>
      <c r="S129" s="774">
        <v>779614.36</v>
      </c>
      <c r="T129" s="774">
        <v>779614.36</v>
      </c>
      <c r="U129" s="774">
        <v>779614.36</v>
      </c>
      <c r="V129" s="774">
        <v>779614.36</v>
      </c>
    </row>
    <row r="130" spans="1:22">
      <c r="A130">
        <v>4088200100</v>
      </c>
      <c r="B130" s="770">
        <v>2</v>
      </c>
      <c r="C130" s="770">
        <v>5</v>
      </c>
      <c r="D130" s="771">
        <v>2</v>
      </c>
      <c r="E130" s="770" t="s">
        <v>1211</v>
      </c>
      <c r="F130" s="770">
        <v>287</v>
      </c>
      <c r="G130" s="770" t="s">
        <v>701</v>
      </c>
      <c r="H130" s="772">
        <v>1</v>
      </c>
      <c r="I130" t="s">
        <v>1045</v>
      </c>
      <c r="J130">
        <v>1</v>
      </c>
      <c r="K130" s="770">
        <v>20</v>
      </c>
      <c r="L130">
        <v>1</v>
      </c>
      <c r="M130">
        <v>4</v>
      </c>
      <c r="N130" t="s">
        <v>1214</v>
      </c>
      <c r="O130">
        <v>13</v>
      </c>
      <c r="P130" s="774">
        <v>1724186.51</v>
      </c>
      <c r="Q130" s="774">
        <v>0</v>
      </c>
      <c r="R130" s="774">
        <f t="shared" si="1"/>
        <v>1724186.51</v>
      </c>
      <c r="S130" s="774">
        <v>18236.96</v>
      </c>
      <c r="T130" s="774">
        <v>18236.96</v>
      </c>
      <c r="U130" s="774">
        <v>18236.96</v>
      </c>
      <c r="V130" s="774">
        <v>18236.96</v>
      </c>
    </row>
    <row r="131" spans="1:22">
      <c r="A131">
        <v>4088200100</v>
      </c>
      <c r="B131" s="770">
        <v>2</v>
      </c>
      <c r="C131" s="770">
        <v>5</v>
      </c>
      <c r="D131" s="771">
        <v>2</v>
      </c>
      <c r="E131" s="770" t="s">
        <v>1211</v>
      </c>
      <c r="F131" s="770">
        <v>287</v>
      </c>
      <c r="G131" s="770" t="s">
        <v>701</v>
      </c>
      <c r="H131" s="772">
        <v>1</v>
      </c>
      <c r="I131" t="s">
        <v>1056</v>
      </c>
      <c r="J131">
        <v>1</v>
      </c>
      <c r="K131" s="770">
        <v>20</v>
      </c>
      <c r="L131">
        <v>1</v>
      </c>
      <c r="M131">
        <v>4</v>
      </c>
      <c r="N131" t="s">
        <v>1214</v>
      </c>
      <c r="O131">
        <v>13</v>
      </c>
      <c r="P131" s="774">
        <v>341325.79</v>
      </c>
      <c r="Q131" s="774">
        <v>0</v>
      </c>
      <c r="R131" s="774">
        <f t="shared" si="1"/>
        <v>341325.79</v>
      </c>
      <c r="S131" s="774">
        <v>0</v>
      </c>
      <c r="T131" s="774">
        <v>0</v>
      </c>
      <c r="U131" s="774">
        <v>0</v>
      </c>
      <c r="V131" s="774">
        <v>0</v>
      </c>
    </row>
    <row r="132" spans="1:22">
      <c r="A132">
        <v>4088200100</v>
      </c>
      <c r="B132" s="770">
        <v>2</v>
      </c>
      <c r="C132" s="770">
        <v>5</v>
      </c>
      <c r="D132" s="771">
        <v>2</v>
      </c>
      <c r="E132" s="770" t="s">
        <v>1211</v>
      </c>
      <c r="F132" s="770">
        <v>287</v>
      </c>
      <c r="G132" s="770" t="s">
        <v>701</v>
      </c>
      <c r="H132" s="772">
        <v>1</v>
      </c>
      <c r="I132" t="s">
        <v>1057</v>
      </c>
      <c r="J132">
        <v>1</v>
      </c>
      <c r="K132" s="770">
        <v>20</v>
      </c>
      <c r="L132">
        <v>1</v>
      </c>
      <c r="M132">
        <v>4</v>
      </c>
      <c r="N132" t="s">
        <v>1214</v>
      </c>
      <c r="O132">
        <v>13</v>
      </c>
      <c r="P132" s="774">
        <v>369200.14</v>
      </c>
      <c r="Q132" s="774">
        <v>0</v>
      </c>
      <c r="R132" s="774">
        <f t="shared" si="1"/>
        <v>369200.14</v>
      </c>
      <c r="S132" s="774">
        <v>0</v>
      </c>
      <c r="T132" s="774">
        <v>0</v>
      </c>
      <c r="U132" s="774">
        <v>0</v>
      </c>
      <c r="V132" s="774">
        <v>0</v>
      </c>
    </row>
    <row r="133" spans="1:22">
      <c r="A133">
        <v>4088200100</v>
      </c>
      <c r="B133" s="770">
        <v>2</v>
      </c>
      <c r="C133" s="770">
        <v>5</v>
      </c>
      <c r="D133" s="771">
        <v>2</v>
      </c>
      <c r="E133" s="770" t="s">
        <v>1211</v>
      </c>
      <c r="F133" s="770">
        <v>287</v>
      </c>
      <c r="G133" s="770" t="s">
        <v>701</v>
      </c>
      <c r="H133" s="772">
        <v>1</v>
      </c>
      <c r="I133" t="s">
        <v>1058</v>
      </c>
      <c r="J133">
        <v>1</v>
      </c>
      <c r="K133" s="770">
        <v>20</v>
      </c>
      <c r="L133">
        <v>1</v>
      </c>
      <c r="M133">
        <v>4</v>
      </c>
      <c r="N133" t="s">
        <v>1214</v>
      </c>
      <c r="O133">
        <v>13</v>
      </c>
      <c r="P133" s="774">
        <v>6978275.3300000001</v>
      </c>
      <c r="Q133" s="774">
        <v>0</v>
      </c>
      <c r="R133" s="774">
        <f t="shared" ref="R133:R134" si="2">P133+Q133</f>
        <v>6978275.3300000001</v>
      </c>
      <c r="S133" s="774">
        <v>2242629.48</v>
      </c>
      <c r="T133" s="774">
        <v>2242629.48</v>
      </c>
      <c r="U133" s="774">
        <v>0</v>
      </c>
      <c r="V133" s="774">
        <v>0</v>
      </c>
    </row>
    <row r="134" spans="1:22">
      <c r="A134">
        <v>4088200100</v>
      </c>
      <c r="B134" s="770">
        <v>2</v>
      </c>
      <c r="C134" s="770">
        <v>5</v>
      </c>
      <c r="D134" s="771">
        <v>2</v>
      </c>
      <c r="E134" s="770" t="s">
        <v>1211</v>
      </c>
      <c r="F134" s="770">
        <v>287</v>
      </c>
      <c r="G134" s="770" t="s">
        <v>701</v>
      </c>
      <c r="H134" s="772">
        <v>1</v>
      </c>
      <c r="I134" t="s">
        <v>1123</v>
      </c>
      <c r="J134">
        <v>1</v>
      </c>
      <c r="K134" s="770">
        <v>20</v>
      </c>
      <c r="L134">
        <v>1</v>
      </c>
      <c r="M134">
        <v>4</v>
      </c>
      <c r="N134" t="s">
        <v>1214</v>
      </c>
      <c r="O134">
        <v>13</v>
      </c>
      <c r="P134" s="774">
        <v>1487500</v>
      </c>
      <c r="Q134" s="774">
        <v>0</v>
      </c>
      <c r="R134" s="774">
        <f t="shared" si="2"/>
        <v>1487500</v>
      </c>
      <c r="S134" s="774">
        <v>676924</v>
      </c>
      <c r="T134" s="774">
        <v>676924</v>
      </c>
      <c r="U134" s="774">
        <v>676924</v>
      </c>
      <c r="V134" s="774">
        <v>676924</v>
      </c>
    </row>
  </sheetData>
  <mergeCells count="4">
    <mergeCell ref="B1:H1"/>
    <mergeCell ref="I1:J1"/>
    <mergeCell ref="K1:O1"/>
    <mergeCell ref="P1:V1"/>
  </mergeCells>
  <pageMargins left="0.7" right="0.7" top="0.75" bottom="0.75" header="0.3" footer="0.3"/>
  <pageSetup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1"/>
  <sheetViews>
    <sheetView view="pageBreakPreview" zoomScaleNormal="100" zoomScaleSheetLayoutView="100" workbookViewId="0">
      <selection sqref="A1:F1"/>
    </sheetView>
  </sheetViews>
  <sheetFormatPr baseColWidth="10" defaultRowHeight="15"/>
  <cols>
    <col min="1" max="1" width="41.5703125" customWidth="1"/>
    <col min="2" max="2" width="19.42578125" customWidth="1"/>
    <col min="3" max="3" width="17.140625" customWidth="1"/>
    <col min="4" max="4" width="15.140625" customWidth="1"/>
    <col min="5" max="5" width="19" customWidth="1"/>
    <col min="6" max="6" width="14.42578125" customWidth="1"/>
  </cols>
  <sheetData>
    <row r="1" spans="1:6">
      <c r="A1" s="1419" t="str">
        <f>'ETCA-I-01'!$A$2:$G$2</f>
        <v>Estado de Situación Financiera</v>
      </c>
      <c r="B1" s="1420"/>
      <c r="C1" s="1420"/>
      <c r="D1" s="1420"/>
      <c r="E1" s="1420"/>
      <c r="F1" s="1421"/>
    </row>
    <row r="2" spans="1:6">
      <c r="A2" s="1422" t="s">
        <v>240</v>
      </c>
      <c r="B2" s="1423"/>
      <c r="C2" s="1423"/>
      <c r="D2" s="1423"/>
      <c r="E2" s="1423"/>
      <c r="F2" s="1424"/>
    </row>
    <row r="3" spans="1:6" ht="15.75" thickBot="1">
      <c r="A3" s="1425" t="str">
        <f>'ETCA-I-03'!A3:D3</f>
        <v>Del 01 de Enero al 31 de Marzo de 2020</v>
      </c>
      <c r="B3" s="1426"/>
      <c r="C3" s="1426"/>
      <c r="D3" s="1426"/>
      <c r="E3" s="1426"/>
      <c r="F3" s="1427"/>
    </row>
    <row r="4" spans="1:6" ht="64.5" thickBot="1">
      <c r="A4" s="641" t="s">
        <v>241</v>
      </c>
      <c r="B4" s="642" t="s">
        <v>242</v>
      </c>
      <c r="C4" s="642" t="s">
        <v>835</v>
      </c>
      <c r="D4" s="642" t="s">
        <v>243</v>
      </c>
      <c r="E4" s="642" t="s">
        <v>836</v>
      </c>
      <c r="F4" s="643" t="s">
        <v>244</v>
      </c>
    </row>
    <row r="5" spans="1:6">
      <c r="A5" s="644"/>
      <c r="B5" s="645"/>
      <c r="C5" s="645"/>
      <c r="D5" s="645"/>
      <c r="E5" s="646"/>
      <c r="F5" s="646"/>
    </row>
    <row r="6" spans="1:6" ht="22.5">
      <c r="A6" s="647" t="s">
        <v>942</v>
      </c>
      <c r="B6" s="648">
        <f>B7+B8+B9</f>
        <v>59031086.509999998</v>
      </c>
      <c r="C6" s="649"/>
      <c r="D6" s="649"/>
      <c r="E6" s="650"/>
      <c r="F6" s="651">
        <f>SUM(B6:E6)</f>
        <v>59031086.509999998</v>
      </c>
    </row>
    <row r="7" spans="1:6">
      <c r="A7" s="652" t="s">
        <v>67</v>
      </c>
      <c r="B7" s="653">
        <v>793445.76</v>
      </c>
      <c r="C7" s="654"/>
      <c r="D7" s="654"/>
      <c r="E7" s="655"/>
      <c r="F7" s="651">
        <f t="shared" ref="F7:F40" si="0">SUM(B7:E7)</f>
        <v>793445.76</v>
      </c>
    </row>
    <row r="8" spans="1:6">
      <c r="A8" s="652" t="s">
        <v>68</v>
      </c>
      <c r="B8" s="653">
        <v>58237640.75</v>
      </c>
      <c r="C8" s="654"/>
      <c r="D8" s="654"/>
      <c r="E8" s="655"/>
      <c r="F8" s="651">
        <f t="shared" si="0"/>
        <v>58237640.75</v>
      </c>
    </row>
    <row r="9" spans="1:6">
      <c r="A9" s="652" t="s">
        <v>69</v>
      </c>
      <c r="B9" s="653"/>
      <c r="C9" s="654"/>
      <c r="D9" s="654"/>
      <c r="E9" s="655"/>
      <c r="F9" s="651">
        <f t="shared" si="0"/>
        <v>0</v>
      </c>
    </row>
    <row r="10" spans="1:6">
      <c r="A10" s="647"/>
      <c r="B10" s="656"/>
      <c r="C10" s="656"/>
      <c r="D10" s="656"/>
      <c r="E10" s="657"/>
      <c r="F10" s="657"/>
    </row>
    <row r="11" spans="1:6" ht="22.5">
      <c r="A11" s="647" t="s">
        <v>993</v>
      </c>
      <c r="B11" s="658"/>
      <c r="C11" s="648">
        <f>C13+C14+C15+C16</f>
        <v>31046539.640000001</v>
      </c>
      <c r="D11" s="648">
        <f>D12</f>
        <v>1533960.42</v>
      </c>
      <c r="E11" s="659"/>
      <c r="F11" s="651">
        <f t="shared" si="0"/>
        <v>32580500.060000002</v>
      </c>
    </row>
    <row r="12" spans="1:6">
      <c r="A12" s="652" t="s">
        <v>237</v>
      </c>
      <c r="B12" s="660"/>
      <c r="C12" s="660"/>
      <c r="D12" s="653">
        <v>1533960.42</v>
      </c>
      <c r="E12" s="661"/>
      <c r="F12" s="651">
        <f t="shared" si="0"/>
        <v>1533960.42</v>
      </c>
    </row>
    <row r="13" spans="1:6">
      <c r="A13" s="652" t="s">
        <v>72</v>
      </c>
      <c r="B13" s="660"/>
      <c r="C13" s="653">
        <v>30670275.960000001</v>
      </c>
      <c r="D13" s="660"/>
      <c r="E13" s="661"/>
      <c r="F13" s="651">
        <f t="shared" si="0"/>
        <v>30670275.960000001</v>
      </c>
    </row>
    <row r="14" spans="1:6">
      <c r="A14" s="652" t="s">
        <v>73</v>
      </c>
      <c r="B14" s="660"/>
      <c r="C14" s="653"/>
      <c r="D14" s="660"/>
      <c r="E14" s="661"/>
      <c r="F14" s="651">
        <f t="shared" si="0"/>
        <v>0</v>
      </c>
    </row>
    <row r="15" spans="1:6">
      <c r="A15" s="652" t="s">
        <v>74</v>
      </c>
      <c r="B15" s="660"/>
      <c r="C15" s="653"/>
      <c r="D15" s="660"/>
      <c r="E15" s="661"/>
      <c r="F15" s="651">
        <f t="shared" si="0"/>
        <v>0</v>
      </c>
    </row>
    <row r="16" spans="1:6">
      <c r="A16" s="652" t="s">
        <v>75</v>
      </c>
      <c r="B16" s="660"/>
      <c r="C16" s="653">
        <v>376263.67999999999</v>
      </c>
      <c r="D16" s="660"/>
      <c r="E16" s="661"/>
      <c r="F16" s="651">
        <f t="shared" si="0"/>
        <v>376263.67999999999</v>
      </c>
    </row>
    <row r="17" spans="1:7">
      <c r="A17" s="647"/>
      <c r="B17" s="656"/>
      <c r="C17" s="656"/>
      <c r="D17" s="656"/>
      <c r="E17" s="657"/>
      <c r="F17" s="657"/>
    </row>
    <row r="18" spans="1:7" ht="38.25" customHeight="1">
      <c r="A18" s="647" t="s">
        <v>994</v>
      </c>
      <c r="B18" s="660"/>
      <c r="C18" s="660"/>
      <c r="D18" s="660"/>
      <c r="E18" s="651">
        <f>E19+E20</f>
        <v>0</v>
      </c>
      <c r="F18" s="651">
        <f t="shared" si="0"/>
        <v>0</v>
      </c>
    </row>
    <row r="19" spans="1:7">
      <c r="A19" s="652" t="s">
        <v>77</v>
      </c>
      <c r="B19" s="660"/>
      <c r="C19" s="660"/>
      <c r="D19" s="660"/>
      <c r="E19" s="662"/>
      <c r="F19" s="651">
        <f t="shared" si="0"/>
        <v>0</v>
      </c>
    </row>
    <row r="20" spans="1:7">
      <c r="A20" s="652" t="s">
        <v>78</v>
      </c>
      <c r="B20" s="660"/>
      <c r="C20" s="660"/>
      <c r="D20" s="660"/>
      <c r="E20" s="662"/>
      <c r="F20" s="651">
        <f t="shared" si="0"/>
        <v>0</v>
      </c>
    </row>
    <row r="21" spans="1:7">
      <c r="A21" s="652"/>
      <c r="B21" s="663"/>
      <c r="C21" s="663"/>
      <c r="D21" s="663"/>
      <c r="E21" s="664"/>
      <c r="F21" s="664"/>
    </row>
    <row r="22" spans="1:7" ht="28.5" customHeight="1">
      <c r="A22" s="672" t="s">
        <v>921</v>
      </c>
      <c r="B22" s="648">
        <f>B6</f>
        <v>59031086.509999998</v>
      </c>
      <c r="C22" s="648">
        <f>C11</f>
        <v>31046539.640000001</v>
      </c>
      <c r="D22" s="648">
        <f>D11</f>
        <v>1533960.42</v>
      </c>
      <c r="E22" s="651">
        <f>E18</f>
        <v>0</v>
      </c>
      <c r="F22" s="651">
        <f t="shared" si="0"/>
        <v>91611586.570000008</v>
      </c>
      <c r="G22" t="str">
        <f>IF((F22-'ETCA-I-01'!G48)&gt;0.99,"ERROR: DEBERÁ SER IGUAL QUE TOTAL HACIENDA PÚBLICA/PATRIMONIO DEL FORMATO ETCA-I-01","")</f>
        <v/>
      </c>
    </row>
    <row r="23" spans="1:7">
      <c r="A23" s="647"/>
      <c r="B23" s="656"/>
      <c r="C23" s="656"/>
      <c r="D23" s="656"/>
      <c r="E23" s="657"/>
      <c r="F23" s="657"/>
    </row>
    <row r="24" spans="1:7" ht="22.5">
      <c r="A24" s="647" t="s">
        <v>943</v>
      </c>
      <c r="B24" s="648">
        <f>B25+B26+B27</f>
        <v>0</v>
      </c>
      <c r="C24" s="658"/>
      <c r="D24" s="658"/>
      <c r="E24" s="659"/>
      <c r="F24" s="651">
        <f t="shared" si="0"/>
        <v>0</v>
      </c>
    </row>
    <row r="25" spans="1:7">
      <c r="A25" s="652" t="s">
        <v>67</v>
      </c>
      <c r="B25" s="653"/>
      <c r="C25" s="660"/>
      <c r="D25" s="660"/>
      <c r="E25" s="661"/>
      <c r="F25" s="651">
        <f t="shared" si="0"/>
        <v>0</v>
      </c>
    </row>
    <row r="26" spans="1:7">
      <c r="A26" s="652" t="s">
        <v>68</v>
      </c>
      <c r="B26" s="653"/>
      <c r="C26" s="660"/>
      <c r="D26" s="660"/>
      <c r="E26" s="661"/>
      <c r="F26" s="651">
        <f t="shared" si="0"/>
        <v>0</v>
      </c>
    </row>
    <row r="27" spans="1:7">
      <c r="A27" s="652" t="s">
        <v>69</v>
      </c>
      <c r="B27" s="653"/>
      <c r="C27" s="660"/>
      <c r="D27" s="660"/>
      <c r="E27" s="661"/>
      <c r="F27" s="651">
        <f t="shared" si="0"/>
        <v>0</v>
      </c>
    </row>
    <row r="28" spans="1:7">
      <c r="A28" s="647"/>
      <c r="B28" s="656"/>
      <c r="C28" s="656"/>
      <c r="D28" s="656"/>
      <c r="E28" s="657"/>
      <c r="F28" s="657"/>
    </row>
    <row r="29" spans="1:7" ht="22.5">
      <c r="A29" s="647" t="s">
        <v>944</v>
      </c>
      <c r="B29" s="658"/>
      <c r="C29" s="648">
        <f>C31</f>
        <v>1199282.42</v>
      </c>
      <c r="D29" s="648">
        <f>D30+D31+D32+D33+D34</f>
        <v>-9808259.879999999</v>
      </c>
      <c r="E29" s="659"/>
      <c r="F29" s="651">
        <f t="shared" si="0"/>
        <v>-8608977.459999999</v>
      </c>
    </row>
    <row r="30" spans="1:7">
      <c r="A30" s="652" t="s">
        <v>237</v>
      </c>
      <c r="B30" s="660"/>
      <c r="C30" s="660"/>
      <c r="D30" s="653">
        <v>-8274299.46</v>
      </c>
      <c r="E30" s="661"/>
      <c r="F30" s="651">
        <f t="shared" si="0"/>
        <v>-8274299.46</v>
      </c>
    </row>
    <row r="31" spans="1:7">
      <c r="A31" s="652" t="s">
        <v>72</v>
      </c>
      <c r="B31" s="660"/>
      <c r="C31" s="653">
        <v>1199282.42</v>
      </c>
      <c r="D31" s="653">
        <v>-1533960.42</v>
      </c>
      <c r="E31" s="661"/>
      <c r="F31" s="651">
        <f t="shared" si="0"/>
        <v>-334678</v>
      </c>
    </row>
    <row r="32" spans="1:7">
      <c r="A32" s="652" t="s">
        <v>73</v>
      </c>
      <c r="B32" s="660"/>
      <c r="C32" s="660"/>
      <c r="D32" s="653"/>
      <c r="E32" s="661"/>
      <c r="F32" s="651">
        <f t="shared" si="0"/>
        <v>0</v>
      </c>
    </row>
    <row r="33" spans="1:7">
      <c r="A33" s="652" t="s">
        <v>74</v>
      </c>
      <c r="B33" s="660"/>
      <c r="C33" s="660"/>
      <c r="D33" s="653"/>
      <c r="E33" s="661"/>
      <c r="F33" s="651">
        <f t="shared" si="0"/>
        <v>0</v>
      </c>
    </row>
    <row r="34" spans="1:7">
      <c r="A34" s="652" t="s">
        <v>75</v>
      </c>
      <c r="B34" s="658"/>
      <c r="C34" s="658"/>
      <c r="D34" s="653"/>
      <c r="E34" s="659"/>
      <c r="F34" s="651">
        <f t="shared" si="0"/>
        <v>0</v>
      </c>
    </row>
    <row r="35" spans="1:7">
      <c r="A35" s="652"/>
      <c r="B35" s="663"/>
      <c r="C35" s="663"/>
      <c r="D35" s="663"/>
      <c r="E35" s="664"/>
      <c r="F35" s="664"/>
    </row>
    <row r="36" spans="1:7" ht="33.75">
      <c r="A36" s="647" t="s">
        <v>946</v>
      </c>
      <c r="B36" s="660"/>
      <c r="C36" s="660"/>
      <c r="D36" s="660"/>
      <c r="E36" s="651">
        <f>E37+E38</f>
        <v>0</v>
      </c>
      <c r="F36" s="651">
        <f t="shared" si="0"/>
        <v>0</v>
      </c>
    </row>
    <row r="37" spans="1:7">
      <c r="A37" s="652" t="s">
        <v>77</v>
      </c>
      <c r="B37" s="660"/>
      <c r="C37" s="660"/>
      <c r="D37" s="660"/>
      <c r="E37" s="662"/>
      <c r="F37" s="651">
        <f t="shared" si="0"/>
        <v>0</v>
      </c>
    </row>
    <row r="38" spans="1:7">
      <c r="A38" s="652" t="s">
        <v>78</v>
      </c>
      <c r="B38" s="658"/>
      <c r="C38" s="658"/>
      <c r="D38" s="658"/>
      <c r="E38" s="662"/>
      <c r="F38" s="651">
        <f t="shared" si="0"/>
        <v>0</v>
      </c>
    </row>
    <row r="39" spans="1:7" ht="15.75" thickBot="1">
      <c r="A39" s="665"/>
      <c r="B39" s="666"/>
      <c r="C39" s="666"/>
      <c r="D39" s="666"/>
      <c r="E39" s="667"/>
      <c r="F39" s="667"/>
    </row>
    <row r="40" spans="1:7" ht="20.25" customHeight="1" thickBot="1">
      <c r="A40" s="671" t="s">
        <v>945</v>
      </c>
      <c r="B40" s="668">
        <f>B22+B24</f>
        <v>59031086.509999998</v>
      </c>
      <c r="C40" s="668">
        <f>C22+C29</f>
        <v>32245822.060000002</v>
      </c>
      <c r="D40" s="668">
        <f>D22+D29</f>
        <v>-8274299.459999999</v>
      </c>
      <c r="E40" s="669">
        <f>E22+E36</f>
        <v>0</v>
      </c>
      <c r="F40" s="669">
        <f t="shared" si="0"/>
        <v>83002609.109999999</v>
      </c>
      <c r="G40" t="str">
        <f>IF((F40-'ETCA-I-01'!F48)&gt;0.99,"ERROR: DEBERÁ SER IGUAL QUE TOTAL HACIENDA PÚBLICA/PATRIMONIO DEL FORMATO ETCA-I-01","")</f>
        <v/>
      </c>
    </row>
    <row r="41" spans="1:7">
      <c r="A41" s="670"/>
    </row>
  </sheetData>
  <sheetProtection password="C115" sheet="1" scenarios="1" formatColumns="0" formatRows="0"/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7"/>
  <sheetViews>
    <sheetView view="pageBreakPreview" zoomScale="90" zoomScaleNormal="100" zoomScaleSheetLayoutView="90" workbookViewId="0">
      <selection activeCell="B59" sqref="B59"/>
    </sheetView>
  </sheetViews>
  <sheetFormatPr baseColWidth="10" defaultColWidth="11.28515625" defaultRowHeight="16.5"/>
  <cols>
    <col min="1" max="1" width="80.85546875" style="110" bestFit="1" customWidth="1"/>
    <col min="2" max="3" width="17" style="110" customWidth="1"/>
    <col min="4" max="16384" width="11.28515625" style="110"/>
  </cols>
  <sheetData>
    <row r="1" spans="1:4">
      <c r="A1" s="1413" t="str">
        <f>'ETCA-I-01'!A1:G1</f>
        <v>Instituto de Capacitacion Para el Trabajo del Estado de Sonora</v>
      </c>
      <c r="B1" s="1413"/>
      <c r="C1" s="1413"/>
    </row>
    <row r="2" spans="1:4" s="93" customFormat="1" ht="15.75">
      <c r="A2" s="1402" t="s">
        <v>3</v>
      </c>
      <c r="B2" s="1402"/>
      <c r="C2" s="1402"/>
    </row>
    <row r="3" spans="1:4" s="93" customFormat="1" ht="17.25" thickBot="1">
      <c r="A3" s="1428" t="str">
        <f>'ETCA-I-03'!A3:D3</f>
        <v>Del 01 de Enero al 31 de Marzo de 2020</v>
      </c>
      <c r="B3" s="1428"/>
      <c r="C3" s="1428"/>
    </row>
    <row r="4" spans="1:4" ht="30" customHeight="1" thickBot="1">
      <c r="A4" s="112"/>
      <c r="B4" s="113" t="s">
        <v>245</v>
      </c>
      <c r="C4" s="114" t="s">
        <v>246</v>
      </c>
    </row>
    <row r="5" spans="1:4" ht="17.25" thickTop="1">
      <c r="A5" s="522" t="s">
        <v>247</v>
      </c>
      <c r="B5" s="523">
        <f>B6+B15</f>
        <v>14685612.77</v>
      </c>
      <c r="C5" s="524">
        <f>C6+C15</f>
        <v>40502.410000000003</v>
      </c>
    </row>
    <row r="6" spans="1:4">
      <c r="A6" s="525" t="s">
        <v>25</v>
      </c>
      <c r="B6" s="526">
        <f>SUM(B7:B13)</f>
        <v>13267250.060000001</v>
      </c>
      <c r="C6" s="527">
        <f>SUM(C7:C13)</f>
        <v>29301.119999999999</v>
      </c>
    </row>
    <row r="7" spans="1:4" s="111" customFormat="1" ht="13.5">
      <c r="A7" s="528" t="s">
        <v>27</v>
      </c>
      <c r="B7" s="529">
        <v>13253220.58</v>
      </c>
      <c r="C7" s="530"/>
      <c r="D7" s="424"/>
    </row>
    <row r="8" spans="1:4" s="111" customFormat="1" ht="13.5">
      <c r="A8" s="528" t="s">
        <v>29</v>
      </c>
      <c r="B8" s="529"/>
      <c r="C8" s="530">
        <v>29301.119999999999</v>
      </c>
    </row>
    <row r="9" spans="1:4" s="111" customFormat="1" ht="13.5">
      <c r="A9" s="528" t="s">
        <v>31</v>
      </c>
      <c r="B9" s="529">
        <v>14029.48</v>
      </c>
      <c r="C9" s="530"/>
    </row>
    <row r="10" spans="1:4" s="111" customFormat="1" ht="13.5">
      <c r="A10" s="528" t="s">
        <v>248</v>
      </c>
      <c r="B10" s="529"/>
      <c r="C10" s="530"/>
    </row>
    <row r="11" spans="1:4" s="111" customFormat="1" ht="13.5">
      <c r="A11" s="528" t="s">
        <v>35</v>
      </c>
      <c r="B11" s="529"/>
      <c r="C11" s="530"/>
    </row>
    <row r="12" spans="1:4" s="111" customFormat="1" ht="13.5">
      <c r="A12" s="528" t="s">
        <v>37</v>
      </c>
      <c r="B12" s="529"/>
      <c r="C12" s="530"/>
    </row>
    <row r="13" spans="1:4" s="111" customFormat="1" ht="13.5">
      <c r="A13" s="528" t="s">
        <v>39</v>
      </c>
      <c r="B13" s="529"/>
      <c r="C13" s="530"/>
    </row>
    <row r="14" spans="1:4" ht="5.25" customHeight="1">
      <c r="A14" s="522"/>
      <c r="B14" s="531"/>
      <c r="C14" s="532"/>
    </row>
    <row r="15" spans="1:4">
      <c r="A15" s="525" t="s">
        <v>44</v>
      </c>
      <c r="B15" s="526">
        <f>SUM(B16:B24)</f>
        <v>1418362.71</v>
      </c>
      <c r="C15" s="527">
        <f>SUM(C16:C24)</f>
        <v>11201.29</v>
      </c>
    </row>
    <row r="16" spans="1:4" s="111" customFormat="1" ht="13.5">
      <c r="A16" s="528" t="s">
        <v>46</v>
      </c>
      <c r="B16" s="529"/>
      <c r="C16" s="530"/>
    </row>
    <row r="17" spans="1:3" s="111" customFormat="1" ht="13.5">
      <c r="A17" s="528" t="s">
        <v>48</v>
      </c>
      <c r="B17" s="529"/>
      <c r="C17" s="530"/>
    </row>
    <row r="18" spans="1:3" s="111" customFormat="1" ht="13.5">
      <c r="A18" s="528" t="s">
        <v>50</v>
      </c>
      <c r="B18" s="529"/>
      <c r="C18" s="530"/>
    </row>
    <row r="19" spans="1:3" s="111" customFormat="1" ht="13.5">
      <c r="A19" s="528" t="s">
        <v>52</v>
      </c>
      <c r="B19" s="529"/>
      <c r="C19" s="530"/>
    </row>
    <row r="20" spans="1:3" s="111" customFormat="1" ht="13.5">
      <c r="A20" s="528" t="s">
        <v>54</v>
      </c>
      <c r="B20" s="529"/>
      <c r="C20" s="530"/>
    </row>
    <row r="21" spans="1:3" s="111" customFormat="1" ht="13.5">
      <c r="A21" s="528" t="s">
        <v>56</v>
      </c>
      <c r="B21" s="529">
        <v>1418362.71</v>
      </c>
      <c r="C21" s="530"/>
    </row>
    <row r="22" spans="1:3" s="111" customFormat="1" ht="13.5">
      <c r="A22" s="528" t="s">
        <v>58</v>
      </c>
      <c r="B22" s="529"/>
      <c r="C22" s="530">
        <v>11201.29</v>
      </c>
    </row>
    <row r="23" spans="1:3" s="111" customFormat="1" ht="13.5">
      <c r="A23" s="528" t="s">
        <v>59</v>
      </c>
      <c r="B23" s="529"/>
      <c r="C23" s="530"/>
    </row>
    <row r="24" spans="1:3" s="111" customFormat="1" ht="13.5">
      <c r="A24" s="528" t="s">
        <v>60</v>
      </c>
      <c r="B24" s="529"/>
      <c r="C24" s="530"/>
    </row>
    <row r="25" spans="1:3" ht="6.75" customHeight="1">
      <c r="A25" s="533"/>
      <c r="B25" s="531"/>
      <c r="C25" s="532"/>
    </row>
    <row r="26" spans="1:3">
      <c r="A26" s="522" t="s">
        <v>249</v>
      </c>
      <c r="B26" s="523">
        <f>B27+B37</f>
        <v>0</v>
      </c>
      <c r="C26" s="524">
        <f>C27+C37</f>
        <v>6036132.9000000004</v>
      </c>
    </row>
    <row r="27" spans="1:3">
      <c r="A27" s="525" t="s">
        <v>26</v>
      </c>
      <c r="B27" s="526">
        <f>SUM(B28:B35)</f>
        <v>0</v>
      </c>
      <c r="C27" s="527">
        <f>SUM(C28:C35)</f>
        <v>6036132.9000000004</v>
      </c>
    </row>
    <row r="28" spans="1:3" s="111" customFormat="1" ht="13.5">
      <c r="A28" s="528" t="s">
        <v>28</v>
      </c>
      <c r="B28" s="529"/>
      <c r="C28" s="530">
        <v>6036132.9000000004</v>
      </c>
    </row>
    <row r="29" spans="1:3" s="111" customFormat="1" ht="13.5">
      <c r="A29" s="528" t="s">
        <v>30</v>
      </c>
      <c r="B29" s="529"/>
      <c r="C29" s="530"/>
    </row>
    <row r="30" spans="1:3" s="111" customFormat="1" ht="13.5">
      <c r="A30" s="528" t="s">
        <v>32</v>
      </c>
      <c r="B30" s="529"/>
      <c r="C30" s="530"/>
    </row>
    <row r="31" spans="1:3" s="111" customFormat="1" ht="13.5">
      <c r="A31" s="528" t="s">
        <v>34</v>
      </c>
      <c r="B31" s="529"/>
      <c r="C31" s="530"/>
    </row>
    <row r="32" spans="1:3" s="111" customFormat="1" ht="13.5">
      <c r="A32" s="528" t="s">
        <v>36</v>
      </c>
      <c r="B32" s="529"/>
      <c r="C32" s="530"/>
    </row>
    <row r="33" spans="1:3" s="111" customFormat="1" ht="13.5">
      <c r="A33" s="528" t="s">
        <v>38</v>
      </c>
      <c r="B33" s="529"/>
      <c r="C33" s="530"/>
    </row>
    <row r="34" spans="1:3" s="111" customFormat="1" ht="13.5">
      <c r="A34" s="528" t="s">
        <v>40</v>
      </c>
      <c r="B34" s="529"/>
      <c r="C34" s="530"/>
    </row>
    <row r="35" spans="1:3" s="111" customFormat="1" ht="13.5">
      <c r="A35" s="528" t="s">
        <v>41</v>
      </c>
      <c r="B35" s="529"/>
      <c r="C35" s="530"/>
    </row>
    <row r="36" spans="1:3" ht="6" customHeight="1">
      <c r="A36" s="522"/>
      <c r="B36" s="534"/>
      <c r="C36" s="535"/>
    </row>
    <row r="37" spans="1:3">
      <c r="A37" s="525" t="s">
        <v>45</v>
      </c>
      <c r="B37" s="526">
        <f>SUM(B38:B43)</f>
        <v>0</v>
      </c>
      <c r="C37" s="527">
        <f>SUM(C38:C43)</f>
        <v>0</v>
      </c>
    </row>
    <row r="38" spans="1:3" s="111" customFormat="1" ht="13.5">
      <c r="A38" s="528" t="s">
        <v>47</v>
      </c>
      <c r="B38" s="529"/>
      <c r="C38" s="530"/>
    </row>
    <row r="39" spans="1:3" s="111" customFormat="1" ht="13.5">
      <c r="A39" s="528" t="s">
        <v>49</v>
      </c>
      <c r="B39" s="529"/>
      <c r="C39" s="530"/>
    </row>
    <row r="40" spans="1:3" s="111" customFormat="1" ht="13.5">
      <c r="A40" s="528" t="s">
        <v>51</v>
      </c>
      <c r="B40" s="529"/>
      <c r="C40" s="530"/>
    </row>
    <row r="41" spans="1:3" s="111" customFormat="1" ht="13.5">
      <c r="A41" s="528" t="s">
        <v>53</v>
      </c>
      <c r="B41" s="529"/>
      <c r="C41" s="530"/>
    </row>
    <row r="42" spans="1:3" s="111" customFormat="1" ht="13.5">
      <c r="A42" s="528" t="s">
        <v>55</v>
      </c>
      <c r="B42" s="529"/>
      <c r="C42" s="530"/>
    </row>
    <row r="43" spans="1:3" s="111" customFormat="1" ht="13.5">
      <c r="A43" s="528" t="s">
        <v>57</v>
      </c>
      <c r="B43" s="529"/>
      <c r="C43" s="530"/>
    </row>
    <row r="44" spans="1:3">
      <c r="A44" s="536"/>
      <c r="B44" s="531"/>
      <c r="C44" s="532"/>
    </row>
    <row r="45" spans="1:3">
      <c r="A45" s="522" t="s">
        <v>250</v>
      </c>
      <c r="B45" s="523">
        <f>B46+B51</f>
        <v>1199282.42</v>
      </c>
      <c r="C45" s="524">
        <f>C46+C51</f>
        <v>9808259.8800000008</v>
      </c>
    </row>
    <row r="46" spans="1:3">
      <c r="A46" s="525" t="s">
        <v>66</v>
      </c>
      <c r="B46" s="526">
        <f>SUM(B47:B49)</f>
        <v>0</v>
      </c>
      <c r="C46" s="527">
        <f>SUM(C47:C49)</f>
        <v>0</v>
      </c>
    </row>
    <row r="47" spans="1:3" s="111" customFormat="1" ht="13.5">
      <c r="A47" s="528" t="s">
        <v>67</v>
      </c>
      <c r="B47" s="529"/>
      <c r="C47" s="530"/>
    </row>
    <row r="48" spans="1:3" s="111" customFormat="1" ht="13.5">
      <c r="A48" s="528" t="s">
        <v>68</v>
      </c>
      <c r="B48" s="529"/>
      <c r="C48" s="530"/>
    </row>
    <row r="49" spans="1:3" s="111" customFormat="1" ht="13.5">
      <c r="A49" s="528" t="s">
        <v>69</v>
      </c>
      <c r="B49" s="529"/>
      <c r="C49" s="530"/>
    </row>
    <row r="50" spans="1:3" ht="6" customHeight="1">
      <c r="A50" s="525"/>
      <c r="B50" s="534"/>
      <c r="C50" s="535"/>
    </row>
    <row r="51" spans="1:3" ht="15.75" customHeight="1">
      <c r="A51" s="525" t="s">
        <v>70</v>
      </c>
      <c r="B51" s="526">
        <f>SUM(B52:B56)</f>
        <v>1199282.42</v>
      </c>
      <c r="C51" s="527">
        <f>SUM(C52:C56)</f>
        <v>9808259.8800000008</v>
      </c>
    </row>
    <row r="52" spans="1:3" s="111" customFormat="1" ht="13.5">
      <c r="A52" s="528" t="s">
        <v>71</v>
      </c>
      <c r="B52" s="529"/>
      <c r="C52" s="530">
        <v>9808259.8800000008</v>
      </c>
    </row>
    <row r="53" spans="1:3" s="111" customFormat="1" ht="13.5">
      <c r="A53" s="528" t="s">
        <v>72</v>
      </c>
      <c r="B53" s="529">
        <v>1199282.42</v>
      </c>
      <c r="C53" s="530"/>
    </row>
    <row r="54" spans="1:3" s="111" customFormat="1" ht="13.5">
      <c r="A54" s="528" t="s">
        <v>73</v>
      </c>
      <c r="B54" s="529"/>
      <c r="C54" s="530"/>
    </row>
    <row r="55" spans="1:3" s="111" customFormat="1" ht="13.5">
      <c r="A55" s="528" t="s">
        <v>74</v>
      </c>
      <c r="B55" s="529"/>
      <c r="C55" s="530"/>
    </row>
    <row r="56" spans="1:3" s="111" customFormat="1" ht="13.5">
      <c r="A56" s="528" t="s">
        <v>75</v>
      </c>
      <c r="B56" s="529"/>
      <c r="C56" s="530"/>
    </row>
    <row r="57" spans="1:3" ht="7.5" customHeight="1">
      <c r="A57" s="525"/>
      <c r="B57" s="531"/>
      <c r="C57" s="532"/>
    </row>
    <row r="58" spans="1:3">
      <c r="A58" s="525" t="s">
        <v>251</v>
      </c>
      <c r="B58" s="526">
        <f>SUM(B59:B60)</f>
        <v>0</v>
      </c>
      <c r="C58" s="527">
        <f>SUM(C59:C60)</f>
        <v>0</v>
      </c>
    </row>
    <row r="59" spans="1:3" s="111" customFormat="1" ht="13.5">
      <c r="A59" s="528" t="s">
        <v>77</v>
      </c>
      <c r="B59" s="529"/>
      <c r="C59" s="530"/>
    </row>
    <row r="60" spans="1:3" s="111" customFormat="1" ht="14.25" thickBot="1">
      <c r="A60" s="537" t="s">
        <v>78</v>
      </c>
      <c r="B60" s="538"/>
      <c r="C60" s="539"/>
    </row>
    <row r="61" spans="1:3" s="111" customFormat="1" ht="13.5">
      <c r="A61" s="423" t="s">
        <v>238</v>
      </c>
      <c r="B61" s="529"/>
      <c r="C61" s="529"/>
    </row>
    <row r="62" spans="1:3" s="111" customFormat="1" ht="13.5">
      <c r="A62" s="423"/>
      <c r="B62" s="529"/>
      <c r="C62" s="529"/>
    </row>
    <row r="63" spans="1:3" s="111" customFormat="1" ht="13.5">
      <c r="A63" s="423"/>
      <c r="B63" s="529"/>
      <c r="C63" s="529"/>
    </row>
    <row r="64" spans="1:3" s="111" customFormat="1" ht="13.5">
      <c r="A64" s="540"/>
      <c r="B64" s="529"/>
      <c r="C64" s="529"/>
    </row>
    <row r="65" spans="1:3" s="111" customFormat="1" ht="13.5">
      <c r="A65" s="540" t="s">
        <v>239</v>
      </c>
      <c r="B65" s="529"/>
      <c r="C65" s="529"/>
    </row>
    <row r="66" spans="1:3" s="111" customFormat="1" ht="13.5">
      <c r="A66" s="540" t="s">
        <v>239</v>
      </c>
      <c r="B66" s="529"/>
      <c r="C66" s="529"/>
    </row>
    <row r="67" spans="1:3">
      <c r="A67" s="423" t="s">
        <v>239</v>
      </c>
      <c r="B67" s="541"/>
      <c r="C67" s="541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E70"/>
  <sheetViews>
    <sheetView view="pageBreakPreview" zoomScale="140" zoomScaleNormal="100" zoomScaleSheetLayoutView="140" workbookViewId="0">
      <selection activeCell="D76" sqref="D76"/>
    </sheetView>
  </sheetViews>
  <sheetFormatPr baseColWidth="10" defaultColWidth="11.28515625" defaultRowHeight="16.5"/>
  <cols>
    <col min="1" max="1" width="1.5703125" style="39" customWidth="1"/>
    <col min="2" max="2" width="70.85546875" style="39" customWidth="1"/>
    <col min="3" max="4" width="12.7109375" style="39" customWidth="1"/>
    <col min="5" max="16384" width="11.28515625" style="39"/>
  </cols>
  <sheetData>
    <row r="1" spans="1:4">
      <c r="A1" s="1413" t="str">
        <f>'ETCA-I-01'!A1</f>
        <v>Instituto de Capacitacion Para el Trabajo del Estado de Sonora</v>
      </c>
      <c r="B1" s="1413"/>
      <c r="C1" s="1413"/>
      <c r="D1" s="1413"/>
    </row>
    <row r="2" spans="1:4">
      <c r="A2" s="1402" t="s">
        <v>4</v>
      </c>
      <c r="B2" s="1402"/>
      <c r="C2" s="1402"/>
      <c r="D2" s="1402"/>
    </row>
    <row r="3" spans="1:4">
      <c r="A3" s="1428" t="str">
        <f>'ETCA-I-01'!A3:G3</f>
        <v>Al 31 de Marzo de 2020</v>
      </c>
      <c r="B3" s="1428"/>
      <c r="C3" s="1428"/>
      <c r="D3" s="1428"/>
    </row>
    <row r="4" spans="1:4" ht="17.25" thickBot="1">
      <c r="A4" s="1431" t="s">
        <v>928</v>
      </c>
      <c r="B4" s="1431"/>
      <c r="C4" s="40"/>
      <c r="D4" s="38"/>
    </row>
    <row r="5" spans="1:4" ht="23.25" customHeight="1" thickBot="1">
      <c r="A5" s="1432" t="s">
        <v>241</v>
      </c>
      <c r="B5" s="1433"/>
      <c r="C5" s="149">
        <v>2020</v>
      </c>
      <c r="D5" s="150">
        <v>2019</v>
      </c>
    </row>
    <row r="6" spans="1:4" s="116" customFormat="1" ht="12" customHeight="1" thickTop="1">
      <c r="A6" s="1429" t="s">
        <v>252</v>
      </c>
      <c r="B6" s="1430"/>
      <c r="C6" s="1430"/>
      <c r="D6" s="115"/>
    </row>
    <row r="7" spans="1:4" s="116" customFormat="1" ht="12.75" customHeight="1">
      <c r="A7" s="117"/>
      <c r="B7" s="118" t="s">
        <v>245</v>
      </c>
      <c r="C7" s="133">
        <f>SUM(C8:C17)</f>
        <v>21036060.93</v>
      </c>
      <c r="D7" s="134">
        <f>SUM(D8:D17)</f>
        <v>13734398.969999999</v>
      </c>
    </row>
    <row r="8" spans="1:4" s="120" customFormat="1" ht="11.1" customHeight="1">
      <c r="A8" s="119"/>
      <c r="B8" s="131" t="s">
        <v>193</v>
      </c>
      <c r="C8" s="135"/>
      <c r="D8" s="136"/>
    </row>
    <row r="9" spans="1:4" s="120" customFormat="1" ht="11.1" customHeight="1">
      <c r="A9" s="119"/>
      <c r="B9" s="131" t="s">
        <v>194</v>
      </c>
      <c r="C9" s="135"/>
      <c r="D9" s="136"/>
    </row>
    <row r="10" spans="1:4" s="120" customFormat="1" ht="11.1" customHeight="1">
      <c r="A10" s="119"/>
      <c r="B10" s="131" t="s">
        <v>253</v>
      </c>
      <c r="C10" s="135"/>
      <c r="D10" s="136"/>
    </row>
    <row r="11" spans="1:4" s="120" customFormat="1" ht="11.1" customHeight="1">
      <c r="A11" s="119"/>
      <c r="B11" s="131" t="s">
        <v>196</v>
      </c>
      <c r="C11" s="135"/>
      <c r="D11" s="136"/>
    </row>
    <row r="12" spans="1:4" s="120" customFormat="1" ht="11.1" customHeight="1">
      <c r="A12" s="119"/>
      <c r="B12" s="131" t="s">
        <v>357</v>
      </c>
      <c r="C12" s="135"/>
      <c r="D12" s="136"/>
    </row>
    <row r="13" spans="1:4" s="120" customFormat="1" ht="11.1" customHeight="1">
      <c r="A13" s="119"/>
      <c r="B13" s="131" t="s">
        <v>852</v>
      </c>
      <c r="C13" s="135"/>
      <c r="D13" s="136"/>
    </row>
    <row r="14" spans="1:4" s="120" customFormat="1" ht="11.1" customHeight="1">
      <c r="A14" s="119"/>
      <c r="B14" s="131" t="s">
        <v>867</v>
      </c>
      <c r="C14" s="135">
        <v>4825860</v>
      </c>
      <c r="D14" s="136">
        <v>4280615.2</v>
      </c>
    </row>
    <row r="15" spans="1:4" s="120" customFormat="1" ht="25.5" customHeight="1">
      <c r="A15" s="119"/>
      <c r="B15" s="131" t="s">
        <v>854</v>
      </c>
      <c r="C15" s="135">
        <v>3584942.93</v>
      </c>
      <c r="D15" s="136"/>
    </row>
    <row r="16" spans="1:4" s="120" customFormat="1" ht="12" customHeight="1">
      <c r="A16" s="119"/>
      <c r="B16" s="131" t="s">
        <v>863</v>
      </c>
      <c r="C16" s="135">
        <v>12625258</v>
      </c>
      <c r="D16" s="136">
        <v>9453783.7699999996</v>
      </c>
    </row>
    <row r="17" spans="1:4" s="120" customFormat="1" ht="12" customHeight="1">
      <c r="A17" s="119"/>
      <c r="B17" s="131" t="s">
        <v>254</v>
      </c>
      <c r="C17" s="135"/>
      <c r="D17" s="136"/>
    </row>
    <row r="18" spans="1:4" s="116" customFormat="1" ht="13.5" customHeight="1">
      <c r="A18" s="117"/>
      <c r="B18" s="118" t="s">
        <v>246</v>
      </c>
      <c r="C18" s="133">
        <f>SUM(C19:C34)</f>
        <v>34289281.509999998</v>
      </c>
      <c r="D18" s="134">
        <f>SUM(D19:D34)</f>
        <v>45817013.689999998</v>
      </c>
    </row>
    <row r="19" spans="1:4" s="116" customFormat="1" ht="11.1" customHeight="1">
      <c r="A19" s="117"/>
      <c r="B19" s="131" t="s">
        <v>207</v>
      </c>
      <c r="C19" s="135">
        <v>22601458.34</v>
      </c>
      <c r="D19" s="136">
        <v>24390018.93</v>
      </c>
    </row>
    <row r="20" spans="1:4" s="116" customFormat="1" ht="11.1" customHeight="1">
      <c r="A20" s="117"/>
      <c r="B20" s="131" t="s">
        <v>208</v>
      </c>
      <c r="C20" s="135">
        <v>26279.94</v>
      </c>
      <c r="D20" s="136">
        <v>224352.76</v>
      </c>
    </row>
    <row r="21" spans="1:4" s="116" customFormat="1" ht="11.1" customHeight="1">
      <c r="A21" s="117"/>
      <c r="B21" s="131" t="s">
        <v>209</v>
      </c>
      <c r="C21" s="135">
        <v>1216219.7</v>
      </c>
      <c r="D21" s="136">
        <v>713048.18</v>
      </c>
    </row>
    <row r="22" spans="1:4" s="116" customFormat="1" ht="12.75" customHeight="1">
      <c r="A22" s="117"/>
      <c r="B22" s="131" t="s">
        <v>210</v>
      </c>
      <c r="C22" s="135"/>
      <c r="D22" s="136"/>
    </row>
    <row r="23" spans="1:4" s="116" customFormat="1" ht="11.1" customHeight="1">
      <c r="A23" s="117"/>
      <c r="B23" s="131" t="s">
        <v>255</v>
      </c>
      <c r="C23" s="135"/>
      <c r="D23" s="136"/>
    </row>
    <row r="24" spans="1:4" s="116" customFormat="1" ht="11.1" customHeight="1">
      <c r="A24" s="117"/>
      <c r="B24" s="131" t="s">
        <v>256</v>
      </c>
      <c r="C24" s="135"/>
      <c r="D24" s="136"/>
    </row>
    <row r="25" spans="1:4" s="116" customFormat="1" ht="11.1" customHeight="1">
      <c r="A25" s="117"/>
      <c r="B25" s="131" t="s">
        <v>213</v>
      </c>
      <c r="C25" s="135"/>
      <c r="D25" s="136"/>
    </row>
    <row r="26" spans="1:4" s="116" customFormat="1" ht="11.1" customHeight="1">
      <c r="A26" s="117"/>
      <c r="B26" s="131" t="s">
        <v>214</v>
      </c>
      <c r="C26" s="135"/>
      <c r="D26" s="136"/>
    </row>
    <row r="27" spans="1:4" s="116" customFormat="1" ht="11.1" customHeight="1">
      <c r="A27" s="117"/>
      <c r="B27" s="131" t="s">
        <v>215</v>
      </c>
      <c r="C27" s="135"/>
      <c r="D27" s="136"/>
    </row>
    <row r="28" spans="1:4" s="116" customFormat="1" ht="11.1" customHeight="1">
      <c r="A28" s="117"/>
      <c r="B28" s="131" t="s">
        <v>216</v>
      </c>
      <c r="C28" s="135"/>
      <c r="D28" s="136"/>
    </row>
    <row r="29" spans="1:4" s="116" customFormat="1" ht="11.1" customHeight="1">
      <c r="A29" s="117"/>
      <c r="B29" s="131" t="s">
        <v>217</v>
      </c>
      <c r="C29" s="135"/>
      <c r="D29" s="136"/>
    </row>
    <row r="30" spans="1:4" s="116" customFormat="1" ht="11.1" customHeight="1">
      <c r="A30" s="117"/>
      <c r="B30" s="131" t="s">
        <v>218</v>
      </c>
      <c r="C30" s="135"/>
      <c r="D30" s="136"/>
    </row>
    <row r="31" spans="1:4" s="116" customFormat="1" ht="11.1" customHeight="1">
      <c r="A31" s="117"/>
      <c r="B31" s="131" t="s">
        <v>257</v>
      </c>
      <c r="C31" s="135"/>
      <c r="D31" s="136"/>
    </row>
    <row r="32" spans="1:4" s="116" customFormat="1" ht="11.1" customHeight="1">
      <c r="A32" s="117"/>
      <c r="B32" s="131" t="s">
        <v>67</v>
      </c>
      <c r="C32" s="135"/>
      <c r="D32" s="136"/>
    </row>
    <row r="33" spans="1:4" s="116" customFormat="1" ht="11.1" customHeight="1">
      <c r="A33" s="117"/>
      <c r="B33" s="131" t="s">
        <v>221</v>
      </c>
      <c r="C33" s="135"/>
      <c r="D33" s="136"/>
    </row>
    <row r="34" spans="1:4" s="116" customFormat="1" ht="11.1" customHeight="1">
      <c r="A34" s="117"/>
      <c r="B34" s="131" t="s">
        <v>258</v>
      </c>
      <c r="C34" s="135">
        <v>10445323.529999999</v>
      </c>
      <c r="D34" s="136">
        <v>20489593.82</v>
      </c>
    </row>
    <row r="35" spans="1:4" s="116" customFormat="1" ht="12" customHeight="1">
      <c r="A35" s="121" t="s">
        <v>259</v>
      </c>
      <c r="B35" s="122"/>
      <c r="C35" s="137">
        <f>C7-C18</f>
        <v>-13253220.579999998</v>
      </c>
      <c r="D35" s="138">
        <f>D7-D18</f>
        <v>-32082614.719999999</v>
      </c>
    </row>
    <row r="36" spans="1:4" s="116" customFormat="1" ht="4.5" customHeight="1">
      <c r="A36" s="123"/>
      <c r="B36" s="124"/>
      <c r="C36" s="139"/>
      <c r="D36" s="140"/>
    </row>
    <row r="37" spans="1:4" s="116" customFormat="1" ht="12.75">
      <c r="A37" s="125" t="s">
        <v>260</v>
      </c>
      <c r="B37" s="118"/>
      <c r="C37" s="141"/>
      <c r="D37" s="142"/>
    </row>
    <row r="38" spans="1:4" s="116" customFormat="1" ht="10.5" customHeight="1">
      <c r="A38" s="117"/>
      <c r="B38" s="118" t="s">
        <v>245</v>
      </c>
      <c r="C38" s="133">
        <f>SUM(C39:C41)</f>
        <v>0</v>
      </c>
      <c r="D38" s="134">
        <f>SUM(D39:D41)</f>
        <v>0</v>
      </c>
    </row>
    <row r="39" spans="1:4" s="116" customFormat="1" ht="11.1" customHeight="1">
      <c r="A39" s="117"/>
      <c r="B39" s="132" t="s">
        <v>50</v>
      </c>
      <c r="C39" s="135"/>
      <c r="D39" s="136"/>
    </row>
    <row r="40" spans="1:4" s="116" customFormat="1" ht="11.1" customHeight="1">
      <c r="A40" s="117"/>
      <c r="B40" s="132" t="s">
        <v>52</v>
      </c>
      <c r="C40" s="135"/>
      <c r="D40" s="136"/>
    </row>
    <row r="41" spans="1:4" s="116" customFormat="1" ht="11.1" customHeight="1">
      <c r="A41" s="117"/>
      <c r="B41" s="132" t="s">
        <v>261</v>
      </c>
      <c r="C41" s="135"/>
      <c r="D41" s="136"/>
    </row>
    <row r="42" spans="1:4" s="116" customFormat="1" ht="10.5" customHeight="1">
      <c r="A42" s="117"/>
      <c r="B42" s="118" t="s">
        <v>246</v>
      </c>
      <c r="C42" s="133">
        <f>SUM(C43:C45)</f>
        <v>0</v>
      </c>
      <c r="D42" s="134">
        <f>SUM(D43:D45)</f>
        <v>0</v>
      </c>
    </row>
    <row r="43" spans="1:4" s="116" customFormat="1" ht="11.1" customHeight="1">
      <c r="A43" s="117"/>
      <c r="B43" s="132" t="s">
        <v>50</v>
      </c>
      <c r="C43" s="135"/>
      <c r="D43" s="136"/>
    </row>
    <row r="44" spans="1:4" s="116" customFormat="1" ht="11.1" customHeight="1">
      <c r="A44" s="117"/>
      <c r="B44" s="132" t="s">
        <v>52</v>
      </c>
      <c r="C44" s="135"/>
      <c r="D44" s="136"/>
    </row>
    <row r="45" spans="1:4" s="116" customFormat="1" ht="11.1" customHeight="1">
      <c r="A45" s="117"/>
      <c r="B45" s="132" t="s">
        <v>262</v>
      </c>
      <c r="C45" s="135"/>
      <c r="D45" s="136"/>
    </row>
    <row r="46" spans="1:4" s="116" customFormat="1" ht="12" customHeight="1">
      <c r="A46" s="121" t="s">
        <v>263</v>
      </c>
      <c r="B46" s="122"/>
      <c r="C46" s="137">
        <f>C38-C42</f>
        <v>0</v>
      </c>
      <c r="D46" s="138">
        <f>D38-D42</f>
        <v>0</v>
      </c>
    </row>
    <row r="47" spans="1:4" s="116" customFormat="1" ht="2.25" customHeight="1">
      <c r="A47" s="123"/>
      <c r="B47" s="124"/>
      <c r="C47" s="143"/>
      <c r="D47" s="144"/>
    </row>
    <row r="48" spans="1:4" s="116" customFormat="1" ht="12" customHeight="1">
      <c r="A48" s="125" t="s">
        <v>264</v>
      </c>
      <c r="B48" s="118"/>
      <c r="C48" s="141"/>
      <c r="D48" s="142"/>
    </row>
    <row r="49" spans="1:5" s="116" customFormat="1" ht="12.75">
      <c r="A49" s="117"/>
      <c r="B49" s="118" t="s">
        <v>245</v>
      </c>
      <c r="C49" s="133">
        <f>C50+C53</f>
        <v>0</v>
      </c>
      <c r="D49" s="133">
        <f>D50+D53</f>
        <v>0</v>
      </c>
    </row>
    <row r="50" spans="1:5" s="116" customFormat="1" ht="11.1" customHeight="1">
      <c r="A50" s="117"/>
      <c r="B50" s="132" t="s">
        <v>265</v>
      </c>
      <c r="C50" s="135">
        <f>C51+C52</f>
        <v>0</v>
      </c>
      <c r="D50" s="135">
        <f>D51+D52</f>
        <v>0</v>
      </c>
    </row>
    <row r="51" spans="1:5" s="116" customFormat="1" ht="11.1" customHeight="1">
      <c r="A51" s="117"/>
      <c r="B51" s="132" t="s">
        <v>871</v>
      </c>
      <c r="C51" s="135">
        <v>0</v>
      </c>
      <c r="D51" s="136">
        <v>0</v>
      </c>
    </row>
    <row r="52" spans="1:5" s="116" customFormat="1" ht="11.1" customHeight="1">
      <c r="A52" s="117"/>
      <c r="B52" s="132" t="s">
        <v>872</v>
      </c>
      <c r="C52" s="135">
        <v>0</v>
      </c>
      <c r="D52" s="136">
        <v>0</v>
      </c>
    </row>
    <row r="53" spans="1:5" s="116" customFormat="1" ht="11.1" customHeight="1">
      <c r="A53" s="117"/>
      <c r="B53" s="132" t="s">
        <v>266</v>
      </c>
      <c r="C53" s="135">
        <v>0</v>
      </c>
      <c r="D53" s="136">
        <v>0</v>
      </c>
    </row>
    <row r="54" spans="1:5" s="116" customFormat="1" ht="11.25" customHeight="1">
      <c r="A54" s="117"/>
      <c r="B54" s="118" t="s">
        <v>246</v>
      </c>
      <c r="C54" s="133">
        <f>C55+C58</f>
        <v>0</v>
      </c>
      <c r="D54" s="133">
        <f>D55+D58</f>
        <v>0</v>
      </c>
    </row>
    <row r="55" spans="1:5" s="116" customFormat="1" ht="11.1" customHeight="1">
      <c r="A55" s="117"/>
      <c r="B55" s="132" t="s">
        <v>267</v>
      </c>
      <c r="C55" s="135">
        <f>C56+C57</f>
        <v>0</v>
      </c>
      <c r="D55" s="135">
        <f>D56+D57</f>
        <v>0</v>
      </c>
    </row>
    <row r="56" spans="1:5" s="116" customFormat="1" ht="11.1" customHeight="1">
      <c r="A56" s="117"/>
      <c r="B56" s="132" t="s">
        <v>871</v>
      </c>
      <c r="C56" s="135"/>
      <c r="D56" s="136"/>
    </row>
    <row r="57" spans="1:5" s="116" customFormat="1" ht="11.1" customHeight="1">
      <c r="A57" s="117"/>
      <c r="B57" s="132" t="s">
        <v>872</v>
      </c>
      <c r="C57" s="135"/>
      <c r="D57" s="136"/>
    </row>
    <row r="58" spans="1:5" s="116" customFormat="1" ht="11.1" customHeight="1">
      <c r="A58" s="117"/>
      <c r="B58" s="132" t="s">
        <v>268</v>
      </c>
      <c r="C58" s="135"/>
      <c r="D58" s="136"/>
    </row>
    <row r="59" spans="1:5" s="116" customFormat="1" ht="12" customHeight="1">
      <c r="A59" s="121" t="s">
        <v>269</v>
      </c>
      <c r="B59" s="122"/>
      <c r="C59" s="137">
        <f>C49-C54</f>
        <v>0</v>
      </c>
      <c r="D59" s="138">
        <f>D49-D54</f>
        <v>0</v>
      </c>
    </row>
    <row r="60" spans="1:5" s="116" customFormat="1" ht="2.25" customHeight="1">
      <c r="A60" s="123"/>
      <c r="B60" s="124"/>
      <c r="C60" s="143"/>
      <c r="D60" s="144"/>
    </row>
    <row r="61" spans="1:5" s="116" customFormat="1" ht="12" customHeight="1">
      <c r="A61" s="121" t="s">
        <v>270</v>
      </c>
      <c r="B61" s="126"/>
      <c r="C61" s="145">
        <f>C59+C46+C35</f>
        <v>-13253220.579999998</v>
      </c>
      <c r="D61" s="146">
        <f>D59+D46+D35</f>
        <v>-32082614.719999999</v>
      </c>
    </row>
    <row r="62" spans="1:5" ht="2.25" customHeight="1">
      <c r="A62" s="127"/>
      <c r="B62" s="128"/>
      <c r="C62" s="143"/>
      <c r="D62" s="144"/>
    </row>
    <row r="63" spans="1:5" s="116" customFormat="1" ht="12" customHeight="1">
      <c r="A63" s="121" t="s">
        <v>271</v>
      </c>
      <c r="B63" s="122"/>
      <c r="C63" s="135">
        <v>18823801.66</v>
      </c>
      <c r="D63" s="136">
        <v>39921476.990000002</v>
      </c>
      <c r="E63" s="422" t="str">
        <f>IF(C63-'ETCA-I-01'!C7&gt;0.99,"ERROR!!!, NO COINCIDEN LOS MONTOS CON LO REPORTADO EN EL FORMATO ETCA-I-01 EN EL EJERCICIO 2015","")</f>
        <v/>
      </c>
    </row>
    <row r="64" spans="1:5" s="116" customFormat="1" ht="12" customHeight="1" thickBot="1">
      <c r="A64" s="130" t="s">
        <v>272</v>
      </c>
      <c r="B64" s="129"/>
      <c r="C64" s="147">
        <f>C63+C61</f>
        <v>5570581.0800000019</v>
      </c>
      <c r="D64" s="148">
        <f>D63+D61</f>
        <v>7838862.2700000033</v>
      </c>
      <c r="E64" s="422" t="str">
        <f>IF(C64-'ETCA-I-01'!B7&gt;0.99,"ERROR!!!, NO COINCIDEN LOS MONTOS CON LO REPORTADO EN EL FORMATO ETCA-I-01","")</f>
        <v/>
      </c>
    </row>
    <row r="65" spans="1:5" s="116" customFormat="1" ht="12" customHeight="1">
      <c r="A65" s="116" t="s">
        <v>238</v>
      </c>
      <c r="E65" s="571"/>
    </row>
    <row r="66" spans="1:5" s="116" customFormat="1" ht="12" customHeight="1">
      <c r="E66" s="571"/>
    </row>
    <row r="67" spans="1:5" s="116" customFormat="1" ht="12" customHeight="1">
      <c r="A67" s="122"/>
      <c r="B67" s="126"/>
      <c r="C67" s="145"/>
      <c r="D67" s="145"/>
      <c r="E67" s="422"/>
    </row>
    <row r="68" spans="1:5" s="116" customFormat="1" ht="12" customHeight="1">
      <c r="A68" s="122"/>
      <c r="B68" s="126"/>
      <c r="C68" s="145"/>
      <c r="D68" s="145"/>
      <c r="E68" s="422"/>
    </row>
    <row r="69" spans="1:5" s="116" customFormat="1" ht="12" customHeight="1">
      <c r="A69" s="122"/>
      <c r="B69" s="126"/>
      <c r="C69" s="145"/>
      <c r="D69" s="145"/>
      <c r="E69" s="422"/>
    </row>
    <row r="70" spans="1:5" ht="12" customHeight="1">
      <c r="A70" s="423" t="s">
        <v>239</v>
      </c>
    </row>
  </sheetData>
  <sheetProtection password="C115" sheet="1" insertHyperlinks="0"/>
  <mergeCells count="6">
    <mergeCell ref="A6:C6"/>
    <mergeCell ref="A1:D1"/>
    <mergeCell ref="A2:D2"/>
    <mergeCell ref="A3:D3"/>
    <mergeCell ref="A4:B4"/>
    <mergeCell ref="A5:B5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A1:H33"/>
  <sheetViews>
    <sheetView view="pageBreakPreview" zoomScaleNormal="100" zoomScaleSheetLayoutView="100" workbookViewId="0">
      <selection activeCell="G30" sqref="G30"/>
    </sheetView>
  </sheetViews>
  <sheetFormatPr baseColWidth="10" defaultColWidth="11.28515625" defaultRowHeight="16.5"/>
  <cols>
    <col min="1" max="1" width="1.28515625" style="109" customWidth="1"/>
    <col min="2" max="2" width="32.28515625" style="109" customWidth="1"/>
    <col min="3" max="7" width="12.7109375" style="109" customWidth="1"/>
    <col min="8" max="8" width="63.85546875" style="109" customWidth="1"/>
    <col min="9" max="16384" width="11.28515625" style="109"/>
  </cols>
  <sheetData>
    <row r="1" spans="1:8">
      <c r="A1" s="1436" t="str">
        <f>'ETCA-I-01'!A1</f>
        <v>Instituto de Capacitacion Para el Trabajo del Estado de Sonora</v>
      </c>
      <c r="B1" s="1436"/>
      <c r="C1" s="1436"/>
      <c r="D1" s="1436"/>
      <c r="E1" s="1436"/>
      <c r="F1" s="1436"/>
      <c r="G1" s="1436"/>
    </row>
    <row r="2" spans="1:8" s="151" customFormat="1" ht="18">
      <c r="A2" s="1436" t="s">
        <v>5</v>
      </c>
      <c r="B2" s="1436"/>
      <c r="C2" s="1436"/>
      <c r="D2" s="1436"/>
      <c r="E2" s="1436"/>
      <c r="F2" s="1436"/>
      <c r="G2" s="1436"/>
      <c r="H2" s="412"/>
    </row>
    <row r="3" spans="1:8" s="151" customFormat="1">
      <c r="A3" s="1437" t="str">
        <f>'ETCA-I-03'!A3:D3</f>
        <v>Del 01 de Enero al 31 de Marzo de 2020</v>
      </c>
      <c r="B3" s="1437"/>
      <c r="C3" s="1437"/>
      <c r="D3" s="1437"/>
      <c r="E3" s="1437"/>
      <c r="F3" s="1437"/>
      <c r="G3" s="1437"/>
    </row>
    <row r="4" spans="1:8" s="153" customFormat="1" ht="17.25" thickBot="1">
      <c r="A4" s="152"/>
      <c r="B4" s="152"/>
      <c r="C4" s="1438" t="s">
        <v>929</v>
      </c>
      <c r="D4" s="1438"/>
      <c r="E4" s="152"/>
      <c r="F4" s="40"/>
      <c r="G4" s="152"/>
    </row>
    <row r="5" spans="1:8" s="154" customFormat="1" ht="50.25" thickBot="1">
      <c r="A5" s="1434" t="s">
        <v>241</v>
      </c>
      <c r="B5" s="1435"/>
      <c r="C5" s="157" t="s">
        <v>273</v>
      </c>
      <c r="D5" s="157" t="s">
        <v>274</v>
      </c>
      <c r="E5" s="157" t="s">
        <v>275</v>
      </c>
      <c r="F5" s="157" t="s">
        <v>276</v>
      </c>
      <c r="G5" s="158" t="s">
        <v>277</v>
      </c>
    </row>
    <row r="6" spans="1:8" ht="20.100000000000001" customHeight="1">
      <c r="A6" s="542"/>
      <c r="B6" s="543"/>
      <c r="C6" s="544"/>
      <c r="D6" s="544"/>
      <c r="E6" s="544"/>
      <c r="F6" s="544"/>
      <c r="G6" s="545"/>
    </row>
    <row r="7" spans="1:8" ht="20.100000000000001" customHeight="1">
      <c r="A7" s="546" t="s">
        <v>23</v>
      </c>
      <c r="B7" s="547"/>
      <c r="C7" s="548">
        <f>C9+C18</f>
        <v>104956735.92000002</v>
      </c>
      <c r="D7" s="548">
        <f>D9+D18</f>
        <v>106415007.63000001</v>
      </c>
      <c r="E7" s="548">
        <f>E9+E18</f>
        <v>121060117.98999999</v>
      </c>
      <c r="F7" s="548">
        <f>F9+F18</f>
        <v>90311625.560000017</v>
      </c>
      <c r="G7" s="640">
        <f>G9+G18</f>
        <v>-14645110.359999992</v>
      </c>
      <c r="H7" s="403" t="str">
        <f>IF(F7&lt;&gt;'ETCA-I-01'!B31,"ERROR!!!!! EL MONTO NO COINCIDE CON LO REPORTADO EN EL FORMATO ETCA-I-01 EN EL TOTAL ","")</f>
        <v/>
      </c>
    </row>
    <row r="8" spans="1:8" ht="20.100000000000001" customHeight="1">
      <c r="A8" s="551"/>
      <c r="B8" s="552"/>
      <c r="C8" s="553"/>
      <c r="D8" s="553"/>
      <c r="E8" s="553"/>
      <c r="F8" s="553"/>
      <c r="G8" s="554"/>
    </row>
    <row r="9" spans="1:8" ht="20.100000000000001" customHeight="1">
      <c r="A9" s="551"/>
      <c r="B9" s="552" t="s">
        <v>25</v>
      </c>
      <c r="C9" s="548">
        <f>SUM(C10:C16)</f>
        <v>22395850.229999997</v>
      </c>
      <c r="D9" s="548">
        <f>SUM(D10:D16)</f>
        <v>106344170.34</v>
      </c>
      <c r="E9" s="548">
        <f>SUM(E10:E16)</f>
        <v>119582119.28</v>
      </c>
      <c r="F9" s="549">
        <f>C9+D9-E9</f>
        <v>9157901.2899999917</v>
      </c>
      <c r="G9" s="550">
        <f>F9-C9</f>
        <v>-13237948.940000005</v>
      </c>
      <c r="H9" s="403" t="str">
        <f>IF(F9&lt;&gt;'ETCA-I-01'!B16,"ERROR!!!!! EL MONTO NO COINCIDE CON LO REPORTADO EN EL FORMATO ETCA-I-01 EN EL TOTAL","")</f>
        <v>ERROR!!!!! EL MONTO NO COINCIDE CON LO REPORTADO EN EL FORMATO ETCA-I-01 EN EL TOTAL</v>
      </c>
    </row>
    <row r="10" spans="1:8" ht="20.100000000000001" customHeight="1">
      <c r="A10" s="555"/>
      <c r="B10" s="556" t="s">
        <v>27</v>
      </c>
      <c r="C10" s="553">
        <v>18823801.66</v>
      </c>
      <c r="D10" s="553">
        <v>85096685.829999998</v>
      </c>
      <c r="E10" s="553">
        <v>98349906.409999996</v>
      </c>
      <c r="F10" s="557">
        <f>C10+D10-E10</f>
        <v>5570581.0799999982</v>
      </c>
      <c r="G10" s="558">
        <f>F10-C10</f>
        <v>-13253220.580000002</v>
      </c>
    </row>
    <row r="11" spans="1:8" ht="20.100000000000001" customHeight="1">
      <c r="A11" s="555"/>
      <c r="B11" s="556" t="s">
        <v>29</v>
      </c>
      <c r="C11" s="553">
        <v>77979.56</v>
      </c>
      <c r="D11" s="553">
        <v>21247484.510000002</v>
      </c>
      <c r="E11" s="553">
        <v>21218183.390000001</v>
      </c>
      <c r="F11" s="557">
        <f t="shared" ref="F11:F16" si="0">C11+D11-E11</f>
        <v>107280.6799999997</v>
      </c>
      <c r="G11" s="558">
        <f t="shared" ref="G11:G16" si="1">F11-C11</f>
        <v>29301.119999999704</v>
      </c>
    </row>
    <row r="12" spans="1:8" ht="20.100000000000001" customHeight="1">
      <c r="A12" s="555"/>
      <c r="B12" s="556" t="s">
        <v>31</v>
      </c>
      <c r="C12" s="553">
        <v>3494069.01</v>
      </c>
      <c r="D12" s="553">
        <v>0</v>
      </c>
      <c r="E12" s="553">
        <v>14029.48</v>
      </c>
      <c r="F12" s="557">
        <f t="shared" si="0"/>
        <v>3480039.53</v>
      </c>
      <c r="G12" s="558">
        <f t="shared" si="1"/>
        <v>-14029.479999999981</v>
      </c>
    </row>
    <row r="13" spans="1:8" ht="20.100000000000001" customHeight="1">
      <c r="A13" s="555"/>
      <c r="B13" s="556" t="s">
        <v>33</v>
      </c>
      <c r="C13" s="553"/>
      <c r="D13" s="553"/>
      <c r="E13" s="553"/>
      <c r="F13" s="557">
        <f t="shared" si="0"/>
        <v>0</v>
      </c>
      <c r="G13" s="558">
        <f t="shared" si="1"/>
        <v>0</v>
      </c>
    </row>
    <row r="14" spans="1:8" ht="20.100000000000001" customHeight="1">
      <c r="A14" s="555"/>
      <c r="B14" s="556" t="s">
        <v>35</v>
      </c>
      <c r="C14" s="553"/>
      <c r="D14" s="553"/>
      <c r="E14" s="553"/>
      <c r="F14" s="557">
        <f t="shared" si="0"/>
        <v>0</v>
      </c>
      <c r="G14" s="558">
        <f t="shared" si="1"/>
        <v>0</v>
      </c>
    </row>
    <row r="15" spans="1:8" ht="25.5">
      <c r="A15" s="555"/>
      <c r="B15" s="556" t="s">
        <v>37</v>
      </c>
      <c r="C15" s="553"/>
      <c r="D15" s="553"/>
      <c r="E15" s="553"/>
      <c r="F15" s="557">
        <f t="shared" si="0"/>
        <v>0</v>
      </c>
      <c r="G15" s="558">
        <f t="shared" si="1"/>
        <v>0</v>
      </c>
    </row>
    <row r="16" spans="1:8" ht="20.100000000000001" customHeight="1">
      <c r="A16" s="555"/>
      <c r="B16" s="556" t="s">
        <v>39</v>
      </c>
      <c r="C16" s="553"/>
      <c r="D16" s="553"/>
      <c r="E16" s="553"/>
      <c r="F16" s="557">
        <f t="shared" si="0"/>
        <v>0</v>
      </c>
      <c r="G16" s="558">
        <f t="shared" si="1"/>
        <v>0</v>
      </c>
    </row>
    <row r="17" spans="1:8" ht="20.100000000000001" customHeight="1">
      <c r="A17" s="551"/>
      <c r="B17" s="552"/>
      <c r="C17" s="553"/>
      <c r="D17" s="553"/>
      <c r="E17" s="553"/>
      <c r="F17" s="553"/>
      <c r="G17" s="554"/>
    </row>
    <row r="18" spans="1:8" ht="20.100000000000001" customHeight="1">
      <c r="A18" s="551"/>
      <c r="B18" s="552" t="s">
        <v>44</v>
      </c>
      <c r="C18" s="548">
        <f>SUM(C19:C27)</f>
        <v>82560885.690000013</v>
      </c>
      <c r="D18" s="548">
        <f>SUM(D19:D27)</f>
        <v>70837.289999999994</v>
      </c>
      <c r="E18" s="548">
        <f>SUM(E19:E27)</f>
        <v>1477998.71</v>
      </c>
      <c r="F18" s="549">
        <f>C18+D18-E18</f>
        <v>81153724.270000026</v>
      </c>
      <c r="G18" s="550">
        <f>F18-C18</f>
        <v>-1407161.4199999869</v>
      </c>
      <c r="H18" s="403" t="str">
        <f>IF(F18&lt;&gt;'ETCA-I-01'!B29,"ERROR!!!!! EL MONTO NO COINCIDE CON LO REPORTADO EN EL FORMATO ETCA-I-01 EN EL TOTAL","")</f>
        <v/>
      </c>
    </row>
    <row r="19" spans="1:8" ht="20.100000000000001" customHeight="1">
      <c r="A19" s="555"/>
      <c r="B19" s="556" t="s">
        <v>46</v>
      </c>
      <c r="C19" s="553"/>
      <c r="D19" s="553"/>
      <c r="E19" s="553"/>
      <c r="F19" s="557">
        <f>C19+D19-E19</f>
        <v>0</v>
      </c>
      <c r="G19" s="558">
        <f>F19-C19</f>
        <v>0</v>
      </c>
    </row>
    <row r="20" spans="1:8" ht="25.5">
      <c r="A20" s="555"/>
      <c r="B20" s="556" t="s">
        <v>48</v>
      </c>
      <c r="C20" s="553"/>
      <c r="D20" s="553"/>
      <c r="E20" s="553"/>
      <c r="F20" s="557">
        <f t="shared" ref="F20:F25" si="2">C20+D20-E20</f>
        <v>0</v>
      </c>
      <c r="G20" s="558">
        <f t="shared" ref="G20:G25" si="3">F20-C20</f>
        <v>0</v>
      </c>
    </row>
    <row r="21" spans="1:8" ht="25.5">
      <c r="A21" s="555"/>
      <c r="B21" s="556" t="s">
        <v>50</v>
      </c>
      <c r="C21" s="553">
        <v>35435882.890000001</v>
      </c>
      <c r="D21" s="553">
        <v>0</v>
      </c>
      <c r="E21" s="553">
        <v>0</v>
      </c>
      <c r="F21" s="557">
        <f t="shared" si="2"/>
        <v>35435882.890000001</v>
      </c>
      <c r="G21" s="558">
        <f t="shared" si="3"/>
        <v>0</v>
      </c>
    </row>
    <row r="22" spans="1:8" ht="20.100000000000001" customHeight="1">
      <c r="A22" s="555"/>
      <c r="B22" s="556" t="s">
        <v>52</v>
      </c>
      <c r="C22" s="553">
        <v>66250541.479999997</v>
      </c>
      <c r="D22" s="553">
        <v>0</v>
      </c>
      <c r="E22" s="553">
        <v>0</v>
      </c>
      <c r="F22" s="557">
        <f t="shared" si="2"/>
        <v>66250541.479999997</v>
      </c>
      <c r="G22" s="558">
        <f t="shared" si="3"/>
        <v>0</v>
      </c>
    </row>
    <row r="23" spans="1:8" ht="20.100000000000001" customHeight="1">
      <c r="A23" s="555"/>
      <c r="B23" s="556" t="s">
        <v>54</v>
      </c>
      <c r="C23" s="553">
        <v>752357.01</v>
      </c>
      <c r="D23" s="553">
        <v>0</v>
      </c>
      <c r="E23" s="553">
        <v>0</v>
      </c>
      <c r="F23" s="557">
        <f t="shared" si="2"/>
        <v>752357.01</v>
      </c>
      <c r="G23" s="558">
        <f t="shared" si="3"/>
        <v>0</v>
      </c>
    </row>
    <row r="24" spans="1:8" ht="25.5">
      <c r="A24" s="555"/>
      <c r="B24" s="556" t="s">
        <v>56</v>
      </c>
      <c r="C24" s="553">
        <v>-20193484.530000001</v>
      </c>
      <c r="D24" s="553"/>
      <c r="E24" s="553">
        <v>1418362.71</v>
      </c>
      <c r="F24" s="557">
        <f t="shared" si="2"/>
        <v>-21611847.240000002</v>
      </c>
      <c r="G24" s="558">
        <f t="shared" si="3"/>
        <v>-1418362.7100000009</v>
      </c>
    </row>
    <row r="25" spans="1:8" ht="20.100000000000001" customHeight="1">
      <c r="A25" s="555"/>
      <c r="B25" s="556" t="s">
        <v>58</v>
      </c>
      <c r="C25" s="553">
        <v>315588.84000000003</v>
      </c>
      <c r="D25" s="553">
        <v>70837.289999999994</v>
      </c>
      <c r="E25" s="553">
        <v>59636</v>
      </c>
      <c r="F25" s="557">
        <f t="shared" si="2"/>
        <v>326790.13</v>
      </c>
      <c r="G25" s="558">
        <f t="shared" si="3"/>
        <v>11201.289999999979</v>
      </c>
    </row>
    <row r="26" spans="1:8" ht="25.5">
      <c r="A26" s="555"/>
      <c r="B26" s="556" t="s">
        <v>59</v>
      </c>
      <c r="C26" s="553"/>
      <c r="D26" s="553"/>
      <c r="E26" s="553"/>
      <c r="F26" s="557">
        <f>C26+D26-E26</f>
        <v>0</v>
      </c>
      <c r="G26" s="558">
        <f>F26-C26</f>
        <v>0</v>
      </c>
    </row>
    <row r="27" spans="1:8" ht="20.100000000000001" customHeight="1">
      <c r="A27" s="555"/>
      <c r="B27" s="556" t="s">
        <v>60</v>
      </c>
      <c r="C27" s="553"/>
      <c r="D27" s="553"/>
      <c r="E27" s="553"/>
      <c r="F27" s="557">
        <f>C27+D27-E27</f>
        <v>0</v>
      </c>
      <c r="G27" s="558">
        <f>F27-C27</f>
        <v>0</v>
      </c>
    </row>
    <row r="28" spans="1:8" ht="20.100000000000001" customHeight="1" thickBot="1">
      <c r="A28" s="559"/>
      <c r="B28" s="560"/>
      <c r="C28" s="561"/>
      <c r="D28" s="561"/>
      <c r="E28" s="561"/>
      <c r="F28" s="561"/>
      <c r="G28" s="562"/>
    </row>
    <row r="29" spans="1:8" ht="20.100000000000001" customHeight="1">
      <c r="A29" s="572" t="s">
        <v>238</v>
      </c>
      <c r="B29" s="264"/>
      <c r="C29" s="495"/>
      <c r="D29" s="495"/>
      <c r="E29" s="495"/>
      <c r="F29" s="495"/>
      <c r="G29" s="495"/>
    </row>
    <row r="30" spans="1:8" ht="20.100000000000001" customHeight="1">
      <c r="A30" s="485"/>
      <c r="B30" s="485"/>
      <c r="C30" s="495"/>
      <c r="D30" s="495"/>
      <c r="E30" s="495"/>
      <c r="F30" s="495"/>
      <c r="G30" s="495"/>
    </row>
    <row r="31" spans="1:8" ht="20.100000000000001" customHeight="1">
      <c r="A31" s="485"/>
      <c r="B31" s="485" t="s">
        <v>239</v>
      </c>
      <c r="C31" s="495"/>
      <c r="D31" s="495" t="s">
        <v>239</v>
      </c>
      <c r="E31" s="495"/>
      <c r="F31" s="495"/>
      <c r="G31" s="495"/>
    </row>
    <row r="32" spans="1:8" ht="20.100000000000001" customHeight="1">
      <c r="A32" s="485"/>
      <c r="B32" s="485"/>
      <c r="C32" s="495"/>
      <c r="D32" s="495"/>
      <c r="E32" s="495"/>
      <c r="F32" s="495"/>
      <c r="G32" s="495"/>
    </row>
    <row r="33" spans="1:7">
      <c r="A33" s="264" t="s">
        <v>239</v>
      </c>
      <c r="B33" s="264"/>
      <c r="C33" s="264"/>
      <c r="D33" s="264"/>
      <c r="E33" s="264"/>
      <c r="F33" s="264"/>
      <c r="G33" s="264"/>
    </row>
  </sheetData>
  <sheetProtection password="C115" sheet="1" formatColumns="0" formatRows="0" insertHyperlinks="0"/>
  <mergeCells count="5">
    <mergeCell ref="A5:B5"/>
    <mergeCell ref="A1:G1"/>
    <mergeCell ref="A2:G2"/>
    <mergeCell ref="A3:G3"/>
    <mergeCell ref="C4:D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G47"/>
  <sheetViews>
    <sheetView view="pageBreakPreview" zoomScale="90" zoomScaleNormal="100" zoomScaleSheetLayoutView="90" workbookViewId="0">
      <selection activeCell="D42" sqref="D42"/>
    </sheetView>
  </sheetViews>
  <sheetFormatPr baseColWidth="10" defaultColWidth="11.28515625" defaultRowHeight="16.5"/>
  <cols>
    <col min="1" max="1" width="2.140625" style="92" customWidth="1"/>
    <col min="2" max="2" width="28.28515625" style="92" customWidth="1"/>
    <col min="3" max="6" width="16.7109375" style="92" customWidth="1"/>
    <col min="7" max="7" width="79" style="92" customWidth="1"/>
    <col min="8" max="16384" width="11.28515625" style="92"/>
  </cols>
  <sheetData>
    <row r="1" spans="1:7" s="109" customFormat="1" ht="18">
      <c r="A1" s="1436" t="str">
        <f>'ETCA-I-01'!A1</f>
        <v>Instituto de Capacitacion Para el Trabajo del Estado de Sonora</v>
      </c>
      <c r="B1" s="1436"/>
      <c r="C1" s="1436"/>
      <c r="D1" s="1436"/>
      <c r="E1" s="1436"/>
      <c r="F1" s="1436"/>
      <c r="G1" s="411"/>
    </row>
    <row r="2" spans="1:7" s="151" customFormat="1" ht="15.75">
      <c r="A2" s="1436" t="s">
        <v>6</v>
      </c>
      <c r="B2" s="1436"/>
      <c r="C2" s="1436"/>
      <c r="D2" s="1436"/>
      <c r="E2" s="1436"/>
      <c r="F2" s="1436"/>
    </row>
    <row r="3" spans="1:7" s="151" customFormat="1">
      <c r="A3" s="1437" t="str">
        <f>'ETCA-I-03'!A3:D3</f>
        <v>Del 01 de Enero al 31 de Marzo de 2020</v>
      </c>
      <c r="B3" s="1437"/>
      <c r="C3" s="1437"/>
      <c r="D3" s="1437"/>
      <c r="E3" s="1437"/>
      <c r="F3" s="1437"/>
    </row>
    <row r="4" spans="1:7" s="153" customFormat="1" ht="17.25" thickBot="1">
      <c r="A4" s="152"/>
      <c r="B4" s="152"/>
      <c r="C4" s="1438" t="s">
        <v>930</v>
      </c>
      <c r="D4" s="1438"/>
      <c r="E4" s="40"/>
      <c r="F4" s="152"/>
    </row>
    <row r="5" spans="1:7" s="161" customFormat="1" ht="37.5" customHeight="1" thickBot="1">
      <c r="A5" s="1449" t="s">
        <v>278</v>
      </c>
      <c r="B5" s="1450"/>
      <c r="C5" s="159" t="s">
        <v>279</v>
      </c>
      <c r="D5" s="159" t="s">
        <v>280</v>
      </c>
      <c r="E5" s="159" t="s">
        <v>281</v>
      </c>
      <c r="F5" s="160" t="s">
        <v>282</v>
      </c>
    </row>
    <row r="6" spans="1:7">
      <c r="A6" s="1443"/>
      <c r="B6" s="1444"/>
      <c r="C6" s="162"/>
      <c r="D6" s="162"/>
      <c r="E6" s="163"/>
      <c r="F6" s="164"/>
    </row>
    <row r="7" spans="1:7">
      <c r="A7" s="1445" t="s">
        <v>283</v>
      </c>
      <c r="B7" s="1446"/>
      <c r="C7" s="165"/>
      <c r="D7" s="165"/>
      <c r="E7" s="165"/>
      <c r="F7" s="166"/>
    </row>
    <row r="8" spans="1:7">
      <c r="A8" s="1447" t="s">
        <v>284</v>
      </c>
      <c r="B8" s="1448"/>
      <c r="C8" s="165"/>
      <c r="D8" s="165"/>
      <c r="E8" s="165"/>
      <c r="F8" s="166"/>
    </row>
    <row r="9" spans="1:7">
      <c r="A9" s="1439" t="s">
        <v>285</v>
      </c>
      <c r="B9" s="1440"/>
      <c r="C9" s="167"/>
      <c r="D9" s="167"/>
      <c r="E9" s="180">
        <f>SUM(E10:E12)</f>
        <v>0</v>
      </c>
      <c r="F9" s="181">
        <f>SUM(F10:F12)</f>
        <v>0</v>
      </c>
    </row>
    <row r="10" spans="1:7">
      <c r="A10" s="631"/>
      <c r="B10" s="169" t="s">
        <v>286</v>
      </c>
      <c r="C10" s="167"/>
      <c r="D10" s="167"/>
      <c r="E10" s="167">
        <v>0</v>
      </c>
      <c r="F10" s="168">
        <v>0</v>
      </c>
    </row>
    <row r="11" spans="1:7">
      <c r="A11" s="170"/>
      <c r="B11" s="169" t="s">
        <v>287</v>
      </c>
      <c r="C11" s="171"/>
      <c r="D11" s="171"/>
      <c r="E11" s="171"/>
      <c r="F11" s="172"/>
    </row>
    <row r="12" spans="1:7">
      <c r="A12" s="170"/>
      <c r="B12" s="169" t="s">
        <v>288</v>
      </c>
      <c r="C12" s="171"/>
      <c r="D12" s="171"/>
      <c r="E12" s="171"/>
      <c r="F12" s="172"/>
    </row>
    <row r="13" spans="1:7">
      <c r="A13" s="170"/>
      <c r="B13" s="173"/>
      <c r="C13" s="171"/>
      <c r="D13" s="171"/>
      <c r="E13" s="171"/>
      <c r="F13" s="172"/>
    </row>
    <row r="14" spans="1:7">
      <c r="A14" s="1439" t="s">
        <v>289</v>
      </c>
      <c r="B14" s="1440"/>
      <c r="C14" s="167"/>
      <c r="D14" s="167"/>
      <c r="E14" s="180">
        <f>SUM(E15:E18)</f>
        <v>0</v>
      </c>
      <c r="F14" s="181">
        <f>SUM(F15:F18)</f>
        <v>0</v>
      </c>
    </row>
    <row r="15" spans="1:7">
      <c r="A15" s="170"/>
      <c r="B15" s="169" t="s">
        <v>290</v>
      </c>
      <c r="C15" s="171"/>
      <c r="D15" s="171"/>
      <c r="E15" s="171">
        <v>0</v>
      </c>
      <c r="F15" s="172"/>
    </row>
    <row r="16" spans="1:7">
      <c r="A16" s="631"/>
      <c r="B16" s="169" t="s">
        <v>291</v>
      </c>
      <c r="C16" s="171"/>
      <c r="D16" s="171"/>
      <c r="E16" s="171"/>
      <c r="F16" s="172"/>
    </row>
    <row r="17" spans="1:7">
      <c r="A17" s="631"/>
      <c r="B17" s="169" t="s">
        <v>287</v>
      </c>
      <c r="C17" s="167"/>
      <c r="D17" s="167"/>
      <c r="E17" s="167"/>
      <c r="F17" s="168"/>
    </row>
    <row r="18" spans="1:7">
      <c r="A18" s="170"/>
      <c r="B18" s="169" t="s">
        <v>288</v>
      </c>
      <c r="C18" s="171"/>
      <c r="D18" s="171"/>
      <c r="E18" s="171"/>
      <c r="F18" s="172"/>
    </row>
    <row r="19" spans="1:7">
      <c r="A19" s="631"/>
      <c r="B19" s="632"/>
      <c r="C19" s="167"/>
      <c r="D19" s="167"/>
      <c r="E19" s="167"/>
      <c r="F19" s="168"/>
    </row>
    <row r="20" spans="1:7">
      <c r="A20" s="174"/>
      <c r="B20" s="175" t="s">
        <v>292</v>
      </c>
      <c r="C20" s="165"/>
      <c r="D20" s="165"/>
      <c r="E20" s="182">
        <f>E9+E14</f>
        <v>0</v>
      </c>
      <c r="F20" s="183">
        <f>F9+F14</f>
        <v>0</v>
      </c>
      <c r="G20" s="313"/>
    </row>
    <row r="21" spans="1:7">
      <c r="A21" s="174"/>
      <c r="B21" s="175"/>
      <c r="C21" s="176"/>
      <c r="D21" s="176"/>
      <c r="E21" s="176"/>
      <c r="F21" s="177"/>
    </row>
    <row r="22" spans="1:7">
      <c r="A22" s="1447" t="s">
        <v>293</v>
      </c>
      <c r="B22" s="1448"/>
      <c r="C22" s="165"/>
      <c r="D22" s="165"/>
      <c r="E22" s="165"/>
      <c r="F22" s="166"/>
    </row>
    <row r="23" spans="1:7">
      <c r="A23" s="1439" t="s">
        <v>285</v>
      </c>
      <c r="B23" s="1440"/>
      <c r="C23" s="167"/>
      <c r="D23" s="167"/>
      <c r="E23" s="180">
        <f>SUM(E24:E26)</f>
        <v>0</v>
      </c>
      <c r="F23" s="181">
        <f>SUM(F24:F26)</f>
        <v>0</v>
      </c>
    </row>
    <row r="24" spans="1:7">
      <c r="A24" s="631"/>
      <c r="B24" s="169" t="s">
        <v>286</v>
      </c>
      <c r="C24" s="167"/>
      <c r="D24" s="167"/>
      <c r="E24" s="167"/>
      <c r="F24" s="168"/>
    </row>
    <row r="25" spans="1:7">
      <c r="A25" s="170"/>
      <c r="B25" s="169" t="s">
        <v>287</v>
      </c>
      <c r="C25" s="171"/>
      <c r="D25" s="171"/>
      <c r="E25" s="171"/>
      <c r="F25" s="172"/>
    </row>
    <row r="26" spans="1:7">
      <c r="A26" s="170"/>
      <c r="B26" s="169" t="s">
        <v>288</v>
      </c>
      <c r="C26" s="171"/>
      <c r="D26" s="171"/>
      <c r="E26" s="171"/>
      <c r="F26" s="172"/>
    </row>
    <row r="27" spans="1:7">
      <c r="A27" s="170"/>
      <c r="B27" s="173"/>
      <c r="C27" s="171"/>
      <c r="D27" s="171"/>
      <c r="E27" s="171"/>
      <c r="F27" s="172"/>
    </row>
    <row r="28" spans="1:7">
      <c r="A28" s="1439" t="s">
        <v>289</v>
      </c>
      <c r="B28" s="1440"/>
      <c r="C28" s="167"/>
      <c r="D28" s="167"/>
      <c r="E28" s="180">
        <f>SUM(E29:E32)</f>
        <v>0</v>
      </c>
      <c r="F28" s="181">
        <f>SUM(F29:F32)</f>
        <v>0</v>
      </c>
    </row>
    <row r="29" spans="1:7">
      <c r="A29" s="170"/>
      <c r="B29" s="169" t="s">
        <v>290</v>
      </c>
      <c r="C29" s="171"/>
      <c r="D29" s="171"/>
      <c r="E29" s="171"/>
      <c r="F29" s="172"/>
    </row>
    <row r="30" spans="1:7">
      <c r="A30" s="631"/>
      <c r="B30" s="169" t="s">
        <v>291</v>
      </c>
      <c r="C30" s="171"/>
      <c r="D30" s="171"/>
      <c r="E30" s="171"/>
      <c r="F30" s="172"/>
    </row>
    <row r="31" spans="1:7">
      <c r="A31" s="631"/>
      <c r="B31" s="169" t="s">
        <v>287</v>
      </c>
      <c r="C31" s="167"/>
      <c r="D31" s="167"/>
      <c r="E31" s="167"/>
      <c r="F31" s="168"/>
    </row>
    <row r="32" spans="1:7">
      <c r="A32" s="170"/>
      <c r="B32" s="169" t="s">
        <v>288</v>
      </c>
      <c r="C32" s="171"/>
      <c r="D32" s="171"/>
      <c r="E32" s="171"/>
      <c r="F32" s="172"/>
    </row>
    <row r="33" spans="1:7">
      <c r="A33" s="631"/>
      <c r="B33" s="632"/>
      <c r="C33" s="167"/>
      <c r="D33" s="167"/>
      <c r="E33" s="167"/>
      <c r="F33" s="168"/>
    </row>
    <row r="34" spans="1:7">
      <c r="A34" s="174"/>
      <c r="B34" s="175" t="s">
        <v>294</v>
      </c>
      <c r="C34" s="165"/>
      <c r="D34" s="165"/>
      <c r="E34" s="182">
        <f>E23+E28</f>
        <v>0</v>
      </c>
      <c r="F34" s="183">
        <f>F23+F28</f>
        <v>0</v>
      </c>
      <c r="G34" s="313"/>
    </row>
    <row r="35" spans="1:7">
      <c r="A35" s="170"/>
      <c r="B35" s="173"/>
      <c r="C35" s="171"/>
      <c r="D35" s="171"/>
      <c r="E35" s="171"/>
      <c r="F35" s="172"/>
    </row>
    <row r="36" spans="1:7">
      <c r="A36" s="170"/>
      <c r="B36" s="169" t="s">
        <v>295</v>
      </c>
      <c r="C36" s="171"/>
      <c r="D36" s="171"/>
      <c r="E36" s="171">
        <v>13345149.35</v>
      </c>
      <c r="F36" s="172">
        <v>7309016.4500000002</v>
      </c>
    </row>
    <row r="37" spans="1:7">
      <c r="A37" s="170"/>
      <c r="B37" s="173"/>
      <c r="C37" s="171"/>
      <c r="D37" s="171"/>
      <c r="E37" s="171"/>
      <c r="F37" s="172"/>
    </row>
    <row r="38" spans="1:7">
      <c r="A38" s="631"/>
      <c r="B38" s="632" t="s">
        <v>296</v>
      </c>
      <c r="C38" s="165" t="s">
        <v>1215</v>
      </c>
      <c r="D38" s="165" t="s">
        <v>1216</v>
      </c>
      <c r="E38" s="182">
        <f>E36+E34+E20</f>
        <v>13345149.35</v>
      </c>
      <c r="F38" s="183">
        <f>F36+F34+F20</f>
        <v>7309016.4500000002</v>
      </c>
      <c r="G38" s="313" t="str">
        <f>IF((F38-'ETCA-I-01'!F31)&gt;0.9,"ERROR!!!!!, NO COINCIDE CON LO REPORTADO EN EL ETCA-I-01 EN EL MISMO RUBRO","")</f>
        <v/>
      </c>
    </row>
    <row r="39" spans="1:7" ht="5.25" customHeight="1" thickBot="1">
      <c r="A39" s="1441"/>
      <c r="B39" s="1442"/>
      <c r="C39" s="178"/>
      <c r="D39" s="178"/>
      <c r="E39" s="178"/>
      <c r="F39" s="179"/>
    </row>
    <row r="40" spans="1:7" ht="11.1" customHeight="1">
      <c r="A40" s="108" t="s">
        <v>238</v>
      </c>
      <c r="F40" s="477"/>
    </row>
    <row r="41" spans="1:7" ht="11.1" customHeight="1">
      <c r="A41" s="108"/>
      <c r="F41" s="477"/>
    </row>
    <row r="42" spans="1:7" ht="11.1" customHeight="1">
      <c r="A42" s="108"/>
      <c r="F42" s="477"/>
    </row>
    <row r="43" spans="1:7" ht="11.1" customHeight="1">
      <c r="A43" s="477"/>
      <c r="B43" s="477"/>
      <c r="C43" s="477"/>
      <c r="D43" s="477"/>
      <c r="E43" s="477"/>
      <c r="F43" s="477"/>
    </row>
    <row r="44" spans="1:7" ht="11.1" customHeight="1">
      <c r="A44" s="477"/>
      <c r="B44" s="477"/>
      <c r="C44" s="477"/>
      <c r="D44" s="477"/>
      <c r="E44" s="477"/>
      <c r="F44" s="477"/>
    </row>
    <row r="45" spans="1:7" ht="11.1" customHeight="1">
      <c r="A45" s="477"/>
      <c r="B45" s="477" t="s">
        <v>239</v>
      </c>
      <c r="C45" s="477"/>
      <c r="D45" s="477"/>
      <c r="E45" s="477"/>
      <c r="F45" s="477"/>
    </row>
    <row r="46" spans="1:7" ht="11.1" customHeight="1">
      <c r="A46" s="477"/>
      <c r="B46" s="477"/>
      <c r="C46" s="477"/>
      <c r="D46" s="477"/>
      <c r="E46" s="477"/>
      <c r="F46" s="477"/>
    </row>
    <row r="47" spans="1:7">
      <c r="A47" s="475" t="s">
        <v>239</v>
      </c>
      <c r="B47" s="475"/>
      <c r="C47" s="475"/>
      <c r="D47" s="475"/>
      <c r="E47" s="475"/>
      <c r="F47" s="475"/>
    </row>
  </sheetData>
  <sheetProtection password="C195" sheet="1" formatColumns="0" formatRows="0"/>
  <mergeCells count="14">
    <mergeCell ref="A5:B5"/>
    <mergeCell ref="A1:F1"/>
    <mergeCell ref="A2:F2"/>
    <mergeCell ref="A3:F3"/>
    <mergeCell ref="C4:D4"/>
    <mergeCell ref="A23:B23"/>
    <mergeCell ref="A28:B28"/>
    <mergeCell ref="A39:B39"/>
    <mergeCell ref="A6:B6"/>
    <mergeCell ref="A7:B7"/>
    <mergeCell ref="A8:B8"/>
    <mergeCell ref="A9:B9"/>
    <mergeCell ref="A14:B14"/>
    <mergeCell ref="A22:B22"/>
  </mergeCells>
  <pageMargins left="0.70866141732283472" right="0.70866141732283472" top="0.74803149606299213" bottom="0.74803149606299213" header="0.31496062992125984" footer="0.31496062992125984"/>
  <pageSetup scale="92" orientation="portrait" horizontalDpi="1200" verticalDpi="1200" r:id="rId1"/>
  <colBreaks count="1" manualBreakCount="1">
    <brk id="6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34</vt:i4>
      </vt:variant>
    </vt:vector>
  </HeadingPairs>
  <TitlesOfParts>
    <vt:vector size="75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</vt:lpstr>
      <vt:lpstr>ETCA-II-14</vt:lpstr>
      <vt:lpstr>ETCA-II-15</vt:lpstr>
      <vt:lpstr>ETCA-II-16</vt:lpstr>
      <vt:lpstr>ETCA-II-17</vt:lpstr>
      <vt:lpstr>ETCA-III-01</vt:lpstr>
      <vt:lpstr>ETCA-III-03</vt:lpstr>
      <vt:lpstr>ETCA-III-04</vt:lpstr>
      <vt:lpstr>ETCA-III-05</vt:lpstr>
      <vt:lpstr>ETCA-IV-01</vt:lpstr>
      <vt:lpstr>ETCA-IV-02</vt:lpstr>
      <vt:lpstr>ETCA-IV-03</vt:lpstr>
      <vt:lpstr>ETCA-IV-04</vt:lpstr>
      <vt:lpstr>ANEXO A</vt:lpstr>
      <vt:lpstr>ANEXO B</vt:lpstr>
      <vt:lpstr>ANEXO C</vt:lpstr>
      <vt:lpstr>'ANEXO B'!Área_de_impresión</vt:lpstr>
      <vt:lpstr>'ETCA-I-01'!Área_de_impresión</vt:lpstr>
      <vt:lpstr>'ETCA-I-03'!Área_de_impresión</vt:lpstr>
      <vt:lpstr>'ETCA-I-04'!Área_de_impresión</vt:lpstr>
      <vt:lpstr>'ETCA-I-06'!Área_de_impresión</vt:lpstr>
      <vt:lpstr>'ETCA-I-07'!Área_de_impresión</vt:lpstr>
      <vt:lpstr>'ETCA-I-08'!Área_de_impresión</vt:lpstr>
      <vt:lpstr>'ETCA-I-11'!Área_de_impresión</vt:lpstr>
      <vt:lpstr>'ETCA-II-01'!Área_de_impresión</vt:lpstr>
      <vt:lpstr>'ETCA-II-03'!Área_de_impresión</vt:lpstr>
      <vt:lpstr>'ETCA-II-06'!Área_de_impresión</vt:lpstr>
      <vt:lpstr>'ETCA-II-07'!Área_de_impresión</vt:lpstr>
      <vt:lpstr>'ETCA-II-09'!Área_de_impresión</vt:lpstr>
      <vt:lpstr>'ETCA-II-10'!Área_de_impresión</vt:lpstr>
      <vt:lpstr>'ETCA-II-11'!Área_de_impresión</vt:lpstr>
      <vt:lpstr>'ETCA-II-13'!Área_de_impresión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'ETCA-III-05'!Área_de_impresión</vt:lpstr>
      <vt:lpstr>'ETCA-IV-01'!Área_de_impresión</vt:lpstr>
      <vt:lpstr>'ETCA-IV-03'!Área_de_impresión</vt:lpstr>
      <vt:lpstr>'Lista  FORMATOS  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'ETCA-II-05'!Títulos_a_imprimir</vt:lpstr>
      <vt:lpstr>'ETCA-II-12'!Títulos_a_imprimir</vt:lpstr>
      <vt:lpstr>'ETCA-II-13'!Títulos_a_imprimir</vt:lpstr>
      <vt:lpstr>'ETCA-III-04'!Títulos_a_imprimir</vt:lpstr>
      <vt:lpstr>'ETCA-III-05'!Títulos_a_imprimir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MARIA</cp:lastModifiedBy>
  <cp:revision/>
  <cp:lastPrinted>2020-05-13T19:54:29Z</cp:lastPrinted>
  <dcterms:created xsi:type="dcterms:W3CDTF">2014-03-28T01:13:38Z</dcterms:created>
  <dcterms:modified xsi:type="dcterms:W3CDTF">2021-04-27T16:13:03Z</dcterms:modified>
</cp:coreProperties>
</file>