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\Documents\Información Contable\Sistema Estatal de Evalaución\2020\SEGUNDO TRIMESTRE\"/>
    </mc:Choice>
  </mc:AlternateContent>
  <bookViews>
    <workbookView xWindow="0" yWindow="0" windowWidth="28800" windowHeight="12435" tabRatio="898" activeTab="1"/>
  </bookViews>
  <sheets>
    <sheet name="Lista  FORMATOS  " sheetId="68" r:id="rId1"/>
    <sheet name="ETCA-I-01" sheetId="2" r:id="rId2"/>
    <sheet name="ETCA-I-02" sheetId="109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110" r:id="rId10"/>
    <sheet name="ETCA-I-10" sheetId="93" r:id="rId11"/>
    <sheet name="ETCA-I-11" sheetId="26" r:id="rId12"/>
    <sheet name="ETCA-I-12 Notas" sheetId="104" r:id="rId13"/>
    <sheet name="ETCA-II-01" sheetId="102" r:id="rId14"/>
    <sheet name="ETCA-II-02" sheetId="111" r:id="rId15"/>
    <sheet name="ETCA-II-03" sheetId="106" r:id="rId16"/>
    <sheet name="ETCA II-04" sheetId="70" r:id="rId17"/>
    <sheet name="ETCA-II-05" sheetId="112" r:id="rId18"/>
    <sheet name="ETCA-II-06" sheetId="37" r:id="rId19"/>
    <sheet name="ETCA-II-07" sheetId="38" r:id="rId20"/>
    <sheet name="ETCA-II-08" sheetId="107" r:id="rId21"/>
    <sheet name="ETCA-II-09" sheetId="44" r:id="rId22"/>
    <sheet name="ETCA-II-10" sheetId="45" r:id="rId23"/>
    <sheet name="ETCA-II-11" sheetId="72" r:id="rId24"/>
    <sheet name="ETCA-II-12" sheetId="113" r:id="rId25"/>
    <sheet name="ETCA-II-13" sheetId="50" r:id="rId26"/>
    <sheet name="ETCA-II-14" sheetId="97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7" r:id="rId33"/>
    <sheet name="ETCA-III-05" sheetId="108" r:id="rId34"/>
    <sheet name="ETCA-IV-01" sheetId="20" r:id="rId35"/>
    <sheet name="ETCA-IV-02" sheetId="114" r:id="rId36"/>
    <sheet name="ETCA-IV-03" sheetId="27" r:id="rId37"/>
    <sheet name="ANEXO A" sheetId="86" r:id="rId38"/>
    <sheet name="ANEXO B" sheetId="85" r:id="rId39"/>
    <sheet name="ANEXO C" sheetId="84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38">'ANEXO B'!$A$1:$E$80</definedName>
    <definedName name="_xlnm.Print_Area" localSheetId="1">'ETCA-I-01'!$A$1:$G$57</definedName>
    <definedName name="_xlnm.Print_Area" localSheetId="3">'ETCA-I-03'!$A$1:$D$69</definedName>
    <definedName name="_xlnm.Print_Area" localSheetId="4">'ETCA-I-04'!$A$1:$F$46</definedName>
    <definedName name="_xlnm.Print_Area" localSheetId="6">'ETCA-I-06'!$A$1:$D$70</definedName>
    <definedName name="_xlnm.Print_Area" localSheetId="7">'ETCA-I-07'!$A$1:$G$33</definedName>
    <definedName name="_xlnm.Print_Area" localSheetId="8">'ETCA-I-08'!$A$1:$F$47</definedName>
    <definedName name="_xlnm.Print_Area" localSheetId="11">'ETCA-I-11'!$A$1:$I$50</definedName>
    <definedName name="_xlnm.Print_Area" localSheetId="13">'ETCA-II-01'!$A$1:$H$52</definedName>
    <definedName name="_xlnm.Print_Area" localSheetId="15">'ETCA-II-03'!$A$1:$D$34</definedName>
    <definedName name="_xlnm.Print_Area" localSheetId="18">'ETCA-II-06'!$A$1:$G$25</definedName>
    <definedName name="_xlnm.Print_Area" localSheetId="19">'ETCA-II-07'!$A$1:$G$38</definedName>
    <definedName name="_xlnm.Print_Area" localSheetId="21">'ETCA-II-09'!$A$1:$G$20</definedName>
    <definedName name="_xlnm.Print_Area" localSheetId="22">'ETCA-II-10'!$A$1:$G$26</definedName>
    <definedName name="_xlnm.Print_Area" localSheetId="23">'ETCA-II-11'!$A$1:$G$47</definedName>
    <definedName name="_xlnm.Print_Area" localSheetId="25">'ETCA-II-13'!$A$1:$I$104</definedName>
    <definedName name="_xlnm.Print_Area" localSheetId="27">'ETCA-II-15'!$A$1:$C$46</definedName>
    <definedName name="_xlnm.Print_Area" localSheetId="28">'ETCA-II-16'!$A$1:$E$36</definedName>
    <definedName name="_xlnm.Print_Area" localSheetId="29">'ETCA-II-17'!$A$1:$D$37</definedName>
    <definedName name="_xlnm.Print_Area" localSheetId="30">'ETCA-III-01'!$A$1:$G$44</definedName>
    <definedName name="_xlnm.Print_Area" localSheetId="31">'ETCA-III-03'!$A$1:$E$43</definedName>
    <definedName name="_xlnm.Print_Area" localSheetId="33">'ETCA-III-05'!$A$1:$M$17</definedName>
    <definedName name="_xlnm.Print_Area" localSheetId="34">'ETCA-IV-01'!$A$1:$E$31</definedName>
    <definedName name="_xlnm.Print_Area" localSheetId="36">'ETCA-IV-03'!$A$1:$D$26</definedName>
    <definedName name="_xlnm.Print_Area" localSheetId="0">'Lista  FORMATOS  '!$A$1:$C$58</definedName>
    <definedName name="_xlnm.Database" localSheetId="38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4">#REF!</definedName>
    <definedName name="_xlnm.Database" localSheetId="36">#REF!</definedName>
    <definedName name="_xlnm.Database">#REF!</definedName>
    <definedName name="OLE_LINK1" localSheetId="37">'ANEXO A'!#REF!</definedName>
    <definedName name="ppto">[1]Hoja2!$B$3:$M$95</definedName>
    <definedName name="qw" localSheetId="38">#REF!</definedName>
    <definedName name="qw" localSheetId="13">#REF!</definedName>
    <definedName name="qw" localSheetId="15">#REF!</definedName>
    <definedName name="qw" localSheetId="25">#REF!</definedName>
    <definedName name="qw">#REF!</definedName>
    <definedName name="_xlnm.Print_Titles" localSheetId="2">'ETCA-I-02'!$2:$5</definedName>
    <definedName name="_xlnm.Print_Titles" localSheetId="3">'ETCA-I-03'!$2:$4</definedName>
    <definedName name="_xlnm.Print_Titles" localSheetId="13">'ETCA-II-01'!$1:$4</definedName>
    <definedName name="_xlnm.Print_Titles" localSheetId="14">'ETCA-II-02'!$2:$8</definedName>
    <definedName name="_xlnm.Print_Titles" localSheetId="17">'ETCA-II-05'!$2:$9</definedName>
    <definedName name="_xlnm.Print_Titles" localSheetId="24">'ETCA-II-12'!$2:$9</definedName>
    <definedName name="_xlnm.Print_Titles" localSheetId="25">'ETCA-II-13'!$6:$7</definedName>
    <definedName name="_xlnm.Print_Titles" localSheetId="32">'ETCA-III-04'!$1:$10</definedName>
    <definedName name="_xlnm.Print_Titles" localSheetId="33">'ETCA-III-05'!$8:$9</definedName>
  </definedNames>
  <calcPr calcId="152511"/>
</workbook>
</file>

<file path=xl/calcChain.xml><?xml version="1.0" encoding="utf-8"?>
<calcChain xmlns="http://schemas.openxmlformats.org/spreadsheetml/2006/main">
  <c r="C14" i="114" l="1"/>
  <c r="D14" i="114"/>
  <c r="E14" i="114"/>
  <c r="D18" i="114"/>
  <c r="E18" i="114"/>
  <c r="C31" i="114"/>
  <c r="D31" i="114"/>
  <c r="E31" i="114"/>
  <c r="C41" i="114"/>
  <c r="D41" i="114"/>
  <c r="D48" i="114" s="1"/>
  <c r="D12" i="114" s="1"/>
  <c r="D9" i="114" s="1"/>
  <c r="D22" i="114" s="1"/>
  <c r="D24" i="114" s="1"/>
  <c r="D26" i="114" s="1"/>
  <c r="D35" i="114" s="1"/>
  <c r="E41" i="114"/>
  <c r="E48" i="114" s="1"/>
  <c r="E12" i="114" s="1"/>
  <c r="E9" i="114" s="1"/>
  <c r="E22" i="114" s="1"/>
  <c r="E24" i="114" s="1"/>
  <c r="E26" i="114" s="1"/>
  <c r="E35" i="114" s="1"/>
  <c r="C44" i="114"/>
  <c r="D44" i="114"/>
  <c r="E44" i="114"/>
  <c r="C48" i="114"/>
  <c r="C12" i="114" s="1"/>
  <c r="C9" i="114" s="1"/>
  <c r="C22" i="114" s="1"/>
  <c r="C24" i="114" s="1"/>
  <c r="C26" i="114" s="1"/>
  <c r="C35" i="114" s="1"/>
  <c r="C54" i="114"/>
  <c r="D54" i="114"/>
  <c r="D64" i="114" s="1"/>
  <c r="D66" i="114" s="1"/>
  <c r="E54" i="114"/>
  <c r="C56" i="114"/>
  <c r="D56" i="114"/>
  <c r="E56" i="114"/>
  <c r="E64" i="114" s="1"/>
  <c r="E66" i="114" s="1"/>
  <c r="C57" i="114"/>
  <c r="D57" i="114"/>
  <c r="E57" i="114"/>
  <c r="C58" i="114"/>
  <c r="D58" i="114"/>
  <c r="E58" i="114"/>
  <c r="C60" i="114"/>
  <c r="D60" i="114"/>
  <c r="E60" i="114"/>
  <c r="D62" i="114"/>
  <c r="E62" i="114"/>
  <c r="C64" i="114"/>
  <c r="C66" i="114" s="1"/>
  <c r="C72" i="114"/>
  <c r="D72" i="114"/>
  <c r="E72" i="114"/>
  <c r="E82" i="114" s="1"/>
  <c r="E84" i="114" s="1"/>
  <c r="E74" i="114"/>
  <c r="C75" i="114"/>
  <c r="C74" i="114" s="1"/>
  <c r="C82" i="114" s="1"/>
  <c r="C84" i="114" s="1"/>
  <c r="D75" i="114"/>
  <c r="E75" i="114"/>
  <c r="C76" i="114"/>
  <c r="D76" i="114"/>
  <c r="D74" i="114" s="1"/>
  <c r="D82" i="114" s="1"/>
  <c r="D84" i="114" s="1"/>
  <c r="E76" i="114"/>
  <c r="C78" i="114"/>
  <c r="D78" i="114"/>
  <c r="E78" i="114"/>
  <c r="D80" i="114"/>
  <c r="E80" i="114"/>
  <c r="D83" i="113"/>
  <c r="G83" i="113" s="1"/>
  <c r="D82" i="113"/>
  <c r="G82" i="113" s="1"/>
  <c r="D81" i="113"/>
  <c r="D79" i="113" s="1"/>
  <c r="G79" i="113" s="1"/>
  <c r="D80" i="113"/>
  <c r="G80" i="113" s="1"/>
  <c r="F79" i="113"/>
  <c r="E79" i="113"/>
  <c r="C79" i="113"/>
  <c r="B79" i="113"/>
  <c r="D77" i="113"/>
  <c r="G77" i="113" s="1"/>
  <c r="D76" i="113"/>
  <c r="G76" i="113" s="1"/>
  <c r="D75" i="113"/>
  <c r="G75" i="113" s="1"/>
  <c r="D74" i="113"/>
  <c r="G74" i="113" s="1"/>
  <c r="D73" i="113"/>
  <c r="G73" i="113" s="1"/>
  <c r="D72" i="113"/>
  <c r="G72" i="113" s="1"/>
  <c r="D71" i="113"/>
  <c r="G71" i="113" s="1"/>
  <c r="D70" i="113"/>
  <c r="D68" i="113" s="1"/>
  <c r="G68" i="113" s="1"/>
  <c r="D69" i="113"/>
  <c r="G69" i="113" s="1"/>
  <c r="F68" i="113"/>
  <c r="E68" i="113"/>
  <c r="C68" i="113"/>
  <c r="B68" i="113"/>
  <c r="D66" i="113"/>
  <c r="G66" i="113" s="1"/>
  <c r="D65" i="113"/>
  <c r="G65" i="113" s="1"/>
  <c r="D64" i="113"/>
  <c r="G64" i="113" s="1"/>
  <c r="D63" i="113"/>
  <c r="G63" i="113" s="1"/>
  <c r="D62" i="113"/>
  <c r="G62" i="113" s="1"/>
  <c r="D61" i="113"/>
  <c r="G61" i="113" s="1"/>
  <c r="D60" i="113"/>
  <c r="D59" i="113" s="1"/>
  <c r="G59" i="113" s="1"/>
  <c r="F59" i="113"/>
  <c r="E59" i="113"/>
  <c r="C59" i="113"/>
  <c r="B59" i="113"/>
  <c r="D57" i="113"/>
  <c r="G57" i="113" s="1"/>
  <c r="D56" i="113"/>
  <c r="G56" i="113" s="1"/>
  <c r="D55" i="113"/>
  <c r="G55" i="113" s="1"/>
  <c r="D54" i="113"/>
  <c r="G54" i="113" s="1"/>
  <c r="D53" i="113"/>
  <c r="G53" i="113" s="1"/>
  <c r="D52" i="113"/>
  <c r="G52" i="113" s="1"/>
  <c r="D51" i="113"/>
  <c r="G51" i="113" s="1"/>
  <c r="D50" i="113"/>
  <c r="G50" i="113" s="1"/>
  <c r="F49" i="113"/>
  <c r="F48" i="113" s="1"/>
  <c r="E49" i="113"/>
  <c r="E48" i="113" s="1"/>
  <c r="D49" i="113"/>
  <c r="G49" i="113" s="1"/>
  <c r="C49" i="113"/>
  <c r="B49" i="113"/>
  <c r="C48" i="113"/>
  <c r="B48" i="113"/>
  <c r="D46" i="113"/>
  <c r="G46" i="113" s="1"/>
  <c r="D45" i="113"/>
  <c r="G45" i="113" s="1"/>
  <c r="D44" i="113"/>
  <c r="G44" i="113" s="1"/>
  <c r="D43" i="113"/>
  <c r="D42" i="113" s="1"/>
  <c r="G42" i="113" s="1"/>
  <c r="F42" i="113"/>
  <c r="E42" i="113"/>
  <c r="C42" i="113"/>
  <c r="B42" i="113"/>
  <c r="D40" i="113"/>
  <c r="G40" i="113" s="1"/>
  <c r="D39" i="113"/>
  <c r="G39" i="113" s="1"/>
  <c r="D38" i="113"/>
  <c r="G38" i="113" s="1"/>
  <c r="D37" i="113"/>
  <c r="G37" i="113" s="1"/>
  <c r="D36" i="113"/>
  <c r="G36" i="113" s="1"/>
  <c r="D35" i="113"/>
  <c r="G35" i="113" s="1"/>
  <c r="D34" i="113"/>
  <c r="G34" i="113" s="1"/>
  <c r="D33" i="113"/>
  <c r="G33" i="113" s="1"/>
  <c r="D32" i="113"/>
  <c r="D31" i="113" s="1"/>
  <c r="G31" i="113" s="1"/>
  <c r="F31" i="113"/>
  <c r="E31" i="113"/>
  <c r="C31" i="113"/>
  <c r="B31" i="113"/>
  <c r="D29" i="113"/>
  <c r="G29" i="113" s="1"/>
  <c r="D28" i="113"/>
  <c r="G28" i="113" s="1"/>
  <c r="D27" i="113"/>
  <c r="G27" i="113" s="1"/>
  <c r="D26" i="113"/>
  <c r="G26" i="113" s="1"/>
  <c r="D25" i="113"/>
  <c r="G25" i="113" s="1"/>
  <c r="D24" i="113"/>
  <c r="G24" i="113" s="1"/>
  <c r="D23" i="113"/>
  <c r="G23" i="113" s="1"/>
  <c r="F22" i="113"/>
  <c r="E22" i="113"/>
  <c r="D22" i="113"/>
  <c r="G22" i="113" s="1"/>
  <c r="C22" i="113"/>
  <c r="B22" i="113"/>
  <c r="D20" i="113"/>
  <c r="G20" i="113" s="1"/>
  <c r="D19" i="113"/>
  <c r="G19" i="113" s="1"/>
  <c r="D18" i="113"/>
  <c r="G18" i="113" s="1"/>
  <c r="D17" i="113"/>
  <c r="G17" i="113" s="1"/>
  <c r="D16" i="113"/>
  <c r="G16" i="113" s="1"/>
  <c r="D15" i="113"/>
  <c r="G15" i="113" s="1"/>
  <c r="D14" i="113"/>
  <c r="D12" i="113" s="1"/>
  <c r="D13" i="113"/>
  <c r="G13" i="113" s="1"/>
  <c r="F12" i="113"/>
  <c r="F11" i="113" s="1"/>
  <c r="F85" i="113" s="1"/>
  <c r="E12" i="113"/>
  <c r="E11" i="113" s="1"/>
  <c r="E85" i="113" s="1"/>
  <c r="C12" i="113"/>
  <c r="C11" i="113" s="1"/>
  <c r="C85" i="113" s="1"/>
  <c r="B12" i="113"/>
  <c r="B11" i="113" s="1"/>
  <c r="B85" i="113" s="1"/>
  <c r="F158" i="112"/>
  <c r="I158" i="112" s="1"/>
  <c r="F157" i="112"/>
  <c r="I157" i="112" s="1"/>
  <c r="F156" i="112"/>
  <c r="I156" i="112" s="1"/>
  <c r="I155" i="112"/>
  <c r="F155" i="112"/>
  <c r="F154" i="112"/>
  <c r="I154" i="112" s="1"/>
  <c r="F153" i="112"/>
  <c r="I153" i="112" s="1"/>
  <c r="F152" i="112"/>
  <c r="F151" i="112" s="1"/>
  <c r="I151" i="112" s="1"/>
  <c r="H151" i="112"/>
  <c r="G151" i="112"/>
  <c r="E151" i="112"/>
  <c r="D151" i="112"/>
  <c r="F150" i="112"/>
  <c r="I150" i="112" s="1"/>
  <c r="I149" i="112"/>
  <c r="F149" i="112"/>
  <c r="F148" i="112"/>
  <c r="I148" i="112" s="1"/>
  <c r="H147" i="112"/>
  <c r="G147" i="112"/>
  <c r="F147" i="112"/>
  <c r="I147" i="112" s="1"/>
  <c r="E147" i="112"/>
  <c r="D147" i="112"/>
  <c r="F146" i="112"/>
  <c r="I146" i="112" s="1"/>
  <c r="F145" i="112"/>
  <c r="I145" i="112" s="1"/>
  <c r="F144" i="112"/>
  <c r="I144" i="112" s="1"/>
  <c r="I143" i="112"/>
  <c r="F143" i="112"/>
  <c r="F142" i="112"/>
  <c r="I142" i="112" s="1"/>
  <c r="F141" i="112"/>
  <c r="I141" i="112" s="1"/>
  <c r="F140" i="112"/>
  <c r="F138" i="112" s="1"/>
  <c r="I138" i="112" s="1"/>
  <c r="I139" i="112"/>
  <c r="F139" i="112"/>
  <c r="H138" i="112"/>
  <c r="G138" i="112"/>
  <c r="E138" i="112"/>
  <c r="D138" i="112"/>
  <c r="I137" i="112"/>
  <c r="F137" i="112"/>
  <c r="F136" i="112"/>
  <c r="I136" i="112" s="1"/>
  <c r="F135" i="112"/>
  <c r="F134" i="112" s="1"/>
  <c r="I134" i="112" s="1"/>
  <c r="H134" i="112"/>
  <c r="G134" i="112"/>
  <c r="E134" i="112"/>
  <c r="D134" i="112"/>
  <c r="F133" i="112"/>
  <c r="I133" i="112" s="1"/>
  <c r="F132" i="112"/>
  <c r="I132" i="112" s="1"/>
  <c r="I131" i="112"/>
  <c r="F131" i="112"/>
  <c r="F130" i="112"/>
  <c r="I130" i="112" s="1"/>
  <c r="F129" i="112"/>
  <c r="I129" i="112" s="1"/>
  <c r="F128" i="112"/>
  <c r="I128" i="112" s="1"/>
  <c r="I127" i="112"/>
  <c r="F127" i="112"/>
  <c r="F126" i="112"/>
  <c r="I126" i="112" s="1"/>
  <c r="F125" i="112"/>
  <c r="F124" i="112" s="1"/>
  <c r="I124" i="112" s="1"/>
  <c r="H124" i="112"/>
  <c r="G124" i="112"/>
  <c r="E124" i="112"/>
  <c r="D124" i="112"/>
  <c r="F123" i="112"/>
  <c r="I123" i="112" s="1"/>
  <c r="F122" i="112"/>
  <c r="I122" i="112" s="1"/>
  <c r="I121" i="112"/>
  <c r="F121" i="112"/>
  <c r="F120" i="112"/>
  <c r="I120" i="112" s="1"/>
  <c r="F119" i="112"/>
  <c r="I119" i="112" s="1"/>
  <c r="F118" i="112"/>
  <c r="I118" i="112" s="1"/>
  <c r="I117" i="112"/>
  <c r="F117" i="112"/>
  <c r="F116" i="112"/>
  <c r="I116" i="112" s="1"/>
  <c r="F115" i="112"/>
  <c r="F114" i="112" s="1"/>
  <c r="I114" i="112" s="1"/>
  <c r="H114" i="112"/>
  <c r="G114" i="112"/>
  <c r="E114" i="112"/>
  <c r="D114" i="112"/>
  <c r="F113" i="112"/>
  <c r="I113" i="112" s="1"/>
  <c r="F112" i="112"/>
  <c r="I112" i="112" s="1"/>
  <c r="I111" i="112"/>
  <c r="F111" i="112"/>
  <c r="F110" i="112"/>
  <c r="I110" i="112" s="1"/>
  <c r="F109" i="112"/>
  <c r="I109" i="112" s="1"/>
  <c r="F108" i="112"/>
  <c r="I108" i="112" s="1"/>
  <c r="I107" i="112"/>
  <c r="F107" i="112"/>
  <c r="F106" i="112"/>
  <c r="I106" i="112" s="1"/>
  <c r="F105" i="112"/>
  <c r="F104" i="112" s="1"/>
  <c r="I104" i="112" s="1"/>
  <c r="H104" i="112"/>
  <c r="G104" i="112"/>
  <c r="E104" i="112"/>
  <c r="D104" i="112"/>
  <c r="F103" i="112"/>
  <c r="I103" i="112" s="1"/>
  <c r="F102" i="112"/>
  <c r="I102" i="112" s="1"/>
  <c r="I101" i="112"/>
  <c r="F101" i="112"/>
  <c r="F100" i="112"/>
  <c r="I100" i="112" s="1"/>
  <c r="F99" i="112"/>
  <c r="I99" i="112" s="1"/>
  <c r="F98" i="112"/>
  <c r="I98" i="112" s="1"/>
  <c r="I97" i="112"/>
  <c r="F97" i="112"/>
  <c r="F96" i="112"/>
  <c r="I96" i="112" s="1"/>
  <c r="F95" i="112"/>
  <c r="F94" i="112" s="1"/>
  <c r="I94" i="112" s="1"/>
  <c r="H94" i="112"/>
  <c r="G94" i="112"/>
  <c r="E94" i="112"/>
  <c r="D94" i="112"/>
  <c r="F93" i="112"/>
  <c r="I93" i="112" s="1"/>
  <c r="F92" i="112"/>
  <c r="I92" i="112" s="1"/>
  <c r="I91" i="112"/>
  <c r="F91" i="112"/>
  <c r="F90" i="112"/>
  <c r="I90" i="112" s="1"/>
  <c r="F89" i="112"/>
  <c r="I89" i="112" s="1"/>
  <c r="F88" i="112"/>
  <c r="F86" i="112" s="1"/>
  <c r="I87" i="112"/>
  <c r="F87" i="112"/>
  <c r="H86" i="112"/>
  <c r="H85" i="112" s="1"/>
  <c r="G86" i="112"/>
  <c r="G85" i="112" s="1"/>
  <c r="E86" i="112"/>
  <c r="E85" i="112" s="1"/>
  <c r="D86" i="112"/>
  <c r="D85" i="112" s="1"/>
  <c r="F83" i="112"/>
  <c r="I83" i="112" s="1"/>
  <c r="I82" i="112"/>
  <c r="F82" i="112"/>
  <c r="F81" i="112"/>
  <c r="I81" i="112" s="1"/>
  <c r="F80" i="112"/>
  <c r="I80" i="112" s="1"/>
  <c r="F79" i="112"/>
  <c r="I79" i="112" s="1"/>
  <c r="I78" i="112"/>
  <c r="F78" i="112"/>
  <c r="F77" i="112"/>
  <c r="I77" i="112" s="1"/>
  <c r="H76" i="112"/>
  <c r="G76" i="112"/>
  <c r="F76" i="112"/>
  <c r="I76" i="112" s="1"/>
  <c r="E76" i="112"/>
  <c r="D76" i="112"/>
  <c r="F75" i="112"/>
  <c r="I75" i="112" s="1"/>
  <c r="F74" i="112"/>
  <c r="I74" i="112" s="1"/>
  <c r="F73" i="112"/>
  <c r="F72" i="112" s="1"/>
  <c r="I72" i="112" s="1"/>
  <c r="H72" i="112"/>
  <c r="G72" i="112"/>
  <c r="E72" i="112"/>
  <c r="D72" i="112"/>
  <c r="F71" i="112"/>
  <c r="I71" i="112" s="1"/>
  <c r="I70" i="112"/>
  <c r="F70" i="112"/>
  <c r="F69" i="112"/>
  <c r="I69" i="112" s="1"/>
  <c r="F68" i="112"/>
  <c r="I68" i="112" s="1"/>
  <c r="F67" i="112"/>
  <c r="I67" i="112" s="1"/>
  <c r="I66" i="112"/>
  <c r="F66" i="112"/>
  <c r="F65" i="112"/>
  <c r="I65" i="112" s="1"/>
  <c r="F64" i="112"/>
  <c r="F63" i="112" s="1"/>
  <c r="H63" i="112"/>
  <c r="G63" i="112"/>
  <c r="E63" i="112"/>
  <c r="D63" i="112"/>
  <c r="F62" i="112"/>
  <c r="I62" i="112" s="1"/>
  <c r="F61" i="112"/>
  <c r="F59" i="112" s="1"/>
  <c r="I59" i="112" s="1"/>
  <c r="I60" i="112"/>
  <c r="F60" i="112"/>
  <c r="H59" i="112"/>
  <c r="G59" i="112"/>
  <c r="E59" i="112"/>
  <c r="D59" i="112"/>
  <c r="I58" i="112"/>
  <c r="F58" i="112"/>
  <c r="F57" i="112"/>
  <c r="I57" i="112" s="1"/>
  <c r="F56" i="112"/>
  <c r="I56" i="112" s="1"/>
  <c r="F55" i="112"/>
  <c r="I55" i="112" s="1"/>
  <c r="I54" i="112"/>
  <c r="F54" i="112"/>
  <c r="F53" i="112"/>
  <c r="I53" i="112" s="1"/>
  <c r="F52" i="112"/>
  <c r="I52" i="112" s="1"/>
  <c r="F51" i="112"/>
  <c r="I51" i="112" s="1"/>
  <c r="I50" i="112"/>
  <c r="F50" i="112"/>
  <c r="H49" i="112"/>
  <c r="G49" i="112"/>
  <c r="E49" i="112"/>
  <c r="D49" i="112"/>
  <c r="I48" i="112"/>
  <c r="F48" i="112"/>
  <c r="F47" i="112"/>
  <c r="I47" i="112" s="1"/>
  <c r="F46" i="112"/>
  <c r="I46" i="112" s="1"/>
  <c r="F45" i="112"/>
  <c r="I45" i="112" s="1"/>
  <c r="I44" i="112"/>
  <c r="F44" i="112"/>
  <c r="F43" i="112"/>
  <c r="I43" i="112" s="1"/>
  <c r="F42" i="112"/>
  <c r="I42" i="112" s="1"/>
  <c r="F41" i="112"/>
  <c r="F39" i="112" s="1"/>
  <c r="I40" i="112"/>
  <c r="F40" i="112"/>
  <c r="H39" i="112"/>
  <c r="G39" i="112"/>
  <c r="E39" i="112"/>
  <c r="D39" i="112"/>
  <c r="I38" i="112"/>
  <c r="F38" i="112"/>
  <c r="F37" i="112"/>
  <c r="I37" i="112" s="1"/>
  <c r="F36" i="112"/>
  <c r="I36" i="112" s="1"/>
  <c r="F35" i="112"/>
  <c r="I35" i="112" s="1"/>
  <c r="I34" i="112"/>
  <c r="F34" i="112"/>
  <c r="F33" i="112"/>
  <c r="I33" i="112" s="1"/>
  <c r="F32" i="112"/>
  <c r="I32" i="112" s="1"/>
  <c r="F31" i="112"/>
  <c r="I31" i="112" s="1"/>
  <c r="I30" i="112"/>
  <c r="F30" i="112"/>
  <c r="H29" i="112"/>
  <c r="G29" i="112"/>
  <c r="E29" i="112"/>
  <c r="D29" i="112"/>
  <c r="I28" i="112"/>
  <c r="F28" i="112"/>
  <c r="F27" i="112"/>
  <c r="I27" i="112" s="1"/>
  <c r="F26" i="112"/>
  <c r="I26" i="112" s="1"/>
  <c r="F25" i="112"/>
  <c r="I25" i="112" s="1"/>
  <c r="I24" i="112"/>
  <c r="F24" i="112"/>
  <c r="F23" i="112"/>
  <c r="I23" i="112" s="1"/>
  <c r="F22" i="112"/>
  <c r="I22" i="112" s="1"/>
  <c r="F21" i="112"/>
  <c r="F19" i="112" s="1"/>
  <c r="I20" i="112"/>
  <c r="F20" i="112"/>
  <c r="H19" i="112"/>
  <c r="G19" i="112"/>
  <c r="E19" i="112"/>
  <c r="D19" i="112"/>
  <c r="I18" i="112"/>
  <c r="F18" i="112"/>
  <c r="F17" i="112"/>
  <c r="I17" i="112" s="1"/>
  <c r="F16" i="112"/>
  <c r="I16" i="112" s="1"/>
  <c r="F15" i="112"/>
  <c r="I15" i="112" s="1"/>
  <c r="I14" i="112"/>
  <c r="F14" i="112"/>
  <c r="F13" i="112"/>
  <c r="I13" i="112" s="1"/>
  <c r="F12" i="112"/>
  <c r="F11" i="112" s="1"/>
  <c r="H11" i="112"/>
  <c r="H10" i="112" s="1"/>
  <c r="H160" i="112" s="1"/>
  <c r="G11" i="112"/>
  <c r="E11" i="112"/>
  <c r="D11" i="112"/>
  <c r="D10" i="112" s="1"/>
  <c r="D160" i="112" s="1"/>
  <c r="E10" i="112"/>
  <c r="E160" i="112" s="1"/>
  <c r="G77" i="111"/>
  <c r="F77" i="111"/>
  <c r="D77" i="111"/>
  <c r="C77" i="111"/>
  <c r="H76" i="111"/>
  <c r="E76" i="111"/>
  <c r="E77" i="111" s="1"/>
  <c r="H75" i="111"/>
  <c r="H77" i="111" s="1"/>
  <c r="E75" i="111"/>
  <c r="H70" i="111"/>
  <c r="H69" i="111" s="1"/>
  <c r="E70" i="111"/>
  <c r="G69" i="111"/>
  <c r="F69" i="111"/>
  <c r="E69" i="111"/>
  <c r="D69" i="111"/>
  <c r="C69" i="111"/>
  <c r="H65" i="111"/>
  <c r="E65" i="111"/>
  <c r="H64" i="111"/>
  <c r="E64" i="111"/>
  <c r="H63" i="111"/>
  <c r="E63" i="111"/>
  <c r="H62" i="111"/>
  <c r="E62" i="111"/>
  <c r="E61" i="111" s="1"/>
  <c r="H61" i="111"/>
  <c r="G61" i="111"/>
  <c r="F61" i="111"/>
  <c r="D61" i="111"/>
  <c r="C61" i="111"/>
  <c r="H60" i="111"/>
  <c r="E60" i="111"/>
  <c r="H59" i="111"/>
  <c r="E59" i="111"/>
  <c r="E56" i="111" s="1"/>
  <c r="H58" i="111"/>
  <c r="E58" i="111"/>
  <c r="H57" i="111"/>
  <c r="H56" i="111" s="1"/>
  <c r="E57" i="111"/>
  <c r="G56" i="111"/>
  <c r="F56" i="111"/>
  <c r="F67" i="111" s="1"/>
  <c r="D56" i="111"/>
  <c r="C56" i="111"/>
  <c r="H55" i="111"/>
  <c r="E55" i="111"/>
  <c r="H54" i="111"/>
  <c r="E54" i="111"/>
  <c r="H53" i="111"/>
  <c r="E53" i="111"/>
  <c r="H52" i="111"/>
  <c r="E52" i="111"/>
  <c r="H51" i="111"/>
  <c r="E51" i="111"/>
  <c r="H50" i="111"/>
  <c r="E50" i="111"/>
  <c r="H49" i="111"/>
  <c r="E49" i="111"/>
  <c r="E47" i="111" s="1"/>
  <c r="H48" i="111"/>
  <c r="H47" i="111" s="1"/>
  <c r="H67" i="111" s="1"/>
  <c r="E48" i="111"/>
  <c r="G47" i="111"/>
  <c r="G67" i="111" s="1"/>
  <c r="F47" i="111"/>
  <c r="D47" i="111"/>
  <c r="D67" i="111" s="1"/>
  <c r="C47" i="111"/>
  <c r="C67" i="111" s="1"/>
  <c r="H40" i="111"/>
  <c r="E40" i="111"/>
  <c r="E38" i="111" s="1"/>
  <c r="H39" i="111"/>
  <c r="H38" i="111" s="1"/>
  <c r="E39" i="111"/>
  <c r="G38" i="111"/>
  <c r="F38" i="111"/>
  <c r="D38" i="111"/>
  <c r="C38" i="111"/>
  <c r="H37" i="111"/>
  <c r="H36" i="111" s="1"/>
  <c r="E37" i="111"/>
  <c r="G36" i="111"/>
  <c r="F36" i="111"/>
  <c r="E36" i="111"/>
  <c r="D36" i="111"/>
  <c r="C36" i="111"/>
  <c r="H35" i="111"/>
  <c r="E35" i="111"/>
  <c r="H34" i="111"/>
  <c r="E34" i="111"/>
  <c r="H33" i="111"/>
  <c r="E33" i="111"/>
  <c r="H32" i="111"/>
  <c r="E32" i="111"/>
  <c r="H31" i="111"/>
  <c r="E31" i="111"/>
  <c r="H30" i="111"/>
  <c r="H29" i="111" s="1"/>
  <c r="E30" i="111"/>
  <c r="G29" i="111"/>
  <c r="F29" i="111"/>
  <c r="E29" i="111"/>
  <c r="D29" i="111"/>
  <c r="C29" i="111"/>
  <c r="H28" i="111"/>
  <c r="E28" i="111"/>
  <c r="H27" i="111"/>
  <c r="E27" i="111"/>
  <c r="H26" i="111"/>
  <c r="E26" i="111"/>
  <c r="H25" i="111"/>
  <c r="E25" i="111"/>
  <c r="H24" i="111"/>
  <c r="E24" i="111"/>
  <c r="H23" i="111"/>
  <c r="E23" i="111"/>
  <c r="H22" i="111"/>
  <c r="E22" i="111"/>
  <c r="H21" i="111"/>
  <c r="E21" i="111"/>
  <c r="H20" i="111"/>
  <c r="E20" i="111"/>
  <c r="H19" i="111"/>
  <c r="E19" i="111"/>
  <c r="H18" i="111"/>
  <c r="H17" i="111" s="1"/>
  <c r="E18" i="111"/>
  <c r="E17" i="111" s="1"/>
  <c r="G17" i="111"/>
  <c r="G42" i="111" s="1"/>
  <c r="F17" i="111"/>
  <c r="F42" i="111" s="1"/>
  <c r="D17" i="111"/>
  <c r="D42" i="111" s="1"/>
  <c r="D72" i="111" s="1"/>
  <c r="C17" i="111"/>
  <c r="C42" i="111" s="1"/>
  <c r="C72" i="111" s="1"/>
  <c r="H16" i="111"/>
  <c r="E16" i="111"/>
  <c r="H15" i="111"/>
  <c r="E15" i="111"/>
  <c r="H14" i="111"/>
  <c r="E14" i="111"/>
  <c r="H13" i="111"/>
  <c r="E13" i="111"/>
  <c r="H12" i="111"/>
  <c r="E12" i="111"/>
  <c r="H11" i="111"/>
  <c r="H42" i="111" s="1"/>
  <c r="H72" i="111" s="1"/>
  <c r="E11" i="111"/>
  <c r="H10" i="111"/>
  <c r="E10" i="111"/>
  <c r="G36" i="110"/>
  <c r="F36" i="110"/>
  <c r="E36" i="110"/>
  <c r="D36" i="110"/>
  <c r="C36" i="110"/>
  <c r="G29" i="110"/>
  <c r="G28" i="110"/>
  <c r="G27" i="110"/>
  <c r="G26" i="110" s="1"/>
  <c r="I26" i="110"/>
  <c r="H26" i="110"/>
  <c r="F26" i="110"/>
  <c r="E26" i="110"/>
  <c r="D26" i="110"/>
  <c r="C26" i="110"/>
  <c r="G24" i="110"/>
  <c r="G23" i="110"/>
  <c r="G22" i="110"/>
  <c r="G21" i="110" s="1"/>
  <c r="I21" i="110"/>
  <c r="H21" i="110"/>
  <c r="F21" i="110"/>
  <c r="E21" i="110"/>
  <c r="D21" i="110"/>
  <c r="C21" i="110"/>
  <c r="I13" i="110"/>
  <c r="H13" i="110"/>
  <c r="G13" i="110"/>
  <c r="F13" i="110"/>
  <c r="E13" i="110"/>
  <c r="D13" i="110"/>
  <c r="C13" i="110"/>
  <c r="I9" i="110"/>
  <c r="I8" i="110" s="1"/>
  <c r="I19" i="110" s="1"/>
  <c r="H9" i="110"/>
  <c r="H8" i="110" s="1"/>
  <c r="H19" i="110" s="1"/>
  <c r="G9" i="110"/>
  <c r="F9" i="110"/>
  <c r="E9" i="110"/>
  <c r="E8" i="110" s="1"/>
  <c r="E19" i="110" s="1"/>
  <c r="D9" i="110"/>
  <c r="D8" i="110" s="1"/>
  <c r="D19" i="110" s="1"/>
  <c r="C9" i="110"/>
  <c r="C8" i="110" s="1"/>
  <c r="C19" i="110" s="1"/>
  <c r="G8" i="110"/>
  <c r="G19" i="110" s="1"/>
  <c r="F8" i="110"/>
  <c r="F19" i="110" s="1"/>
  <c r="F79" i="109"/>
  <c r="G75" i="109"/>
  <c r="F75" i="109"/>
  <c r="G68" i="109"/>
  <c r="G79" i="109" s="1"/>
  <c r="F68" i="109"/>
  <c r="G63" i="109"/>
  <c r="F63" i="109"/>
  <c r="D60" i="109"/>
  <c r="C60" i="109"/>
  <c r="G57" i="109"/>
  <c r="F57" i="109"/>
  <c r="G42" i="109"/>
  <c r="F42" i="109"/>
  <c r="D41" i="109"/>
  <c r="C41" i="109"/>
  <c r="G38" i="109"/>
  <c r="F38" i="109"/>
  <c r="D38" i="109"/>
  <c r="C38" i="109"/>
  <c r="G31" i="109"/>
  <c r="F31" i="109"/>
  <c r="D31" i="109"/>
  <c r="C31" i="109"/>
  <c r="G27" i="109"/>
  <c r="F27" i="109"/>
  <c r="F47" i="109" s="1"/>
  <c r="F59" i="109" s="1"/>
  <c r="F81" i="109" s="1"/>
  <c r="D25" i="109"/>
  <c r="C25" i="109"/>
  <c r="G23" i="109"/>
  <c r="G47" i="109" s="1"/>
  <c r="G59" i="109" s="1"/>
  <c r="G81" i="109" s="1"/>
  <c r="F23" i="109"/>
  <c r="G19" i="109"/>
  <c r="F19" i="109"/>
  <c r="D17" i="109"/>
  <c r="C17" i="109"/>
  <c r="G9" i="109"/>
  <c r="F9" i="109"/>
  <c r="D9" i="109"/>
  <c r="D47" i="109" s="1"/>
  <c r="D62" i="109" s="1"/>
  <c r="C9" i="109"/>
  <c r="C47" i="109" s="1"/>
  <c r="C62" i="109" s="1"/>
  <c r="E60" i="107"/>
  <c r="H60" i="107" s="1"/>
  <c r="E59" i="107"/>
  <c r="H59" i="107" s="1"/>
  <c r="E58" i="107"/>
  <c r="H58" i="107" s="1"/>
  <c r="H57" i="107"/>
  <c r="E57" i="107"/>
  <c r="E56" i="107"/>
  <c r="H56" i="107" s="1"/>
  <c r="E55" i="107"/>
  <c r="H55" i="107" s="1"/>
  <c r="E54" i="107"/>
  <c r="H54" i="107" s="1"/>
  <c r="H53" i="107"/>
  <c r="E53" i="107"/>
  <c r="E52" i="107"/>
  <c r="H52" i="107" s="1"/>
  <c r="E51" i="107"/>
  <c r="H51" i="107" s="1"/>
  <c r="E50" i="107"/>
  <c r="H50" i="107" s="1"/>
  <c r="H49" i="107"/>
  <c r="E49" i="107"/>
  <c r="E48" i="107"/>
  <c r="H48" i="107" s="1"/>
  <c r="E47" i="107"/>
  <c r="H47" i="107" s="1"/>
  <c r="E46" i="107"/>
  <c r="H46" i="107" s="1"/>
  <c r="H45" i="107"/>
  <c r="E45" i="107"/>
  <c r="E44" i="107"/>
  <c r="H44" i="107" s="1"/>
  <c r="E43" i="107"/>
  <c r="H43" i="107" s="1"/>
  <c r="E42" i="107"/>
  <c r="H42" i="107" s="1"/>
  <c r="H41" i="107"/>
  <c r="E41" i="107"/>
  <c r="E40" i="107"/>
  <c r="H40" i="107" s="1"/>
  <c r="E39" i="107"/>
  <c r="H39" i="107" s="1"/>
  <c r="E38" i="107"/>
  <c r="H38" i="107" s="1"/>
  <c r="H37" i="107"/>
  <c r="E37" i="107"/>
  <c r="E36" i="107"/>
  <c r="H36" i="107" s="1"/>
  <c r="G35" i="107"/>
  <c r="F35" i="107"/>
  <c r="E35" i="107"/>
  <c r="D35" i="107"/>
  <c r="C35" i="107"/>
  <c r="E34" i="107"/>
  <c r="H34" i="107" s="1"/>
  <c r="E33" i="107"/>
  <c r="H33" i="107" s="1"/>
  <c r="E32" i="107"/>
  <c r="H32" i="107" s="1"/>
  <c r="H31" i="107"/>
  <c r="E31" i="107"/>
  <c r="E30" i="107"/>
  <c r="H30" i="107" s="1"/>
  <c r="E29" i="107"/>
  <c r="H29" i="107" s="1"/>
  <c r="E28" i="107"/>
  <c r="H28" i="107" s="1"/>
  <c r="H27" i="107"/>
  <c r="E27" i="107"/>
  <c r="E26" i="107"/>
  <c r="H26" i="107" s="1"/>
  <c r="E25" i="107"/>
  <c r="H25" i="107" s="1"/>
  <c r="E24" i="107"/>
  <c r="H24" i="107" s="1"/>
  <c r="H23" i="107"/>
  <c r="E23" i="107"/>
  <c r="E22" i="107"/>
  <c r="H22" i="107" s="1"/>
  <c r="E21" i="107"/>
  <c r="H21" i="107" s="1"/>
  <c r="E20" i="107"/>
  <c r="H20" i="107" s="1"/>
  <c r="H19" i="107"/>
  <c r="E19" i="107"/>
  <c r="E18" i="107"/>
  <c r="H18" i="107" s="1"/>
  <c r="E17" i="107"/>
  <c r="H17" i="107" s="1"/>
  <c r="E16" i="107"/>
  <c r="H16" i="107" s="1"/>
  <c r="H15" i="107"/>
  <c r="E15" i="107"/>
  <c r="E14" i="107"/>
  <c r="H14" i="107" s="1"/>
  <c r="E13" i="107"/>
  <c r="H13" i="107" s="1"/>
  <c r="E12" i="107"/>
  <c r="H12" i="107" s="1"/>
  <c r="H11" i="107"/>
  <c r="E11" i="107"/>
  <c r="E10" i="107"/>
  <c r="H10" i="107" s="1"/>
  <c r="H9" i="107" s="1"/>
  <c r="G9" i="107"/>
  <c r="G62" i="107" s="1"/>
  <c r="F9" i="107"/>
  <c r="F62" i="107" s="1"/>
  <c r="E9" i="107"/>
  <c r="E62" i="107" s="1"/>
  <c r="D9" i="107"/>
  <c r="D62" i="107" s="1"/>
  <c r="C9" i="107"/>
  <c r="C62" i="107" s="1"/>
  <c r="D17" i="106"/>
  <c r="D22" i="106" s="1"/>
  <c r="E22" i="106" s="1"/>
  <c r="E12" i="106"/>
  <c r="E11" i="106"/>
  <c r="E9" i="106"/>
  <c r="D8" i="106"/>
  <c r="D5" i="106"/>
  <c r="E5" i="106" s="1"/>
  <c r="A3" i="106"/>
  <c r="A1" i="106"/>
  <c r="G12" i="113" l="1"/>
  <c r="G11" i="113" s="1"/>
  <c r="G85" i="113" s="1"/>
  <c r="D11" i="113"/>
  <c r="D85" i="113" s="1"/>
  <c r="G14" i="113"/>
  <c r="G32" i="113"/>
  <c r="G43" i="113"/>
  <c r="G70" i="113"/>
  <c r="G81" i="113"/>
  <c r="D48" i="113"/>
  <c r="G48" i="113" s="1"/>
  <c r="G60" i="113"/>
  <c r="F10" i="112"/>
  <c r="F160" i="112" s="1"/>
  <c r="F85" i="112"/>
  <c r="I86" i="112"/>
  <c r="I85" i="112" s="1"/>
  <c r="I63" i="112"/>
  <c r="G10" i="112"/>
  <c r="G160" i="112" s="1"/>
  <c r="I19" i="112"/>
  <c r="I29" i="112"/>
  <c r="I39" i="112"/>
  <c r="I49" i="112"/>
  <c r="I41" i="112"/>
  <c r="I73" i="112"/>
  <c r="F29" i="112"/>
  <c r="F49" i="112"/>
  <c r="I64" i="112"/>
  <c r="I105" i="112"/>
  <c r="I125" i="112"/>
  <c r="I135" i="112"/>
  <c r="I21" i="112"/>
  <c r="I61" i="112"/>
  <c r="I88" i="112"/>
  <c r="I140" i="112"/>
  <c r="I152" i="112"/>
  <c r="I12" i="112"/>
  <c r="I11" i="112" s="1"/>
  <c r="I95" i="112"/>
  <c r="I115" i="112"/>
  <c r="E67" i="111"/>
  <c r="E42" i="111"/>
  <c r="F72" i="111"/>
  <c r="G72" i="111"/>
  <c r="H35" i="107"/>
  <c r="H62" i="107" s="1"/>
  <c r="I10" i="112" l="1"/>
  <c r="I160" i="112" s="1"/>
  <c r="E72" i="111"/>
  <c r="G498" i="104"/>
  <c r="G499" i="104" s="1"/>
  <c r="G497" i="104"/>
  <c r="G496" i="104"/>
  <c r="G495" i="104"/>
  <c r="L231" i="104"/>
  <c r="I231" i="104"/>
  <c r="I232" i="104" s="1"/>
  <c r="L230" i="104"/>
  <c r="L232" i="104" s="1"/>
  <c r="I230" i="104"/>
  <c r="M181" i="104"/>
  <c r="M182" i="104" s="1"/>
  <c r="M179" i="104"/>
  <c r="M178" i="104"/>
  <c r="M180" i="104" s="1"/>
  <c r="M170" i="104"/>
  <c r="M169" i="104"/>
  <c r="M160" i="104"/>
  <c r="M159" i="104"/>
  <c r="M158" i="104"/>
  <c r="M157" i="104"/>
  <c r="M161" i="104" s="1"/>
  <c r="L150" i="104"/>
  <c r="I150" i="104"/>
  <c r="L149" i="104"/>
  <c r="I149" i="104"/>
  <c r="L148" i="104"/>
  <c r="I148" i="104"/>
  <c r="M136" i="104"/>
  <c r="M137" i="104" s="1"/>
  <c r="J136" i="104"/>
  <c r="J137" i="104" s="1"/>
  <c r="M135" i="104"/>
  <c r="J135" i="104"/>
  <c r="M127" i="104"/>
  <c r="J127" i="104"/>
  <c r="M125" i="104"/>
  <c r="J125" i="104"/>
  <c r="J124" i="104"/>
  <c r="M122" i="104"/>
  <c r="J122" i="104"/>
  <c r="M121" i="104"/>
  <c r="J121" i="104"/>
  <c r="M120" i="104"/>
  <c r="J120" i="104"/>
  <c r="M119" i="104"/>
  <c r="M123" i="104" s="1"/>
  <c r="M128" i="104" s="1"/>
  <c r="J119" i="104"/>
  <c r="J123" i="104" s="1"/>
  <c r="J128" i="104" s="1"/>
  <c r="K111" i="104"/>
  <c r="K110" i="104"/>
  <c r="K112" i="104" s="1"/>
  <c r="H105" i="104"/>
  <c r="K104" i="104" s="1"/>
  <c r="H97" i="104"/>
  <c r="H95" i="104"/>
  <c r="K95" i="104" s="1"/>
  <c r="H90" i="104"/>
  <c r="K90" i="104" s="1"/>
  <c r="H87" i="104"/>
  <c r="K87" i="104" s="1"/>
  <c r="H83" i="104"/>
  <c r="K83" i="104" s="1"/>
  <c r="H77" i="104"/>
  <c r="K77" i="104" s="1"/>
  <c r="H76" i="104"/>
  <c r="H75" i="104"/>
  <c r="K75" i="104" s="1"/>
  <c r="H70" i="104"/>
  <c r="K70" i="104" s="1"/>
  <c r="J64" i="104"/>
  <c r="M62" i="104"/>
  <c r="M64" i="104" s="1"/>
  <c r="J62" i="104"/>
  <c r="M61" i="104"/>
  <c r="J61" i="104"/>
  <c r="K54" i="104"/>
  <c r="K53" i="104"/>
  <c r="K52" i="104"/>
  <c r="K51" i="104"/>
  <c r="K50" i="104"/>
  <c r="K49" i="104"/>
  <c r="K48" i="104"/>
  <c r="K47" i="104"/>
  <c r="K46" i="104"/>
  <c r="K55" i="104" s="1"/>
  <c r="K37" i="104"/>
  <c r="K36" i="104"/>
  <c r="K34" i="104"/>
  <c r="K33" i="104"/>
  <c r="K32" i="104"/>
  <c r="K31" i="104"/>
  <c r="K30" i="104"/>
  <c r="K29" i="104"/>
  <c r="K28" i="104"/>
  <c r="K27" i="104"/>
  <c r="K38" i="104" s="1"/>
  <c r="K26" i="104"/>
  <c r="M18" i="104"/>
  <c r="J18" i="104"/>
  <c r="M17" i="104"/>
  <c r="M19" i="104" s="1"/>
  <c r="J17" i="104"/>
  <c r="J19" i="104" s="1"/>
  <c r="M183" i="104" l="1"/>
  <c r="K78" i="104"/>
  <c r="K85" i="104"/>
  <c r="K97" i="104"/>
  <c r="K79" i="104"/>
  <c r="K94" i="104"/>
  <c r="K82" i="104"/>
  <c r="K88" i="104"/>
  <c r="K101" i="104"/>
  <c r="K74" i="104"/>
  <c r="K92" i="104"/>
  <c r="K80" i="104"/>
  <c r="K99" i="104"/>
  <c r="K81" i="104"/>
  <c r="K100" i="104"/>
  <c r="K76" i="104"/>
  <c r="K89" i="104"/>
  <c r="K102" i="104"/>
  <c r="K73" i="104"/>
  <c r="K91" i="104"/>
  <c r="K86" i="104"/>
  <c r="K98" i="104"/>
  <c r="K93" i="104"/>
  <c r="K69" i="104"/>
  <c r="K71" i="104"/>
  <c r="K96" i="104"/>
  <c r="K103" i="104"/>
  <c r="K72" i="104"/>
  <c r="K84" i="104"/>
  <c r="K105" i="104" l="1"/>
  <c r="P137" i="84" l="1"/>
  <c r="S137" i="84"/>
  <c r="T137" i="84"/>
  <c r="U137" i="84"/>
  <c r="V137" i="84"/>
  <c r="R97" i="84"/>
  <c r="R94" i="84"/>
  <c r="Q137" i="84" l="1"/>
  <c r="H54" i="50"/>
  <c r="E54" i="50"/>
  <c r="I54" i="50" s="1"/>
  <c r="F61" i="50"/>
  <c r="H51" i="50"/>
  <c r="E51" i="50"/>
  <c r="I51" i="50" s="1"/>
  <c r="F38" i="50"/>
  <c r="A1" i="102" l="1"/>
  <c r="A3" i="102"/>
  <c r="E9" i="102"/>
  <c r="H9" i="102"/>
  <c r="E10" i="102"/>
  <c r="H10" i="102"/>
  <c r="E11" i="102"/>
  <c r="H11" i="102"/>
  <c r="E12" i="102"/>
  <c r="H12" i="102"/>
  <c r="E13" i="102"/>
  <c r="H13" i="102"/>
  <c r="E14" i="102"/>
  <c r="H14" i="102"/>
  <c r="E15" i="102"/>
  <c r="H15" i="102"/>
  <c r="E16" i="102"/>
  <c r="H16" i="102"/>
  <c r="E17" i="102"/>
  <c r="H17" i="102"/>
  <c r="E18" i="102"/>
  <c r="H18" i="102"/>
  <c r="C19" i="102"/>
  <c r="D19" i="102"/>
  <c r="F19" i="102"/>
  <c r="G19" i="102"/>
  <c r="C25" i="102"/>
  <c r="D25" i="102"/>
  <c r="F25" i="102"/>
  <c r="G25" i="102"/>
  <c r="E26" i="102"/>
  <c r="H26" i="102"/>
  <c r="E28" i="102"/>
  <c r="H28" i="102"/>
  <c r="E29" i="102"/>
  <c r="H29" i="102"/>
  <c r="E30" i="102"/>
  <c r="H30" i="102"/>
  <c r="E31" i="102"/>
  <c r="H31" i="102"/>
  <c r="E32" i="102"/>
  <c r="H32" i="102"/>
  <c r="E33" i="102"/>
  <c r="H33" i="102"/>
  <c r="C35" i="102"/>
  <c r="D35" i="102"/>
  <c r="D44" i="102" s="1"/>
  <c r="F35" i="102"/>
  <c r="G35" i="102"/>
  <c r="E36" i="102"/>
  <c r="H36" i="102"/>
  <c r="E38" i="102"/>
  <c r="H38" i="102"/>
  <c r="E39" i="102"/>
  <c r="H39" i="102"/>
  <c r="C41" i="102"/>
  <c r="D41" i="102"/>
  <c r="F41" i="102"/>
  <c r="G41" i="102"/>
  <c r="E42" i="102"/>
  <c r="E41" i="102" s="1"/>
  <c r="H42" i="102"/>
  <c r="H41" i="102" s="1"/>
  <c r="E19" i="102" l="1"/>
  <c r="F44" i="102"/>
  <c r="G44" i="102"/>
  <c r="H20" i="102"/>
  <c r="E25" i="102"/>
  <c r="H19" i="102"/>
  <c r="E35" i="102"/>
  <c r="C44" i="102"/>
  <c r="H35" i="102"/>
  <c r="H25" i="102"/>
  <c r="H44" i="102" l="1"/>
  <c r="H45" i="102"/>
  <c r="E44" i="102"/>
  <c r="H31" i="97" l="1"/>
  <c r="E31" i="97"/>
  <c r="H30" i="97"/>
  <c r="E30" i="97"/>
  <c r="E29" i="97"/>
  <c r="H29" i="97" s="1"/>
  <c r="G28" i="97"/>
  <c r="G21" i="97" s="1"/>
  <c r="F28" i="97"/>
  <c r="F21" i="97" s="1"/>
  <c r="D28" i="97"/>
  <c r="C28" i="97"/>
  <c r="E27" i="97"/>
  <c r="H27" i="97" s="1"/>
  <c r="E26" i="97"/>
  <c r="E24" i="97" s="1"/>
  <c r="H25" i="97"/>
  <c r="E25" i="97"/>
  <c r="G24" i="97"/>
  <c r="F24" i="97"/>
  <c r="D24" i="97"/>
  <c r="C24" i="97"/>
  <c r="C21" i="97" s="1"/>
  <c r="H23" i="97"/>
  <c r="E23" i="97"/>
  <c r="H22" i="97"/>
  <c r="E22" i="97"/>
  <c r="D21" i="97"/>
  <c r="H19" i="97"/>
  <c r="E19" i="97"/>
  <c r="E18" i="97"/>
  <c r="H18" i="97" s="1"/>
  <c r="E17" i="97"/>
  <c r="E16" i="97" s="1"/>
  <c r="H16" i="97" s="1"/>
  <c r="G16" i="97"/>
  <c r="F16" i="97"/>
  <c r="D16" i="97"/>
  <c r="C16" i="97"/>
  <c r="C9" i="97" s="1"/>
  <c r="E15" i="97"/>
  <c r="H15" i="97" s="1"/>
  <c r="H14" i="97"/>
  <c r="E14" i="97"/>
  <c r="H13" i="97"/>
  <c r="E13" i="97"/>
  <c r="G12" i="97"/>
  <c r="F12" i="97"/>
  <c r="E12" i="97"/>
  <c r="H12" i="97" s="1"/>
  <c r="D12" i="97"/>
  <c r="D9" i="97" s="1"/>
  <c r="D32" i="97" s="1"/>
  <c r="C12" i="97"/>
  <c r="H11" i="97"/>
  <c r="E11" i="97"/>
  <c r="E10" i="97"/>
  <c r="H10" i="97" s="1"/>
  <c r="G9" i="97"/>
  <c r="F9" i="97"/>
  <c r="J21" i="93"/>
  <c r="I21" i="93"/>
  <c r="F21" i="93"/>
  <c r="E21" i="93"/>
  <c r="L20" i="93"/>
  <c r="L19" i="93"/>
  <c r="L18" i="93"/>
  <c r="L17" i="93"/>
  <c r="L16" i="93"/>
  <c r="L15" i="93"/>
  <c r="K15" i="93"/>
  <c r="J15" i="93"/>
  <c r="I15" i="93"/>
  <c r="H15" i="93"/>
  <c r="G15" i="93"/>
  <c r="F15" i="93"/>
  <c r="E15" i="93"/>
  <c r="D15" i="93"/>
  <c r="C15" i="93"/>
  <c r="L14" i="93"/>
  <c r="L13" i="93"/>
  <c r="L12" i="93"/>
  <c r="L11" i="93"/>
  <c r="L10" i="93"/>
  <c r="L9" i="93"/>
  <c r="L21" i="93" s="1"/>
  <c r="K9" i="93"/>
  <c r="K21" i="93" s="1"/>
  <c r="J9" i="93"/>
  <c r="I9" i="93"/>
  <c r="H9" i="93"/>
  <c r="H21" i="93" s="1"/>
  <c r="G9" i="93"/>
  <c r="G21" i="93" s="1"/>
  <c r="F9" i="93"/>
  <c r="E9" i="93"/>
  <c r="D9" i="93"/>
  <c r="D21" i="93" s="1"/>
  <c r="C9" i="93"/>
  <c r="C21" i="93" s="1"/>
  <c r="A1" i="1"/>
  <c r="D29" i="85"/>
  <c r="G32" i="97" l="1"/>
  <c r="H24" i="97"/>
  <c r="C32" i="97"/>
  <c r="F32" i="97"/>
  <c r="H17" i="97"/>
  <c r="H26" i="97"/>
  <c r="E9" i="97"/>
  <c r="E28" i="97"/>
  <c r="H28" i="97" s="1"/>
  <c r="G21" i="38"/>
  <c r="D28" i="38"/>
  <c r="G28" i="38" s="1"/>
  <c r="D27" i="38"/>
  <c r="G27" i="38" s="1"/>
  <c r="D26" i="38"/>
  <c r="G26" i="38" s="1"/>
  <c r="D25" i="38"/>
  <c r="G25" i="38" s="1"/>
  <c r="D24" i="38"/>
  <c r="G24" i="38" s="1"/>
  <c r="D23" i="38"/>
  <c r="G23" i="38" s="1"/>
  <c r="D22" i="38"/>
  <c r="G22" i="38" s="1"/>
  <c r="D21" i="38"/>
  <c r="D20" i="38"/>
  <c r="G20" i="38" s="1"/>
  <c r="D19" i="38"/>
  <c r="G19" i="38" s="1"/>
  <c r="E33" i="38"/>
  <c r="E21" i="97" l="1"/>
  <c r="H21" i="97" s="1"/>
  <c r="H9" i="97"/>
  <c r="H32" i="97" l="1"/>
  <c r="E32" i="97"/>
  <c r="R5" i="84"/>
  <c r="R6" i="84"/>
  <c r="R7" i="84"/>
  <c r="R8" i="84"/>
  <c r="R9" i="84"/>
  <c r="R10" i="84"/>
  <c r="R11" i="84"/>
  <c r="R12" i="84"/>
  <c r="R13" i="84"/>
  <c r="R14" i="84"/>
  <c r="R15" i="84"/>
  <c r="R16" i="84"/>
  <c r="R17" i="84"/>
  <c r="R18" i="84"/>
  <c r="R19" i="84"/>
  <c r="R20" i="84"/>
  <c r="R21" i="84"/>
  <c r="R22" i="84"/>
  <c r="R23" i="84"/>
  <c r="R24" i="84"/>
  <c r="R25" i="84"/>
  <c r="R26" i="84"/>
  <c r="R27" i="84"/>
  <c r="R28" i="84"/>
  <c r="R29" i="84"/>
  <c r="R30" i="84"/>
  <c r="R31" i="84"/>
  <c r="R32" i="84"/>
  <c r="R33" i="84"/>
  <c r="R34" i="84"/>
  <c r="R35" i="84"/>
  <c r="R36" i="84"/>
  <c r="R37" i="84"/>
  <c r="R38" i="84"/>
  <c r="R39" i="84"/>
  <c r="R40" i="84"/>
  <c r="R41" i="84"/>
  <c r="R42" i="84"/>
  <c r="R43" i="84"/>
  <c r="R44" i="84"/>
  <c r="R45" i="84"/>
  <c r="R46" i="84"/>
  <c r="R47" i="84"/>
  <c r="R48" i="84"/>
  <c r="R49" i="84"/>
  <c r="R50" i="84"/>
  <c r="R51" i="84"/>
  <c r="R52" i="84"/>
  <c r="R53" i="84"/>
  <c r="R54" i="84"/>
  <c r="R55" i="84"/>
  <c r="R56" i="84"/>
  <c r="R57" i="84"/>
  <c r="R58" i="84"/>
  <c r="R59" i="84"/>
  <c r="R60" i="84"/>
  <c r="R61" i="84"/>
  <c r="R62" i="84"/>
  <c r="R63" i="84"/>
  <c r="R64" i="84"/>
  <c r="R65" i="84"/>
  <c r="R66" i="84"/>
  <c r="R67" i="84"/>
  <c r="R68" i="84"/>
  <c r="R69" i="84"/>
  <c r="R70" i="84"/>
  <c r="R71" i="84"/>
  <c r="R72" i="84"/>
  <c r="R73" i="84"/>
  <c r="R74" i="84"/>
  <c r="R75" i="84"/>
  <c r="R76" i="84"/>
  <c r="R77" i="84"/>
  <c r="R78" i="84"/>
  <c r="R79" i="84"/>
  <c r="R80" i="84"/>
  <c r="R81" i="84"/>
  <c r="R82" i="84"/>
  <c r="R83" i="84"/>
  <c r="R84" i="84"/>
  <c r="R85" i="84"/>
  <c r="R86" i="84"/>
  <c r="R87" i="84"/>
  <c r="R88" i="84"/>
  <c r="R89" i="84"/>
  <c r="R90" i="84"/>
  <c r="R91" i="84"/>
  <c r="R92" i="84"/>
  <c r="R93" i="84"/>
  <c r="R95" i="84"/>
  <c r="R96" i="84"/>
  <c r="R98" i="84"/>
  <c r="R99" i="84"/>
  <c r="R100" i="84"/>
  <c r="R101" i="84"/>
  <c r="R102" i="84"/>
  <c r="R103" i="84"/>
  <c r="R104" i="84"/>
  <c r="R105" i="84"/>
  <c r="R106" i="84"/>
  <c r="R107" i="84"/>
  <c r="R108" i="84"/>
  <c r="R109" i="84"/>
  <c r="R110" i="84"/>
  <c r="R111" i="84"/>
  <c r="R112" i="84"/>
  <c r="R113" i="84"/>
  <c r="R114" i="84"/>
  <c r="R115" i="84"/>
  <c r="R116" i="84"/>
  <c r="R117" i="84"/>
  <c r="R118" i="84"/>
  <c r="R119" i="84"/>
  <c r="R120" i="84"/>
  <c r="R121" i="84"/>
  <c r="R122" i="84"/>
  <c r="R123" i="84"/>
  <c r="R124" i="84"/>
  <c r="R125" i="84"/>
  <c r="R126" i="84"/>
  <c r="R127" i="84"/>
  <c r="R128" i="84"/>
  <c r="R129" i="84"/>
  <c r="R130" i="84"/>
  <c r="R131" i="84"/>
  <c r="R132" i="84"/>
  <c r="R133" i="84"/>
  <c r="R134" i="84"/>
  <c r="R135" i="84"/>
  <c r="R136" i="84"/>
  <c r="R4" i="84"/>
  <c r="D61" i="50"/>
  <c r="D38" i="50"/>
  <c r="D9" i="50"/>
  <c r="I33" i="50"/>
  <c r="I34" i="50"/>
  <c r="I37" i="50"/>
  <c r="I39" i="50"/>
  <c r="I42" i="50"/>
  <c r="I43" i="50"/>
  <c r="I46" i="50"/>
  <c r="I47" i="50"/>
  <c r="I50" i="50"/>
  <c r="I52" i="50"/>
  <c r="I64" i="50"/>
  <c r="I68" i="50"/>
  <c r="I72" i="50"/>
  <c r="I73" i="50"/>
  <c r="I76" i="50"/>
  <c r="I77" i="50"/>
  <c r="I81" i="50"/>
  <c r="I82" i="50"/>
  <c r="I85" i="50"/>
  <c r="I86" i="50"/>
  <c r="I89" i="50"/>
  <c r="I90" i="50"/>
  <c r="E11" i="50"/>
  <c r="H11" i="50" s="1"/>
  <c r="E12" i="50"/>
  <c r="H12" i="50" s="1"/>
  <c r="E13" i="50"/>
  <c r="H13" i="50" s="1"/>
  <c r="E14" i="50"/>
  <c r="H14" i="50" s="1"/>
  <c r="E15" i="50"/>
  <c r="H15" i="50" s="1"/>
  <c r="E16" i="50"/>
  <c r="H16" i="50" s="1"/>
  <c r="E17" i="50"/>
  <c r="H17" i="50" s="1"/>
  <c r="E18" i="50"/>
  <c r="H18" i="50" s="1"/>
  <c r="E19" i="50"/>
  <c r="H19" i="50" s="1"/>
  <c r="E20" i="50"/>
  <c r="H20" i="50" s="1"/>
  <c r="E21" i="50"/>
  <c r="H21" i="50" s="1"/>
  <c r="E22" i="50"/>
  <c r="H22" i="50" s="1"/>
  <c r="E23" i="50"/>
  <c r="H23" i="50" s="1"/>
  <c r="E24" i="50"/>
  <c r="H24" i="50" s="1"/>
  <c r="E25" i="50"/>
  <c r="H25" i="50" s="1"/>
  <c r="E26" i="50"/>
  <c r="H26" i="50" s="1"/>
  <c r="E27" i="50"/>
  <c r="H27" i="50" s="1"/>
  <c r="E28" i="50"/>
  <c r="H28" i="50" s="1"/>
  <c r="E29" i="50"/>
  <c r="H29" i="50" s="1"/>
  <c r="E30" i="50"/>
  <c r="H30" i="50" s="1"/>
  <c r="E31" i="50"/>
  <c r="H31" i="50" s="1"/>
  <c r="E32" i="50"/>
  <c r="H32" i="50" s="1"/>
  <c r="E33" i="50"/>
  <c r="H33" i="50" s="1"/>
  <c r="E34" i="50"/>
  <c r="H34" i="50" s="1"/>
  <c r="E35" i="50"/>
  <c r="H35" i="50" s="1"/>
  <c r="E36" i="50"/>
  <c r="H36" i="50" s="1"/>
  <c r="E37" i="50"/>
  <c r="H37" i="50" s="1"/>
  <c r="E39" i="50"/>
  <c r="H39" i="50" s="1"/>
  <c r="E40" i="50"/>
  <c r="I40" i="50" s="1"/>
  <c r="E41" i="50"/>
  <c r="H41" i="50" s="1"/>
  <c r="E42" i="50"/>
  <c r="H42" i="50" s="1"/>
  <c r="E43" i="50"/>
  <c r="E44" i="50"/>
  <c r="I44" i="50" s="1"/>
  <c r="E45" i="50"/>
  <c r="H45" i="50" s="1"/>
  <c r="E46" i="50"/>
  <c r="H46" i="50" s="1"/>
  <c r="E47" i="50"/>
  <c r="H47" i="50" s="1"/>
  <c r="E48" i="50"/>
  <c r="H48" i="50" s="1"/>
  <c r="E49" i="50"/>
  <c r="H49" i="50" s="1"/>
  <c r="E50" i="50"/>
  <c r="H50" i="50" s="1"/>
  <c r="E52" i="50"/>
  <c r="H52" i="50" s="1"/>
  <c r="E53" i="50"/>
  <c r="I53" i="50" s="1"/>
  <c r="E55" i="50"/>
  <c r="H55" i="50" s="1"/>
  <c r="E56" i="50"/>
  <c r="H56" i="50" s="1"/>
  <c r="E57" i="50"/>
  <c r="I57" i="50" s="1"/>
  <c r="E58" i="50"/>
  <c r="H58" i="50" s="1"/>
  <c r="E59" i="50"/>
  <c r="H59" i="50" s="1"/>
  <c r="E60" i="50"/>
  <c r="H60" i="50" s="1"/>
  <c r="E62" i="50"/>
  <c r="I62" i="50" s="1"/>
  <c r="E63" i="50"/>
  <c r="H63" i="50" s="1"/>
  <c r="E64" i="50"/>
  <c r="H64" i="50" s="1"/>
  <c r="E65" i="50"/>
  <c r="I65" i="50" s="1"/>
  <c r="E66" i="50"/>
  <c r="H66" i="50" s="1"/>
  <c r="E67" i="50"/>
  <c r="H67" i="50" s="1"/>
  <c r="E68" i="50"/>
  <c r="H68" i="50" s="1"/>
  <c r="E69" i="50"/>
  <c r="I69" i="50" s="1"/>
  <c r="E70" i="50"/>
  <c r="I70" i="50" s="1"/>
  <c r="E71" i="50"/>
  <c r="I71" i="50" s="1"/>
  <c r="E72" i="50"/>
  <c r="H72" i="50" s="1"/>
  <c r="E73" i="50"/>
  <c r="E74" i="50"/>
  <c r="H74" i="50" s="1"/>
  <c r="E75" i="50"/>
  <c r="H75" i="50" s="1"/>
  <c r="E76" i="50"/>
  <c r="H76" i="50" s="1"/>
  <c r="E77" i="50"/>
  <c r="H77" i="50" s="1"/>
  <c r="E78" i="50"/>
  <c r="H78" i="50" s="1"/>
  <c r="E79" i="50"/>
  <c r="I79" i="50" s="1"/>
  <c r="E80" i="50"/>
  <c r="H80" i="50" s="1"/>
  <c r="E81" i="50"/>
  <c r="E82" i="50"/>
  <c r="H82" i="50" s="1"/>
  <c r="E83" i="50"/>
  <c r="H83" i="50" s="1"/>
  <c r="E84" i="50"/>
  <c r="H84" i="50" s="1"/>
  <c r="E85" i="50"/>
  <c r="H85" i="50" s="1"/>
  <c r="E86" i="50"/>
  <c r="E87" i="50"/>
  <c r="H87" i="50" s="1"/>
  <c r="E88" i="50"/>
  <c r="H88" i="50" s="1"/>
  <c r="E89" i="50"/>
  <c r="E90" i="50"/>
  <c r="H90" i="50" s="1"/>
  <c r="E91" i="50"/>
  <c r="I91" i="50" s="1"/>
  <c r="E92" i="50"/>
  <c r="H92" i="50" s="1"/>
  <c r="E93" i="50"/>
  <c r="H93" i="50" s="1"/>
  <c r="E94" i="50"/>
  <c r="H94" i="50" s="1"/>
  <c r="E95" i="50"/>
  <c r="H95" i="50" s="1"/>
  <c r="E96" i="50"/>
  <c r="H96" i="50" s="1"/>
  <c r="E97" i="50"/>
  <c r="H97" i="50" s="1"/>
  <c r="E10" i="50"/>
  <c r="H10" i="50" s="1"/>
  <c r="G61" i="50"/>
  <c r="G38" i="50"/>
  <c r="H43" i="50"/>
  <c r="H57" i="50"/>
  <c r="H65" i="50"/>
  <c r="H69" i="50"/>
  <c r="H73" i="50"/>
  <c r="H79" i="50"/>
  <c r="H81" i="50"/>
  <c r="H86" i="50"/>
  <c r="H89" i="50"/>
  <c r="G9" i="50"/>
  <c r="F9" i="50"/>
  <c r="F98" i="50" s="1"/>
  <c r="C61" i="50"/>
  <c r="C38" i="50"/>
  <c r="C9" i="50"/>
  <c r="R137" i="84" l="1"/>
  <c r="H53" i="50"/>
  <c r="E61" i="50"/>
  <c r="I61" i="50" s="1"/>
  <c r="H91" i="50"/>
  <c r="H71" i="50"/>
  <c r="I92" i="50"/>
  <c r="I84" i="50"/>
  <c r="I75" i="50"/>
  <c r="I66" i="50"/>
  <c r="I56" i="50"/>
  <c r="I45" i="50"/>
  <c r="I36" i="50"/>
  <c r="I95" i="50"/>
  <c r="I58" i="50"/>
  <c r="I94" i="50"/>
  <c r="I67" i="50"/>
  <c r="H70" i="50"/>
  <c r="H44" i="50"/>
  <c r="I83" i="50"/>
  <c r="I74" i="50"/>
  <c r="I35" i="50"/>
  <c r="H40" i="50"/>
  <c r="I63" i="50"/>
  <c r="C98" i="50"/>
  <c r="H62" i="50"/>
  <c r="I97" i="50"/>
  <c r="I88" i="50"/>
  <c r="I49" i="50"/>
  <c r="I41" i="50"/>
  <c r="I32" i="50"/>
  <c r="I31" i="50"/>
  <c r="I96" i="50"/>
  <c r="I87" i="50"/>
  <c r="I78" i="50"/>
  <c r="I60" i="50"/>
  <c r="I48" i="50"/>
  <c r="E9" i="50"/>
  <c r="I55" i="50"/>
  <c r="I59" i="50"/>
  <c r="I80" i="50"/>
  <c r="I93" i="50"/>
  <c r="G98" i="50"/>
  <c r="E38" i="50"/>
  <c r="I38" i="50" s="1"/>
  <c r="D98" i="50"/>
  <c r="H38" i="50"/>
  <c r="H61" i="50"/>
  <c r="A1" i="85"/>
  <c r="A1" i="27"/>
  <c r="B1" i="20"/>
  <c r="A1" i="32"/>
  <c r="A1" i="42"/>
  <c r="B1" i="19"/>
  <c r="A1" i="16"/>
  <c r="A1" i="24"/>
  <c r="A1" i="50"/>
  <c r="A1" i="72"/>
  <c r="A1" i="45"/>
  <c r="A1" i="44"/>
  <c r="A1" i="38"/>
  <c r="E98" i="50" l="1"/>
  <c r="I98" i="50" s="1"/>
  <c r="A1" i="37"/>
  <c r="A1" i="70"/>
  <c r="A1" i="26"/>
  <c r="H98" i="50" l="1"/>
  <c r="A1" i="75"/>
  <c r="A3" i="75"/>
  <c r="A1" i="6"/>
  <c r="A1" i="23"/>
  <c r="A1" i="74"/>
  <c r="A3" i="23" l="1"/>
  <c r="D74" i="85" l="1"/>
  <c r="F74" i="85" s="1"/>
  <c r="D60" i="85"/>
  <c r="F60" i="85" s="1"/>
  <c r="D46" i="85"/>
  <c r="F46" i="85" s="1"/>
  <c r="F29" i="85"/>
  <c r="D55" i="23" l="1"/>
  <c r="D54" i="23" s="1"/>
  <c r="C55" i="23"/>
  <c r="C54" i="23" s="1"/>
  <c r="D50" i="23"/>
  <c r="D49" i="23" s="1"/>
  <c r="C50" i="23"/>
  <c r="C49" i="23" s="1"/>
  <c r="D18" i="23" l="1"/>
  <c r="C18" i="23"/>
  <c r="D7" i="23"/>
  <c r="C7" i="23"/>
  <c r="F9" i="42" l="1"/>
  <c r="E9" i="42"/>
  <c r="C9" i="42"/>
  <c r="B9" i="42"/>
  <c r="D9" i="42" l="1"/>
  <c r="G9" i="42" s="1"/>
  <c r="A1" i="80"/>
  <c r="A3" i="80" l="1"/>
  <c r="F38" i="80" l="1"/>
  <c r="F37" i="80"/>
  <c r="E36" i="80"/>
  <c r="F36" i="80" s="1"/>
  <c r="F34" i="80"/>
  <c r="F33" i="80"/>
  <c r="F32" i="80"/>
  <c r="F31" i="80"/>
  <c r="F30" i="80"/>
  <c r="D29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F9" i="80"/>
  <c r="F8" i="80"/>
  <c r="F7" i="80"/>
  <c r="B6" i="80"/>
  <c r="B22" i="80" s="1"/>
  <c r="C40" i="80" l="1"/>
  <c r="F29" i="80"/>
  <c r="E22" i="80"/>
  <c r="E40" i="80" s="1"/>
  <c r="F11" i="80"/>
  <c r="B40" i="80"/>
  <c r="D22" i="80"/>
  <c r="D40" i="80" s="1"/>
  <c r="F6" i="80"/>
  <c r="F40" i="80" l="1"/>
  <c r="F22" i="80"/>
  <c r="A4" i="50" l="1"/>
  <c r="I10" i="50"/>
  <c r="H20" i="44"/>
  <c r="F28" i="75"/>
  <c r="E28" i="75"/>
  <c r="F23" i="75"/>
  <c r="E23" i="75"/>
  <c r="F14" i="75"/>
  <c r="E14" i="75"/>
  <c r="F9" i="75"/>
  <c r="E9" i="75"/>
  <c r="A3" i="74"/>
  <c r="C58" i="74"/>
  <c r="B58" i="74"/>
  <c r="C51" i="74"/>
  <c r="B51" i="74"/>
  <c r="C46" i="74"/>
  <c r="B46" i="74"/>
  <c r="C37" i="74"/>
  <c r="B37" i="74"/>
  <c r="C27" i="74"/>
  <c r="B27" i="74"/>
  <c r="C15" i="74"/>
  <c r="B15" i="74"/>
  <c r="C6" i="74"/>
  <c r="B6" i="74"/>
  <c r="C45" i="74" l="1"/>
  <c r="B5" i="74"/>
  <c r="E20" i="75"/>
  <c r="E34" i="75"/>
  <c r="E38" i="75" s="1"/>
  <c r="B26" i="74"/>
  <c r="F20" i="75"/>
  <c r="F34" i="75"/>
  <c r="C26" i="74"/>
  <c r="B45" i="74"/>
  <c r="C5" i="74"/>
  <c r="F38" i="75" l="1"/>
  <c r="D43" i="72"/>
  <c r="G43" i="72" s="1"/>
  <c r="D42" i="72"/>
  <c r="G42" i="72" s="1"/>
  <c r="D41" i="72"/>
  <c r="G41" i="72" s="1"/>
  <c r="D40" i="72"/>
  <c r="G40" i="72" s="1"/>
  <c r="F39" i="72"/>
  <c r="E39" i="72"/>
  <c r="C39" i="72"/>
  <c r="B39" i="72"/>
  <c r="G38" i="72"/>
  <c r="D38" i="72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D29" i="72"/>
  <c r="G29" i="72" s="1"/>
  <c r="F28" i="72"/>
  <c r="E28" i="72"/>
  <c r="C28" i="72"/>
  <c r="B28" i="72"/>
  <c r="G27" i="72"/>
  <c r="D27" i="72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D20" i="72"/>
  <c r="G20" i="72" s="1"/>
  <c r="F19" i="72"/>
  <c r="E19" i="72"/>
  <c r="C19" i="72"/>
  <c r="B19" i="72"/>
  <c r="G18" i="72"/>
  <c r="D18" i="72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D10" i="72"/>
  <c r="G10" i="72" s="1"/>
  <c r="F9" i="72"/>
  <c r="E9" i="72"/>
  <c r="C9" i="72"/>
  <c r="B9" i="72"/>
  <c r="A4" i="72"/>
  <c r="E44" i="72" l="1"/>
  <c r="D28" i="72"/>
  <c r="G28" i="72" s="1"/>
  <c r="D9" i="72"/>
  <c r="G9" i="72" s="1"/>
  <c r="C44" i="72"/>
  <c r="D19" i="72"/>
  <c r="G19" i="72" s="1"/>
  <c r="D39" i="72"/>
  <c r="G39" i="72" s="1"/>
  <c r="F44" i="72"/>
  <c r="B44" i="72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D73" i="70"/>
  <c r="G73" i="70" s="1"/>
  <c r="F72" i="70"/>
  <c r="E72" i="70"/>
  <c r="C72" i="70"/>
  <c r="B72" i="70"/>
  <c r="D71" i="70"/>
  <c r="G71" i="70" s="1"/>
  <c r="D70" i="70"/>
  <c r="G70" i="70" s="1"/>
  <c r="D69" i="70"/>
  <c r="G69" i="70" s="1"/>
  <c r="F68" i="70"/>
  <c r="E68" i="70"/>
  <c r="C68" i="70"/>
  <c r="B68" i="70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D61" i="70"/>
  <c r="G61" i="70" s="1"/>
  <c r="F60" i="70"/>
  <c r="E60" i="70"/>
  <c r="C60" i="70"/>
  <c r="B60" i="70"/>
  <c r="D59" i="70"/>
  <c r="G59" i="70" s="1"/>
  <c r="D58" i="70"/>
  <c r="G58" i="70" s="1"/>
  <c r="D57" i="70"/>
  <c r="G57" i="70" s="1"/>
  <c r="F56" i="70"/>
  <c r="E56" i="70"/>
  <c r="C56" i="70"/>
  <c r="B56" i="70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D47" i="70"/>
  <c r="G47" i="70" s="1"/>
  <c r="F46" i="70"/>
  <c r="E46" i="70"/>
  <c r="C46" i="70"/>
  <c r="B46" i="70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D37" i="70"/>
  <c r="G37" i="70" s="1"/>
  <c r="F36" i="70"/>
  <c r="E36" i="70"/>
  <c r="C36" i="70"/>
  <c r="B36" i="70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D27" i="70"/>
  <c r="G27" i="70" s="1"/>
  <c r="F26" i="70"/>
  <c r="E26" i="70"/>
  <c r="C26" i="70"/>
  <c r="B26" i="70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D17" i="70"/>
  <c r="G17" i="70" s="1"/>
  <c r="F16" i="70"/>
  <c r="E16" i="70"/>
  <c r="C16" i="70"/>
  <c r="B16" i="70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D9" i="70"/>
  <c r="G9" i="70" s="1"/>
  <c r="F8" i="70"/>
  <c r="E8" i="70"/>
  <c r="C8" i="70"/>
  <c r="B8" i="70"/>
  <c r="A4" i="70"/>
  <c r="D68" i="70" l="1"/>
  <c r="D46" i="70"/>
  <c r="G46" i="70" s="1"/>
  <c r="D60" i="70"/>
  <c r="G60" i="70" s="1"/>
  <c r="D26" i="70"/>
  <c r="G26" i="70" s="1"/>
  <c r="D72" i="70"/>
  <c r="G72" i="70" s="1"/>
  <c r="D16" i="70"/>
  <c r="G16" i="70" s="1"/>
  <c r="D56" i="70"/>
  <c r="G56" i="70" s="1"/>
  <c r="F80" i="70"/>
  <c r="D44" i="72"/>
  <c r="D36" i="70"/>
  <c r="G36" i="70" s="1"/>
  <c r="D8" i="70"/>
  <c r="G8" i="70" s="1"/>
  <c r="C80" i="70"/>
  <c r="G68" i="70"/>
  <c r="E80" i="70"/>
  <c r="B80" i="70"/>
  <c r="H44" i="72" s="1"/>
  <c r="H46" i="72" l="1"/>
  <c r="H45" i="72"/>
  <c r="H47" i="72"/>
  <c r="G44" i="72"/>
  <c r="D80" i="70"/>
  <c r="C5" i="24"/>
  <c r="D5" i="24" s="1"/>
  <c r="G80" i="70" l="1"/>
  <c r="E8" i="20"/>
  <c r="E11" i="20"/>
  <c r="D11" i="20"/>
  <c r="C11" i="20"/>
  <c r="F11" i="20" s="1"/>
  <c r="D8" i="20"/>
  <c r="C8" i="20"/>
  <c r="C33" i="38"/>
  <c r="H34" i="38" s="1"/>
  <c r="B33" i="38"/>
  <c r="H33" i="38" s="1"/>
  <c r="F33" i="38"/>
  <c r="H37" i="38" s="1"/>
  <c r="F44" i="2"/>
  <c r="F38" i="2"/>
  <c r="F34" i="2"/>
  <c r="F29" i="2"/>
  <c r="F16" i="2"/>
  <c r="B29" i="2"/>
  <c r="B16" i="2"/>
  <c r="G44" i="2"/>
  <c r="G38" i="2"/>
  <c r="G34" i="2"/>
  <c r="G29" i="2"/>
  <c r="G16" i="2"/>
  <c r="C18" i="6"/>
  <c r="D18" i="6"/>
  <c r="E18" i="6"/>
  <c r="C29" i="2"/>
  <c r="C16" i="2"/>
  <c r="I30" i="50"/>
  <c r="I29" i="50"/>
  <c r="I27" i="50"/>
  <c r="I26" i="50"/>
  <c r="I25" i="50"/>
  <c r="I24" i="50"/>
  <c r="I21" i="50"/>
  <c r="I18" i="50"/>
  <c r="I17" i="50"/>
  <c r="I13" i="50"/>
  <c r="I12" i="50"/>
  <c r="I9" i="50"/>
  <c r="D8" i="38"/>
  <c r="G8" i="38" s="1"/>
  <c r="D9" i="38"/>
  <c r="G9" i="38" s="1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G17" i="38" s="1"/>
  <c r="D18" i="38"/>
  <c r="G18" i="38" s="1"/>
  <c r="D29" i="38"/>
  <c r="G29" i="38" s="1"/>
  <c r="D30" i="38"/>
  <c r="G30" i="38" s="1"/>
  <c r="D31" i="38"/>
  <c r="G31" i="38" s="1"/>
  <c r="D32" i="38"/>
  <c r="G32" i="38" s="1"/>
  <c r="A3" i="27"/>
  <c r="A3" i="20"/>
  <c r="A3" i="32"/>
  <c r="A3" i="42"/>
  <c r="B3" i="19"/>
  <c r="A3" i="16"/>
  <c r="A4" i="45"/>
  <c r="A4" i="44"/>
  <c r="A4" i="38"/>
  <c r="A4" i="37"/>
  <c r="A3" i="6"/>
  <c r="A3" i="24"/>
  <c r="A3" i="26"/>
  <c r="D38" i="42"/>
  <c r="G38" i="42" s="1"/>
  <c r="D37" i="42"/>
  <c r="G37" i="42" s="1"/>
  <c r="D36" i="42"/>
  <c r="G36" i="42" s="1"/>
  <c r="D9" i="6"/>
  <c r="F22" i="45"/>
  <c r="H26" i="45" s="1"/>
  <c r="E22" i="45"/>
  <c r="H25" i="45" s="1"/>
  <c r="C22" i="45"/>
  <c r="H23" i="45" s="1"/>
  <c r="B22" i="45"/>
  <c r="H22" i="45" s="1"/>
  <c r="D58" i="1"/>
  <c r="C58" i="1"/>
  <c r="C51" i="1"/>
  <c r="C45" i="1"/>
  <c r="F19" i="20" s="1"/>
  <c r="C31" i="1"/>
  <c r="C27" i="1"/>
  <c r="C41" i="1"/>
  <c r="C8" i="24"/>
  <c r="C32" i="24"/>
  <c r="D51" i="1"/>
  <c r="D45" i="1"/>
  <c r="D31" i="1"/>
  <c r="D27" i="1"/>
  <c r="D41" i="1"/>
  <c r="D18" i="1"/>
  <c r="D15" i="1"/>
  <c r="D7" i="1"/>
  <c r="C18" i="1"/>
  <c r="C15" i="1"/>
  <c r="C7" i="1"/>
  <c r="D12" i="42"/>
  <c r="G12" i="42" s="1"/>
  <c r="D11" i="42"/>
  <c r="G11" i="42" s="1"/>
  <c r="D21" i="42"/>
  <c r="G21" i="42" s="1"/>
  <c r="D20" i="42"/>
  <c r="G20" i="42" s="1"/>
  <c r="D19" i="42"/>
  <c r="G19" i="42" s="1"/>
  <c r="D18" i="42"/>
  <c r="G18" i="42" s="1"/>
  <c r="D17" i="42"/>
  <c r="G17" i="42" s="1"/>
  <c r="D16" i="42"/>
  <c r="G16" i="42" s="1"/>
  <c r="D15" i="42"/>
  <c r="G15" i="42" s="1"/>
  <c r="D14" i="42"/>
  <c r="G14" i="42" s="1"/>
  <c r="D25" i="42"/>
  <c r="G25" i="42" s="1"/>
  <c r="D24" i="42"/>
  <c r="G24" i="42" s="1"/>
  <c r="D23" i="42"/>
  <c r="G23" i="42" s="1"/>
  <c r="D28" i="42"/>
  <c r="G28" i="42" s="1"/>
  <c r="D27" i="42"/>
  <c r="D35" i="42"/>
  <c r="D34" i="42" s="1"/>
  <c r="D32" i="42"/>
  <c r="G32" i="42" s="1"/>
  <c r="D31" i="42"/>
  <c r="D30" i="42"/>
  <c r="G30" i="42" s="1"/>
  <c r="D33" i="42"/>
  <c r="G33" i="42" s="1"/>
  <c r="F34" i="42"/>
  <c r="E34" i="42"/>
  <c r="C34" i="42"/>
  <c r="B34" i="42"/>
  <c r="F29" i="42"/>
  <c r="E29" i="42"/>
  <c r="C29" i="42"/>
  <c r="B29" i="42"/>
  <c r="F26" i="42"/>
  <c r="E26" i="42"/>
  <c r="C26" i="42"/>
  <c r="B26" i="42"/>
  <c r="F22" i="42"/>
  <c r="E22" i="42"/>
  <c r="C22" i="42"/>
  <c r="B22" i="42"/>
  <c r="F13" i="42"/>
  <c r="E13" i="42"/>
  <c r="C13" i="42"/>
  <c r="B13" i="42"/>
  <c r="B39" i="42" s="1"/>
  <c r="H39" i="42" s="1"/>
  <c r="F39" i="42"/>
  <c r="H43" i="42" s="1"/>
  <c r="D34" i="24"/>
  <c r="E63" i="23"/>
  <c r="E26" i="20"/>
  <c r="D26" i="20"/>
  <c r="C26" i="20"/>
  <c r="D31" i="19"/>
  <c r="D19" i="19"/>
  <c r="C31" i="19"/>
  <c r="C19" i="19"/>
  <c r="E29" i="16"/>
  <c r="E28" i="16"/>
  <c r="E27" i="16"/>
  <c r="E26" i="16"/>
  <c r="E25" i="16"/>
  <c r="E24" i="16"/>
  <c r="E23" i="16"/>
  <c r="E22" i="16"/>
  <c r="E21" i="16"/>
  <c r="E20" i="16"/>
  <c r="E9" i="16"/>
  <c r="E10" i="16"/>
  <c r="E11" i="16"/>
  <c r="E12" i="16"/>
  <c r="E13" i="16"/>
  <c r="E14" i="16"/>
  <c r="E15" i="16"/>
  <c r="E16" i="16"/>
  <c r="E17" i="16"/>
  <c r="E8" i="16"/>
  <c r="D30" i="16"/>
  <c r="D18" i="16"/>
  <c r="C30" i="16"/>
  <c r="C18" i="16"/>
  <c r="G10" i="45"/>
  <c r="G12" i="45"/>
  <c r="G14" i="45"/>
  <c r="G16" i="45"/>
  <c r="G18" i="45"/>
  <c r="G20" i="45"/>
  <c r="D10" i="45"/>
  <c r="D11" i="45"/>
  <c r="G11" i="45" s="1"/>
  <c r="D12" i="45"/>
  <c r="D13" i="45"/>
  <c r="G13" i="45" s="1"/>
  <c r="D14" i="45"/>
  <c r="D15" i="45"/>
  <c r="G15" i="45" s="1"/>
  <c r="D16" i="45"/>
  <c r="D17" i="45"/>
  <c r="G17" i="45" s="1"/>
  <c r="D18" i="45"/>
  <c r="D19" i="45"/>
  <c r="G19" i="45" s="1"/>
  <c r="D20" i="45"/>
  <c r="D21" i="45"/>
  <c r="G21" i="45" s="1"/>
  <c r="D9" i="45"/>
  <c r="G9" i="45" s="1"/>
  <c r="F14" i="44"/>
  <c r="H18" i="44" s="1"/>
  <c r="E14" i="44"/>
  <c r="H17" i="44" s="1"/>
  <c r="C14" i="44"/>
  <c r="H15" i="44" s="1"/>
  <c r="B14" i="44"/>
  <c r="H14" i="44" s="1"/>
  <c r="D10" i="44"/>
  <c r="G10" i="44" s="1"/>
  <c r="D11" i="44"/>
  <c r="G11" i="44" s="1"/>
  <c r="D12" i="44"/>
  <c r="G12" i="44" s="1"/>
  <c r="D9" i="44"/>
  <c r="G9" i="44" s="1"/>
  <c r="H36" i="38"/>
  <c r="F26" i="6"/>
  <c r="G26" i="6" s="1"/>
  <c r="F27" i="6"/>
  <c r="G27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0" i="6"/>
  <c r="G10" i="6" s="1"/>
  <c r="F14" i="37"/>
  <c r="E14" i="37"/>
  <c r="C14" i="37"/>
  <c r="B14" i="37"/>
  <c r="H14" i="37" s="1"/>
  <c r="D12" i="37"/>
  <c r="G12" i="37" s="1"/>
  <c r="D11" i="37"/>
  <c r="G11" i="37" s="1"/>
  <c r="D10" i="37"/>
  <c r="G10" i="37" s="1"/>
  <c r="D9" i="37"/>
  <c r="G9" i="37" s="1"/>
  <c r="D8" i="37"/>
  <c r="G8" i="37" s="1"/>
  <c r="E9" i="6"/>
  <c r="C9" i="6"/>
  <c r="D38" i="23"/>
  <c r="D42" i="23"/>
  <c r="C38" i="23"/>
  <c r="C42" i="23"/>
  <c r="G31" i="42"/>
  <c r="D14" i="20" l="1"/>
  <c r="D18" i="20" s="1"/>
  <c r="D20" i="20" s="1"/>
  <c r="D7" i="6"/>
  <c r="C7" i="6"/>
  <c r="G35" i="42"/>
  <c r="G34" i="42" s="1"/>
  <c r="H28" i="37"/>
  <c r="H18" i="37"/>
  <c r="H25" i="37"/>
  <c r="H15" i="37"/>
  <c r="H27" i="37"/>
  <c r="H17" i="37"/>
  <c r="D61" i="1"/>
  <c r="F18" i="6"/>
  <c r="G18" i="6" s="1"/>
  <c r="D46" i="23"/>
  <c r="D59" i="23"/>
  <c r="C31" i="16"/>
  <c r="D26" i="42"/>
  <c r="C24" i="1"/>
  <c r="D24" i="1"/>
  <c r="C41" i="24"/>
  <c r="F48" i="2"/>
  <c r="G40" i="80" s="1"/>
  <c r="D22" i="42"/>
  <c r="G27" i="42"/>
  <c r="G26" i="42" s="1"/>
  <c r="D22" i="45"/>
  <c r="H24" i="45" s="1"/>
  <c r="E14" i="20"/>
  <c r="E18" i="20" s="1"/>
  <c r="E20" i="20" s="1"/>
  <c r="D13" i="42"/>
  <c r="D29" i="42"/>
  <c r="C35" i="23"/>
  <c r="D31" i="16"/>
  <c r="D32" i="19"/>
  <c r="C59" i="23"/>
  <c r="D35" i="23"/>
  <c r="G13" i="42"/>
  <c r="C61" i="1"/>
  <c r="I16" i="50"/>
  <c r="I19" i="50"/>
  <c r="I23" i="50"/>
  <c r="F31" i="2"/>
  <c r="I20" i="50"/>
  <c r="I28" i="50"/>
  <c r="G48" i="2"/>
  <c r="G22" i="80" s="1"/>
  <c r="C46" i="23"/>
  <c r="I14" i="50"/>
  <c r="C31" i="2"/>
  <c r="G31" i="2"/>
  <c r="D33" i="38"/>
  <c r="H35" i="38" s="1"/>
  <c r="F8" i="20"/>
  <c r="H48" i="72"/>
  <c r="I11" i="50"/>
  <c r="I15" i="50"/>
  <c r="I22" i="50"/>
  <c r="D14" i="44"/>
  <c r="H16" i="44" s="1"/>
  <c r="G29" i="42"/>
  <c r="B31" i="2"/>
  <c r="E18" i="16"/>
  <c r="H9" i="50"/>
  <c r="C14" i="20"/>
  <c r="C18" i="20" s="1"/>
  <c r="C20" i="20" s="1"/>
  <c r="E7" i="6"/>
  <c r="E30" i="16"/>
  <c r="C39" i="42"/>
  <c r="H40" i="42" s="1"/>
  <c r="E39" i="42"/>
  <c r="H42" i="42" s="1"/>
  <c r="C32" i="19"/>
  <c r="F9" i="6"/>
  <c r="H9" i="6" s="1"/>
  <c r="D14" i="37"/>
  <c r="G22" i="42"/>
  <c r="H18" i="6" l="1"/>
  <c r="D63" i="1"/>
  <c r="E64" i="1" s="1"/>
  <c r="G22" i="45"/>
  <c r="H27" i="45" s="1"/>
  <c r="H26" i="37"/>
  <c r="H16" i="37"/>
  <c r="D61" i="23"/>
  <c r="D64" i="23" s="1"/>
  <c r="D39" i="42"/>
  <c r="H41" i="42" s="1"/>
  <c r="C63" i="1"/>
  <c r="E63" i="1" s="1"/>
  <c r="D42" i="24"/>
  <c r="G50" i="2"/>
  <c r="G39" i="42"/>
  <c r="H44" i="42" s="1"/>
  <c r="C61" i="23"/>
  <c r="C64" i="23" s="1"/>
  <c r="E64" i="23" s="1"/>
  <c r="F50" i="2"/>
  <c r="H50" i="2" s="1"/>
  <c r="G38" i="75"/>
  <c r="G33" i="38"/>
  <c r="H38" i="38" s="1"/>
  <c r="G14" i="44"/>
  <c r="H19" i="44" s="1"/>
  <c r="E31" i="16"/>
  <c r="G14" i="37"/>
  <c r="H29" i="37" s="1"/>
  <c r="F7" i="6"/>
  <c r="H7" i="6" s="1"/>
  <c r="G9" i="6"/>
  <c r="G7" i="6" s="1"/>
  <c r="H51" i="2" l="1"/>
  <c r="H21" i="44"/>
</calcChain>
</file>

<file path=xl/comments1.xml><?xml version="1.0" encoding="utf-8"?>
<comments xmlns="http://schemas.openxmlformats.org/spreadsheetml/2006/main">
  <authors>
    <author>Claudia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<sst xmlns="http://schemas.openxmlformats.org/spreadsheetml/2006/main" count="3008" uniqueCount="1698">
  <si>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</si>
  <si>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</si>
  <si>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</si>
  <si>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</si>
  <si>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</si>
  <si>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</si>
  <si>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</si>
  <si>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</si>
  <si>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</si>
  <si>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</si>
  <si>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</si>
  <si>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</si>
  <si>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</si>
  <si>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</si>
  <si>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</si>
  <si>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</si>
  <si>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</si>
  <si>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</si>
  <si>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</si>
  <si>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</si>
  <si>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</si>
  <si>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Análisis de variaciones Programático-Presupuestal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</si>
  <si>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</si>
  <si>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</si>
  <si>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</si>
  <si>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</si>
  <si>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</si>
  <si>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</si>
  <si>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</si>
  <si>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</si>
  <si>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</si>
  <si>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</si>
  <si>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</si>
  <si>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</si>
  <si>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</si>
  <si>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</si>
  <si>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</si>
  <si>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</si>
  <si>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</si>
  <si>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</si>
  <si>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</si>
  <si>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</si>
  <si>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</si>
  <si>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</si>
  <si>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</si>
  <si>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</si>
  <si>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</si>
  <si>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</si>
  <si>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</si>
  <si>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</si>
  <si>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</si>
  <si>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</si>
  <si>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</si>
  <si>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</si>
  <si>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</si>
  <si>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</si>
  <si>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</si>
  <si>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</si>
  <si>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</si>
  <si>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</si>
  <si>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</si>
  <si>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</si>
  <si>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</si>
  <si>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</si>
  <si>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</si>
  <si>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</si>
  <si>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</si>
  <si>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</si>
  <si>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</si>
  <si>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</si>
  <si>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</si>
  <si>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</si>
  <si>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</si>
  <si>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</si>
  <si>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</si>
  <si>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</si>
  <si>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</si>
  <si>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</si>
  <si>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</si>
  <si>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</si>
  <si>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</si>
  <si>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</si>
  <si>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</si>
  <si>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</si>
  <si>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</si>
  <si>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</si>
  <si>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</si>
  <si>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</si>
  <si>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</si>
  <si>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</si>
  <si>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</si>
  <si>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</si>
  <si>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</si>
  <si>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</si>
  <si>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</si>
  <si>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</si>
  <si>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</si>
  <si>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</si>
  <si>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</si>
  <si>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</si>
  <si>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</si>
  <si>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</si>
  <si>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</si>
  <si>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</si>
  <si>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</si>
  <si>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</si>
  <si>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</si>
  <si>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</si>
  <si>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</si>
  <si>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</si>
  <si>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</si>
  <si>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</si>
  <si>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</si>
  <si>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</si>
  <si>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</si>
  <si>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</si>
  <si>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</si>
  <si>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</si>
  <si>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</si>
  <si>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</si>
  <si>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</si>
  <si>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</si>
  <si>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</si>
  <si>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</si>
  <si>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</si>
  <si>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</si>
  <si>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</si>
  <si>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</si>
  <si>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</si>
  <si>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</si>
  <si>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</si>
  <si>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</si>
  <si>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</si>
  <si>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</si>
  <si>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</si>
  <si>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</si>
  <si>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</si>
  <si>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</si>
  <si>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</si>
  <si>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</si>
  <si>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</si>
  <si>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</si>
  <si>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</si>
  <si>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</si>
  <si>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</si>
  <si>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</si>
  <si>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</si>
  <si>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</si>
  <si>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</si>
  <si>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</si>
  <si>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</si>
  <si>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</si>
  <si>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</si>
  <si>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</si>
  <si>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</si>
  <si>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</si>
  <si>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</si>
  <si>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</si>
  <si>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</si>
  <si>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</si>
  <si>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</si>
  <si>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</si>
  <si>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</si>
  <si>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</si>
  <si>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</si>
  <si>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</si>
  <si>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</si>
  <si>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</si>
  <si>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</si>
  <si>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</si>
  <si>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</si>
  <si>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</si>
  <si>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</si>
  <si>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</si>
  <si>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</si>
  <si>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</si>
  <si>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</si>
  <si>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</si>
  <si>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</si>
  <si>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</si>
  <si>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</si>
  <si>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</si>
  <si>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</si>
  <si>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</si>
  <si>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</si>
  <si>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</si>
  <si>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</si>
  <si>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</si>
  <si>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</si>
  <si>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</si>
  <si>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</si>
  <si>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</si>
  <si>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</si>
  <si>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</si>
  <si>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</si>
  <si>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</si>
  <si>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</si>
  <si>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</si>
  <si>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</si>
  <si>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</si>
  <si>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</si>
  <si>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</si>
  <si>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</si>
  <si>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</si>
  <si>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</si>
  <si>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</si>
  <si>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</si>
  <si>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</si>
  <si>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</si>
  <si>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</si>
  <si>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</si>
  <si>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</si>
  <si>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</si>
  <si>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</si>
  <si>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</si>
  <si>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</si>
  <si>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</si>
  <si>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</si>
  <si>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</si>
  <si>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</si>
  <si>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</si>
  <si>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</si>
  <si>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</si>
  <si>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</si>
  <si>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</si>
  <si>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</si>
  <si>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</si>
  <si>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</si>
  <si>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</si>
  <si>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</si>
  <si>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</si>
  <si>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</si>
  <si>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</si>
  <si>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</si>
  <si>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</si>
  <si>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</si>
  <si>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</si>
  <si>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</si>
  <si>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</si>
  <si>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</si>
  <si>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</si>
  <si>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</si>
  <si>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</si>
  <si>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</si>
  <si>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</si>
  <si>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</si>
  <si>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</si>
  <si>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</si>
  <si>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</si>
  <si>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</si>
  <si>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</si>
  <si>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</si>
  <si>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</si>
  <si>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</si>
  <si>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</si>
  <si>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</si>
  <si>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</si>
  <si>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</si>
  <si>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</si>
  <si>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</si>
  <si>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</si>
  <si>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</si>
  <si>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</si>
  <si>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</si>
  <si>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</si>
  <si>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</si>
  <si>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</si>
  <si>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</si>
  <si>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</si>
  <si>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</si>
  <si>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</si>
  <si>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</si>
  <si>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</si>
  <si>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</si>
  <si>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</si>
  <si>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</si>
  <si>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</si>
  <si>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</si>
  <si>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</si>
  <si>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</si>
  <si>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</si>
  <si>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</si>
  <si>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</si>
  <si>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</si>
  <si>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</si>
  <si>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</si>
  <si>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</si>
  <si>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</si>
  <si>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</si>
  <si>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</si>
  <si>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</si>
  <si>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</si>
  <si>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</si>
  <si>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</si>
  <si>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</si>
  <si>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</si>
  <si>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</si>
  <si>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</si>
  <si>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</si>
  <si>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</si>
  <si>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</si>
  <si>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</si>
  <si>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</si>
  <si>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</si>
  <si>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</si>
  <si>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</si>
  <si>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</si>
  <si>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</si>
  <si>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</si>
  <si>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</si>
  <si>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</si>
  <si>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</si>
  <si>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</si>
  <si>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</si>
  <si>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</si>
  <si>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</si>
  <si>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</si>
  <si>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</si>
  <si>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</si>
  <si>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</si>
  <si>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</si>
  <si>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</si>
  <si>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</si>
  <si>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</si>
  <si>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</si>
  <si>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</si>
  <si>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</si>
  <si>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</si>
  <si>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</si>
  <si>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</si>
  <si>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</si>
  <si>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</si>
  <si>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</si>
  <si>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</si>
  <si>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</si>
  <si>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</si>
  <si>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</si>
  <si>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</si>
  <si>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</si>
  <si>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</si>
  <si>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</si>
  <si>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</si>
  <si>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</si>
  <si>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</si>
  <si>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</si>
  <si>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1.</t>
  </si>
  <si>
    <t>5.</t>
  </si>
  <si>
    <t>6.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</si>
  <si>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</si>
  <si>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</si>
  <si>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</si>
  <si>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</si>
  <si>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</si>
  <si>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</si>
  <si>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</si>
  <si>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</si>
  <si>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</si>
  <si>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</si>
  <si>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</si>
  <si>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</si>
  <si>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</si>
  <si>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</si>
  <si>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</si>
  <si>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</si>
  <si>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</si>
  <si>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</si>
  <si>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</si>
  <si>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</si>
  <si>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</si>
  <si>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</si>
  <si>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</si>
  <si>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</si>
  <si>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</si>
  <si>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</si>
  <si>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</si>
  <si>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</si>
  <si>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</si>
  <si>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</si>
  <si>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</si>
  <si>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</si>
  <si>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</si>
  <si>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</si>
  <si>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</si>
  <si>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</si>
  <si>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</si>
  <si>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</si>
  <si>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</si>
  <si>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</si>
  <si>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</si>
  <si>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</si>
  <si>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</si>
  <si>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</si>
  <si>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</si>
  <si>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</si>
  <si>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</si>
  <si>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</si>
  <si>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</si>
  <si>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</si>
  <si>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</si>
  <si>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</si>
  <si>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</si>
  <si>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</si>
  <si>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</si>
  <si>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</si>
  <si>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</si>
  <si>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</si>
  <si>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</si>
  <si>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</si>
  <si>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</si>
  <si>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</si>
  <si>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</si>
  <si>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</si>
  <si>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</si>
  <si>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</si>
  <si>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</si>
  <si>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</si>
  <si>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</si>
  <si>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</si>
  <si>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</si>
  <si>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</si>
  <si>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</si>
  <si>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</si>
  <si>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</si>
  <si>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</si>
  <si>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</si>
  <si>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</si>
  <si>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</si>
  <si>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</si>
  <si>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</si>
  <si>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</si>
  <si>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</si>
  <si>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</si>
  <si>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</si>
  <si>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</si>
  <si>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</si>
  <si>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</si>
  <si>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</si>
  <si>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</si>
  <si>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</si>
  <si>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</si>
  <si>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</si>
  <si>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</si>
  <si>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</si>
  <si>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</si>
  <si>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</si>
  <si>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</si>
  <si>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</si>
  <si>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</si>
  <si>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</si>
  <si>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</si>
  <si>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</si>
  <si>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</si>
  <si>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</si>
  <si>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</si>
  <si>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</si>
  <si>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</si>
  <si>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</si>
  <si>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</si>
  <si>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</si>
  <si>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</si>
  <si>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</si>
  <si>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</si>
  <si>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</si>
  <si>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</si>
  <si>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</si>
  <si>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</si>
  <si>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</si>
  <si>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</si>
  <si>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</si>
  <si>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</si>
  <si>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</si>
  <si>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</si>
  <si>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</si>
  <si>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</si>
  <si>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</si>
  <si>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</si>
  <si>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</si>
  <si>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</si>
  <si>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</si>
  <si>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</si>
  <si>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</si>
  <si>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</si>
  <si>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</si>
  <si>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</si>
  <si>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</si>
  <si>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</si>
  <si>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</si>
  <si>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</si>
  <si>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</si>
  <si>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</si>
  <si>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</si>
  <si>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</si>
  <si>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</si>
  <si>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</si>
  <si>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</si>
  <si>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</si>
  <si>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</si>
  <si>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</si>
  <si>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</si>
  <si>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</si>
  <si>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</si>
  <si>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</si>
  <si>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</si>
  <si>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</si>
  <si>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</si>
  <si>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</si>
  <si>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</si>
  <si>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</si>
  <si>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</si>
  <si>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</si>
  <si>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</si>
  <si>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</si>
  <si>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</si>
  <si>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</si>
  <si>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</si>
  <si>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</si>
  <si>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</si>
  <si>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</si>
  <si>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</si>
  <si>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</si>
  <si>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</si>
  <si>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</si>
  <si>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</si>
  <si>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</si>
  <si>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</si>
  <si>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</si>
  <si>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</si>
  <si>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</si>
  <si>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</si>
  <si>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</si>
  <si>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</si>
  <si>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</si>
  <si>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</si>
  <si>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</si>
  <si>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</si>
  <si>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</si>
  <si>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</si>
  <si>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</si>
  <si>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</si>
  <si>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</si>
  <si>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</si>
  <si>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</si>
  <si>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</si>
  <si>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</si>
  <si>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</si>
  <si>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</si>
  <si>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</si>
  <si>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</si>
  <si>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</si>
  <si>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</si>
  <si>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</si>
  <si>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</si>
  <si>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</si>
  <si>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</si>
  <si>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</si>
  <si>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</si>
  <si>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</si>
  <si>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</si>
  <si>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</si>
  <si>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</si>
  <si>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</si>
  <si>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</si>
  <si>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</si>
  <si>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</si>
  <si>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</si>
  <si>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</si>
  <si>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</si>
  <si>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</si>
  <si>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</si>
  <si>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</si>
  <si>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</si>
  <si>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</si>
  <si>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</si>
  <si>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</si>
  <si>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</si>
  <si>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</si>
  <si>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</si>
  <si>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</si>
  <si>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</si>
  <si>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</si>
  <si>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</si>
  <si>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</si>
  <si>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</si>
  <si>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</si>
  <si>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</si>
  <si>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</si>
  <si>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</si>
  <si>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</si>
  <si>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</si>
  <si>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</si>
  <si>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</si>
  <si>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</si>
  <si>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</si>
  <si>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</si>
  <si>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</si>
  <si>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</si>
  <si>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</si>
  <si>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</si>
  <si>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</si>
  <si>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</si>
  <si>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</si>
  <si>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</si>
  <si>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</si>
  <si>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</si>
  <si>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</si>
  <si>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</si>
  <si>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</si>
  <si>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</si>
  <si>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</si>
  <si>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</si>
  <si>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</si>
  <si>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</si>
  <si>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</si>
  <si>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</si>
  <si>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</si>
  <si>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</si>
  <si>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</si>
  <si>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</si>
  <si>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</si>
  <si>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</si>
  <si>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</si>
  <si>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</si>
  <si>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</si>
  <si>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</si>
  <si>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</si>
  <si>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</si>
  <si>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</si>
  <si>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</si>
  <si>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</si>
  <si>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</si>
  <si>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</si>
  <si>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</si>
  <si>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</si>
  <si>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</si>
  <si>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</si>
  <si>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</si>
  <si>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</si>
  <si>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</si>
  <si>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</si>
  <si>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</si>
  <si>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</si>
  <si>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</si>
  <si>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</si>
  <si>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</si>
  <si>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</si>
  <si>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</si>
  <si>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</si>
  <si>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</si>
  <si>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</si>
  <si>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</si>
  <si>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</si>
  <si>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</si>
  <si>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</si>
  <si>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</si>
  <si>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</si>
  <si>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</si>
  <si>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</si>
  <si>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</si>
  <si>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</si>
  <si>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</si>
  <si>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</si>
  <si>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</si>
  <si>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</si>
  <si>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</si>
  <si>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</si>
  <si>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</si>
  <si>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</si>
  <si>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</si>
  <si>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</si>
  <si>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</si>
  <si>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</si>
  <si>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</si>
  <si>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</si>
  <si>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</si>
  <si>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</si>
  <si>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</si>
  <si>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</si>
  <si>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</si>
  <si>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</si>
  <si>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</si>
  <si>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</si>
  <si>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</si>
  <si>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</si>
  <si>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</si>
  <si>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</si>
  <si>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</si>
  <si>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</si>
  <si>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</si>
  <si>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</si>
  <si>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</si>
  <si>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</si>
  <si>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</si>
  <si>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</si>
  <si>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</si>
  <si>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</si>
  <si>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</si>
  <si>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</si>
  <si>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</si>
  <si>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</si>
  <si>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</si>
  <si>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</si>
  <si>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</si>
  <si>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</si>
  <si>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</si>
  <si>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</si>
  <si>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</si>
  <si>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</si>
  <si>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</si>
  <si>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</si>
  <si>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</si>
  <si>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</si>
  <si>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</si>
  <si>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</si>
  <si>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</si>
  <si>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</si>
  <si>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</si>
  <si>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</si>
  <si>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</si>
  <si>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</si>
  <si>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</si>
  <si>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</si>
  <si>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</si>
  <si>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</si>
  <si>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</si>
  <si>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</si>
  <si>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</si>
  <si>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</si>
  <si>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</si>
  <si>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</si>
  <si>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</si>
  <si>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</si>
  <si>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</si>
  <si>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</si>
  <si>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</si>
  <si>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</si>
  <si>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</si>
  <si>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</si>
  <si>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</si>
  <si>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</si>
  <si>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</si>
  <si>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</si>
  <si>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</si>
  <si>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</si>
  <si>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</si>
  <si>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</si>
  <si>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</si>
  <si>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</si>
  <si>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</si>
  <si>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</si>
  <si>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</si>
  <si>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</si>
  <si>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</si>
  <si>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</si>
  <si>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</si>
  <si>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</si>
  <si>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</si>
  <si>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</si>
  <si>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</si>
  <si>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</si>
  <si>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</si>
  <si>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</si>
  <si>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</si>
  <si>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</si>
  <si>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</si>
  <si>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</si>
  <si>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</si>
  <si>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</si>
  <si>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</si>
  <si>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</si>
  <si>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</si>
  <si>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</si>
  <si>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</si>
  <si>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</si>
  <si>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</si>
  <si>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</si>
  <si>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</si>
  <si>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</si>
  <si>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</si>
  <si>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</si>
  <si>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</si>
  <si>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</si>
  <si>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</si>
  <si>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</si>
  <si>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</si>
  <si>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</si>
  <si>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</si>
  <si>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</si>
  <si>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</si>
  <si>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</si>
  <si>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</si>
  <si>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</si>
  <si>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</si>
  <si>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</si>
  <si>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</si>
  <si>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</si>
  <si>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</si>
  <si>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</si>
  <si>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</si>
  <si>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</si>
  <si>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</si>
  <si>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</si>
  <si>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</si>
  <si>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</si>
  <si>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</si>
  <si>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</si>
  <si>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</si>
  <si>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</si>
  <si>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</si>
  <si>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</si>
  <si>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</si>
  <si>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</si>
  <si>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</si>
  <si>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</si>
  <si>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Matriz de Indicadores de Resultados</t>
  </si>
  <si>
    <t>I.- Información contable</t>
  </si>
  <si>
    <t>Estado de Situación Financiera-Detallado-LDF</t>
  </si>
  <si>
    <t>Informe Analítico de Obligaciones Diferentes de Financiamiento-LDF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</si>
  <si>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</si>
  <si>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</si>
  <si>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</si>
  <si>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</si>
  <si>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</si>
  <si>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</si>
  <si>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Clasificación Administrativa, Por Poderes</t>
  </si>
  <si>
    <t>Clasificación Administrativa, Por tipo de Organismo o Entidad Paraestatal</t>
  </si>
  <si>
    <t>Estado Analítico del Ejercicio Presupuesto de Egresos -Detallado-LDF</t>
  </si>
  <si>
    <t xml:space="preserve">Estado Analítico del Ejercicio Presupuesto de Egresos - Detallado-LDF  </t>
  </si>
  <si>
    <t>Conciliación entre los Egresos Presupuestarios y los Gastos Contables</t>
  </si>
  <si>
    <t xml:space="preserve">Intereses de la Deuda                                                        </t>
  </si>
  <si>
    <t xml:space="preserve">Informe de Avance Programático </t>
  </si>
  <si>
    <t xml:space="preserve">IV.- Información Complementaria-Anexos. </t>
  </si>
  <si>
    <t>Hacienda Pública / Patrimonio Generado de Ejercicios Anteriores</t>
  </si>
  <si>
    <t>Exceso o Insuficiencia en la Actualización de la Hacienda Pública / Patrimonio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</si>
  <si>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</si>
  <si>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</si>
  <si>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</si>
  <si>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</si>
  <si>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</si>
  <si>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</si>
  <si>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</si>
  <si>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</si>
  <si>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</si>
  <si>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</si>
  <si>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</si>
  <si>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</si>
  <si>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</si>
  <si>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</si>
  <si>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</si>
  <si>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</si>
  <si>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</si>
  <si>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</si>
  <si>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</si>
  <si>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</si>
  <si>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</si>
  <si>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</si>
  <si>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</si>
  <si>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</si>
  <si>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</si>
  <si>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</si>
  <si>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</si>
  <si>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</si>
  <si>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</si>
  <si>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</si>
  <si>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</si>
  <si>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</si>
  <si>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</si>
  <si>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</si>
  <si>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</si>
  <si>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</si>
  <si>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</si>
  <si>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</si>
  <si>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</si>
  <si>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</si>
  <si>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</si>
  <si>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</si>
  <si>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</si>
  <si>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</si>
  <si>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</si>
  <si>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</si>
  <si>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</si>
  <si>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</si>
  <si>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</si>
  <si>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</si>
  <si>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</si>
  <si>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</si>
  <si>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</si>
  <si>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</si>
  <si>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</si>
  <si>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</si>
  <si>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</si>
  <si>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</si>
  <si>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</si>
  <si>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</si>
  <si>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</si>
  <si>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</si>
  <si>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</si>
  <si>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</si>
  <si>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</si>
  <si>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</si>
  <si>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</si>
  <si>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</si>
  <si>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</si>
  <si>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</si>
  <si>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</si>
  <si>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</si>
  <si>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</si>
  <si>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</si>
  <si>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</si>
  <si>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</si>
  <si>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</si>
  <si>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</si>
  <si>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</si>
  <si>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</si>
  <si>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</si>
  <si>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</si>
  <si>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</si>
  <si>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</si>
  <si>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Neto Final de 2019</t>
  </si>
  <si>
    <t>Anexo A</t>
  </si>
  <si>
    <t>Anexo B</t>
  </si>
  <si>
    <t xml:space="preserve">Desglose de saldo en Bancos e Inversiones </t>
  </si>
  <si>
    <t>Gasto de acuerdo a la Estructura Programática (LAYOUT EXCEL)</t>
  </si>
  <si>
    <t>Anexo C</t>
  </si>
  <si>
    <t xml:space="preserve">                                                                    </t>
  </si>
  <si>
    <t xml:space="preserve">                                                        </t>
  </si>
  <si>
    <t xml:space="preserve">       </t>
  </si>
  <si>
    <t xml:space="preserve">     </t>
  </si>
  <si>
    <t xml:space="preserve">          </t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</si>
  <si>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</si>
  <si>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</si>
  <si>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</si>
  <si>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</si>
  <si>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</si>
  <si>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</si>
  <si>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</si>
  <si>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</t>
  </si>
  <si>
    <t xml:space="preserve">                 </t>
  </si>
  <si>
    <t xml:space="preserve">                                                       </t>
  </si>
  <si>
    <t>Hacienda Pública / Patrimonio Contribuido Neto de 2019</t>
  </si>
  <si>
    <t>Cambios en la Hacienda Pública / Patrimonio Contribuido Neto de 2020</t>
  </si>
  <si>
    <t>Variaciones de la Hacienda Pública / Patrimonio Generado Neto de 2020</t>
  </si>
  <si>
    <t>Hacienda Pública / Patrimonio Neto Final de 2020</t>
  </si>
  <si>
    <t>Cambios en el Exceso o Insuficiencia en la Actualización de la Hacienda Pública / Patrimonio Neto de 2020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</si>
  <si>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</si>
  <si>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</si>
  <si>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</si>
  <si>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</si>
  <si>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</si>
  <si>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</si>
  <si>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</si>
  <si>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</si>
  <si>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</si>
  <si>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</si>
  <si>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</si>
  <si>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</si>
  <si>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</si>
  <si>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</si>
  <si>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</si>
  <si>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</si>
  <si>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</si>
  <si>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</si>
  <si>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</si>
  <si>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</si>
  <si>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</si>
  <si>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</si>
  <si>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</si>
  <si>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ACTIVIDADES</t>
  </si>
  <si>
    <t>COMPONENTES</t>
  </si>
  <si>
    <t>PROPÓSITO</t>
  </si>
  <si>
    <t>FIN</t>
  </si>
  <si>
    <t>(Fuentes)</t>
  </si>
  <si>
    <t>Valor 2016</t>
  </si>
  <si>
    <t>Frecuencia</t>
  </si>
  <si>
    <t>Unidad de medida</t>
  </si>
  <si>
    <t xml:space="preserve">Sentido </t>
  </si>
  <si>
    <t>Fórmula</t>
  </si>
  <si>
    <t>Nombre</t>
  </si>
  <si>
    <t>(Objetivos)</t>
  </si>
  <si>
    <t>Supuestos</t>
  </si>
  <si>
    <t>Medios de verificación</t>
  </si>
  <si>
    <t>Meta Anual</t>
  </si>
  <si>
    <t>Línea base</t>
  </si>
  <si>
    <t>Indicadores</t>
  </si>
  <si>
    <t>Resumen narrativo</t>
  </si>
  <si>
    <t>Beneficiarios:</t>
  </si>
  <si>
    <t>Reto del PED:</t>
  </si>
  <si>
    <t>Eje del PED:</t>
  </si>
  <si>
    <t>Programa Presupuestario:</t>
  </si>
  <si>
    <t>Dependencia y/o Entidad:</t>
  </si>
  <si>
    <t>Hacienda Pública / Patrimonio Generado Neto de 2019</t>
  </si>
  <si>
    <t>Exceso o Insuficiencia en la Actualización de la Hacienda Pública / Patrimonio Neto de 2019</t>
  </si>
  <si>
    <t>ETCA-I-01</t>
  </si>
  <si>
    <t>ETCA-I-02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</si>
  <si>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</si>
  <si>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</si>
  <si>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</si>
  <si>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</si>
  <si>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</si>
  <si>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</si>
  <si>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</si>
  <si>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</si>
  <si>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ETCA-I-11</t>
  </si>
  <si>
    <t>ETCA-I-12</t>
  </si>
  <si>
    <t>ETCA-II-01</t>
  </si>
  <si>
    <t>ETCA-II-02</t>
  </si>
  <si>
    <t>ETCA-II-03</t>
  </si>
  <si>
    <t>ETCA-II-04</t>
  </si>
  <si>
    <t>ETCA-II-05</t>
  </si>
  <si>
    <t>ETCA-II-06</t>
  </si>
  <si>
    <t>ETCA-II-07</t>
  </si>
  <si>
    <t>ETCA-II-08</t>
  </si>
  <si>
    <t>ETCA-II-09</t>
  </si>
  <si>
    <t>ETCA-II-10</t>
  </si>
  <si>
    <t>ETCA-II-11</t>
  </si>
  <si>
    <t>ETCA-II-12</t>
  </si>
  <si>
    <t>ETCA-II-13</t>
  </si>
  <si>
    <t>ETCA-II-14</t>
  </si>
  <si>
    <t>ETCA-II-15</t>
  </si>
  <si>
    <t>ETCA-II-16</t>
  </si>
  <si>
    <t>ETCA-II-17</t>
  </si>
  <si>
    <t>ETCA-III-01</t>
  </si>
  <si>
    <t>ETCA-III-02</t>
  </si>
  <si>
    <t>ETCA-III-03</t>
  </si>
  <si>
    <t>ETCA-III-04</t>
  </si>
  <si>
    <t>ETCA-III-05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</si>
  <si>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</si>
  <si>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</si>
  <si>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</si>
  <si>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</si>
  <si>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</si>
  <si>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</si>
  <si>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10000</t>
  </si>
  <si>
    <t>11301</t>
  </si>
  <si>
    <t>11303</t>
  </si>
  <si>
    <t>11306</t>
  </si>
  <si>
    <t>11307</t>
  </si>
  <si>
    <t>11310</t>
  </si>
  <si>
    <t>12201</t>
  </si>
  <si>
    <t>13101</t>
  </si>
  <si>
    <t>13201</t>
  </si>
  <si>
    <t>13202</t>
  </si>
  <si>
    <t>13203</t>
  </si>
  <si>
    <t>13204</t>
  </si>
  <si>
    <t>13403</t>
  </si>
  <si>
    <t>14101</t>
  </si>
  <si>
    <t>14103</t>
  </si>
  <si>
    <t>14104</t>
  </si>
  <si>
    <t>14105</t>
  </si>
  <si>
    <t>14106</t>
  </si>
  <si>
    <t>14107</t>
  </si>
  <si>
    <t>14108</t>
  </si>
  <si>
    <t>14201</t>
  </si>
  <si>
    <t>14301</t>
  </si>
  <si>
    <t>14404</t>
  </si>
  <si>
    <t>15202</t>
  </si>
  <si>
    <t>15404</t>
  </si>
  <si>
    <t>15418</t>
  </si>
  <si>
    <t>15501</t>
  </si>
  <si>
    <t>15901</t>
  </si>
  <si>
    <t>17102</t>
  </si>
  <si>
    <t>20000</t>
  </si>
  <si>
    <t>21101</t>
  </si>
  <si>
    <t>21201</t>
  </si>
  <si>
    <t>21401</t>
  </si>
  <si>
    <t>21601</t>
  </si>
  <si>
    <t>21701</t>
  </si>
  <si>
    <t>21801</t>
  </si>
  <si>
    <t>22101</t>
  </si>
  <si>
    <t>22106</t>
  </si>
  <si>
    <t>22301</t>
  </si>
  <si>
    <t>24601</t>
  </si>
  <si>
    <t>24801</t>
  </si>
  <si>
    <t>24901</t>
  </si>
  <si>
    <t>26101</t>
  </si>
  <si>
    <t>26102</t>
  </si>
  <si>
    <t>27201</t>
  </si>
  <si>
    <t>29101</t>
  </si>
  <si>
    <t>29201</t>
  </si>
  <si>
    <t>29401</t>
  </si>
  <si>
    <t>29601</t>
  </si>
  <si>
    <t>29801</t>
  </si>
  <si>
    <t>30000</t>
  </si>
  <si>
    <t>31101</t>
  </si>
  <si>
    <t>31201</t>
  </si>
  <si>
    <t>31301</t>
  </si>
  <si>
    <t>31401</t>
  </si>
  <si>
    <t>31701</t>
  </si>
  <si>
    <t>31801</t>
  </si>
  <si>
    <t>32201</t>
  </si>
  <si>
    <t>32302</t>
  </si>
  <si>
    <t>32501</t>
  </si>
  <si>
    <t>32901</t>
  </si>
  <si>
    <t>33101</t>
  </si>
  <si>
    <t>33301</t>
  </si>
  <si>
    <t>33401</t>
  </si>
  <si>
    <t>33603</t>
  </si>
  <si>
    <t>33801</t>
  </si>
  <si>
    <t>34101</t>
  </si>
  <si>
    <t>34501</t>
  </si>
  <si>
    <t>34701</t>
  </si>
  <si>
    <t>35101</t>
  </si>
  <si>
    <t>35103</t>
  </si>
  <si>
    <t>35201</t>
  </si>
  <si>
    <t>35501</t>
  </si>
  <si>
    <t>35701</t>
  </si>
  <si>
    <t>35901</t>
  </si>
  <si>
    <t>36201</t>
  </si>
  <si>
    <t>37101</t>
  </si>
  <si>
    <t>37201</t>
  </si>
  <si>
    <t>37501</t>
  </si>
  <si>
    <t>37502</t>
  </si>
  <si>
    <t>37901</t>
  </si>
  <si>
    <t>38101</t>
  </si>
  <si>
    <t>38201</t>
  </si>
  <si>
    <t>38501</t>
  </si>
  <si>
    <t>39101</t>
  </si>
  <si>
    <t>39202</t>
  </si>
  <si>
    <t>39801</t>
  </si>
  <si>
    <t>SUELDOS AL PERSONAL DE BASE</t>
  </si>
  <si>
    <t>REMUNERACIONES DIVERSAS</t>
  </si>
  <si>
    <t>RIESGO LABORAL</t>
  </si>
  <si>
    <t>AYUDA PARA HABITACION</t>
  </si>
  <si>
    <t>AYUDA PARA ENERGIA ELECTRICA</t>
  </si>
  <si>
    <t>SUELDOS AL PERSONAL EVENTUAL</t>
  </si>
  <si>
    <t>PRIMAS POR AÑOS DE SERVICIOS PRESTADOS</t>
  </si>
  <si>
    <t>PRIMAS DE VACACIONES</t>
  </si>
  <si>
    <t>GRATIFICACION POR FIN DE AÑO</t>
  </si>
  <si>
    <t>COMPENSACION POR AJUSTE DE CALENDARIO</t>
  </si>
  <si>
    <t>DÍAS DINÁMICOS</t>
  </si>
  <si>
    <t>COMPENSACIONES AL PERSONAL DE CONFIANZA</t>
  </si>
  <si>
    <t>APORTACIONES AL ISSSTESON</t>
  </si>
  <si>
    <t>APORTACIONES DE SEGURO DE RETIRO AL ISSSTESON</t>
  </si>
  <si>
    <t>ASIGNACION PARA PRESTAMOS A CORTO PLAZO</t>
  </si>
  <si>
    <t>ASIGNACION PARA PRESTAMO PRENDARIO</t>
  </si>
  <si>
    <t>OTRAS PRESTACIONES DE SEGURIDAD SOCIAL</t>
  </si>
  <si>
    <t>CUOTAS PARA INFRA. EQUIP., Y MOBILIARIO HOSPITALARIO</t>
  </si>
  <si>
    <t>ATENCION DE ENFERMEDADES PREEXISTENTES</t>
  </si>
  <si>
    <t>CUOTAS INFONAVIT</t>
  </si>
  <si>
    <t>PAGAS DE DEFUNCION, PENSIONES Y JUBILACIONES</t>
  </si>
  <si>
    <t>SEGUROS DE ASISTENCIA LEGAL</t>
  </si>
  <si>
    <t>PAGO DE LIQUIDACIONES</t>
  </si>
  <si>
    <t>DIAS ECONOMICOS Y DE DESCANSO OBLIGATORIOS NO DISFRUTADOS</t>
  </si>
  <si>
    <t>COMPENSACION ESPECIFICA A PERSONAL DE BASE</t>
  </si>
  <si>
    <t>APOYOS A LA CAPACITACIÓN DE LOS SERVIDORES PÚBLICOS</t>
  </si>
  <si>
    <t>OTRAS PRESTACIONES SOCIALES Y ECONOMICAS</t>
  </si>
  <si>
    <t>ESTÍMULOS AL PERSONAL</t>
  </si>
  <si>
    <t>MATERIALES Y SUMINISTROS</t>
  </si>
  <si>
    <t>MATERIALES PARA SERVICIO EN GENERAL</t>
  </si>
  <si>
    <t>MATERIALES PARA IMPRESIÓN Y REPRODUCCIÓN</t>
  </si>
  <si>
    <t>SUMINISTROS INFORMÁTICOS</t>
  </si>
  <si>
    <t>MATERIALES Y ARTÍCULOS DE LIMPIEZA</t>
  </si>
  <si>
    <t>MATERIALES PARA ENSEÑANZA</t>
  </si>
  <si>
    <t>ELABORACIÓN DE PLACAS Y CALCOMANÍAS</t>
  </si>
  <si>
    <t>PRODUCTOS ALIMENTICIOS PARA EL PERSONAL EN LAS INSTALACIONES</t>
  </si>
  <si>
    <t>ADQUISICION DE AGUA POTABLE</t>
  </si>
  <si>
    <t>UTENSILIOS DIVERSOS DE CARÁCTER COMERCIAL</t>
  </si>
  <si>
    <t>ACCESORIOS Y MATERIAL ELÉCTRICO</t>
  </si>
  <si>
    <t>ARTÍCULOS COMPLEMENTARIOS PARA SERVICIOS GENERALES</t>
  </si>
  <si>
    <t>OTROS MATERIALES DE FERRETERÍA PARA CONSTRUCCIÓN Y REPARACIÓN</t>
  </si>
  <si>
    <t>COMBUSTIBLES, LUBRICANTES Y ADITIVOS</t>
  </si>
  <si>
    <t>LUBRICANTES Y ADITIVOS</t>
  </si>
  <si>
    <t>ARTÍCULOS PARA SERVICIOS GENERALES PARA SEGURIDAD Y PROTECCIÓN PERSONAL</t>
  </si>
  <si>
    <t>ACCESORIOS Y MATERIALES MENORES</t>
  </si>
  <si>
    <t>REFACC Y ACC MENORES DE EDIFICIOS</t>
  </si>
  <si>
    <t>REFACC Y ACCESORIOS MENORES DE EQUIPO DE COMPUTO Y TECNOLOGIAS DE LA INFORMACION</t>
  </si>
  <si>
    <t>REFACC. Y ACCESORIOS MENORES PARA EQUIPO DE TRANSPORTE</t>
  </si>
  <si>
    <t>ARTÍCULOS MENORES DE SERVICIO GENERAL PARA MAQUINARIA Y OTROS EQUIPOS</t>
  </si>
  <si>
    <t>SERVICIOS GENERALES</t>
  </si>
  <si>
    <t>ENERGÍA ELÉCTRICA</t>
  </si>
  <si>
    <t>GAS</t>
  </si>
  <si>
    <t>AGUA</t>
  </si>
  <si>
    <t>TELEFONÍA TRADICIONAL</t>
  </si>
  <si>
    <t>SERVICIOS DE ACCESO DE INTERNET, REDES Y PROCESAMIENTO DE INFORMACIÓN</t>
  </si>
  <si>
    <t>SERVICIO POSTAL</t>
  </si>
  <si>
    <t>ARRENDAMIENTO DE EDIFICIOS</t>
  </si>
  <si>
    <t>ARRENDAMIENTO DE INFORMATICA</t>
  </si>
  <si>
    <t>ARRENDAMIENTO DE EQUIPO DE TRANSPORTE</t>
  </si>
  <si>
    <t>OTROS ARRENDAMIENTOS</t>
  </si>
  <si>
    <t>ASESORÍAS ASOCIADAS A CONVENIOS, TRATADOS O ACUERDOS</t>
  </si>
  <si>
    <t>SERVICIOS DE INFORMÁTICA</t>
  </si>
  <si>
    <t>SERVICIOS DE CAPACITACIÓN</t>
  </si>
  <si>
    <t>IMPRESIONES DE DOCTOS.OFICIALES PARA LA PRESTACIÓN DE SER. PÚB., IDENTIFICACIÓN, FORMATOS ADMINISTRATIVOS Y FISCALES, …</t>
  </si>
  <si>
    <t>SERVICIOS DE VIGILANCIA</t>
  </si>
  <si>
    <t>COMISIONES BANCARIAS</t>
  </si>
  <si>
    <t>SEGUROS DE BIENES PATRIMONIALES</t>
  </si>
  <si>
    <t>FLETES Y MANIOBRAS</t>
  </si>
  <si>
    <t>MANTENIMIENTO Y CONSERVACIÓN DE INMUEBLES PARA LA PRESTACIÓN DE SERVICIOS ADMINISTRATIVOS</t>
  </si>
  <si>
    <t>MANTENIMIENTO Y CONSERVACION DE PLANTELES ESCOLARES</t>
  </si>
  <si>
    <t>INSTALACIÓN, REPARACIÓN Y MANTENIMIENTO DE MOBILIARIO Y EQUIPO DE ADMINISTRACIÓN, EDUCACIONAL Y RECREATIVO</t>
  </si>
  <si>
    <t>REPARACIÓN Y MANTENIMIENTO DE EQUIPO DE TRANSPORTE</t>
  </si>
  <si>
    <t>MANTENIMIENTO Y CONSERVACIÓN DE MAQUINARIA Y EQUIPO</t>
  </si>
  <si>
    <t>SERVICIOS DE JARDINERÍA Y FUMIGACIÓN</t>
  </si>
  <si>
    <t>DIFUSIÓN POR RADIO, TELEVISIÓN Y OTROS MEDIOS DE MENSAJES COMERCIALES PARA PROMOVER LA VENTA DE BIENES O SERVICIOS</t>
  </si>
  <si>
    <t>PASAJES AÉREOS</t>
  </si>
  <si>
    <t>PASAJES TERRESTRES</t>
  </si>
  <si>
    <t>VIÁTICOS EN EL PAÍS</t>
  </si>
  <si>
    <t>GASTOS DE CAMINO</t>
  </si>
  <si>
    <t>OTROS SERVICIOS DE TRASLADO Y HOSPEDAJE</t>
  </si>
  <si>
    <t>GASTOS DE CEREMONIAL</t>
  </si>
  <si>
    <t>GASTOS DE ORDEN SOCIAL Y CULTURAL</t>
  </si>
  <si>
    <t>GASTOS DE REPRESENTACIÓN</t>
  </si>
  <si>
    <t>SERVICIOS FUNERARIOS Y DE CEMENTERIOS</t>
  </si>
  <si>
    <t>OTROS IMPUESTOS Y DERECHOS</t>
  </si>
  <si>
    <t>IMPUESTO SOBRE NÓMINAS Y OTROS QUE SE DERIVEN DE UNA RELACIÓN LABORAL</t>
  </si>
  <si>
    <t>SERVICIOS PERSONALES</t>
  </si>
  <si>
    <t>E110E20</t>
  </si>
  <si>
    <t>Z1</t>
  </si>
  <si>
    <t>JL</t>
  </si>
  <si>
    <t>A0</t>
  </si>
  <si>
    <t>Peso</t>
  </si>
  <si>
    <t>México</t>
  </si>
  <si>
    <t>DIRECCION GENERAL</t>
  </si>
  <si>
    <t>DIRECCION ADMINISTRATIVA</t>
  </si>
  <si>
    <t>DIRECCION ACADEMICA</t>
  </si>
  <si>
    <t>DIRECCION DE PLANEACION</t>
  </si>
  <si>
    <t>DIRECCION DE VINCULACION</t>
  </si>
  <si>
    <t>UAJ</t>
  </si>
  <si>
    <t>OCDA</t>
  </si>
  <si>
    <t>SUICATSON</t>
  </si>
  <si>
    <t>PLANTEL HERMOSILLO</t>
  </si>
  <si>
    <t>PLANTEL CANANEA</t>
  </si>
  <si>
    <t>PLANTEL CAJEME</t>
  </si>
  <si>
    <t>PLANEL AGUA PRIETA</t>
  </si>
  <si>
    <t>PLANTEL NAVOJOA</t>
  </si>
  <si>
    <t>PLANTEL CABORCA</t>
  </si>
  <si>
    <t>ACCION MOVIL AGUA PRIETA</t>
  </si>
  <si>
    <t>ACCION MOVIL NAVOJOA</t>
  </si>
  <si>
    <t>ACCION MOVIL HUATABAMPO</t>
  </si>
  <si>
    <t>ACCION MOVIL MOCTEZUMA</t>
  </si>
  <si>
    <t>ACCION MOVIL ARIVECHI</t>
  </si>
  <si>
    <t>ACCION MOVIL GUAYMAS</t>
  </si>
  <si>
    <t>ACCION MOVIL NOGALES</t>
  </si>
  <si>
    <t>PLANTEL EMPALME</t>
  </si>
  <si>
    <t>ACCION MOVIL PUERTO PEÑASCO</t>
  </si>
  <si>
    <t>SAN LUIS</t>
  </si>
  <si>
    <t>SANTA ANA</t>
  </si>
  <si>
    <t>INSTITUTO DE CAPACITACIÓN PARA EL TRABAJO DEL ESTADO DE SONORA (a)</t>
  </si>
  <si>
    <t>I. Gasto No Etiquetado  (I=A+B+C+D+E+F+G+H)</t>
  </si>
  <si>
    <t>II. Gasto Etiquetado     (II=A+B+C+D+E+F+G+H)</t>
  </si>
  <si>
    <t>INSTITUTO DE CAPACITACIÓN PARA EL TRABAJO DEL ESTADO DE SONORA</t>
  </si>
  <si>
    <t>E110E20 FORMACIÓN Y CERTIFICACION PARA EL TRABAJO</t>
  </si>
  <si>
    <t>EJE 1:ECONOMIA CON FUTURO</t>
  </si>
  <si>
    <t>RETO 3:FOMENTAR LA PROFESIONALIZACIÓN Y EL DESARROLLO DEL CAPITAL HUMANO DE ACUERDO A LAS NECESIDADES DE LAS EMPRESAS ASI COMO DISPONER DE LAS CAPACIDADES CIENTIFICAS QUE CONTRIBUYAN A IMPULSAR LA COMPETITIVIDAD</t>
  </si>
  <si>
    <t>Población abierta</t>
  </si>
  <si>
    <t>Avance del Período</t>
  </si>
  <si>
    <t>% de Avance</t>
  </si>
  <si>
    <t>Contribuir al incremento de la calidad  de la fuerza laboral de Sonora para su   inserción el aparato productivo en respuesta a las  necesidades regionales para el desarrollo económico  y sustentable,  mediante el impulso a la formación y profesionalización del capital humano con equidad de genero</t>
  </si>
  <si>
    <t xml:space="preserve">Porcentaje de egresados ocupados  </t>
  </si>
  <si>
    <t>Número de egresados empleados y/o autoempleados  / Número de egresados x 100</t>
  </si>
  <si>
    <t>Ascendente</t>
  </si>
  <si>
    <t>Porcentaje</t>
  </si>
  <si>
    <t>Anual</t>
  </si>
  <si>
    <t xml:space="preserve">Dirección de Vinculación                      ( estadisticas trimestrales del ICATSON)                        Censo de población y vivienda del INEGI.           </t>
  </si>
  <si>
    <t>Todos los alumnos egresados del ICATSON, logran integrarse al sector productivo</t>
  </si>
  <si>
    <t xml:space="preserve"> Las personas  de 15 años a más que solicitan capacitación para el trabajo, son atendidas por el Instituto sin distinción de  genero</t>
  </si>
  <si>
    <t>Porcentaje de personas atendidas por el ICATSON  con  algún curso de capacitación para el trabajo</t>
  </si>
  <si>
    <t>Número de personas de 15 años a más  atendidas por el ICATSON  en los diversos cursos de  capacitación / total de la población de 15 años a más x 100</t>
  </si>
  <si>
    <t>32,371 / 1,874, 387*100=1.73%</t>
  </si>
  <si>
    <t>34106/1,874, 387*100=1.82%</t>
  </si>
  <si>
    <t xml:space="preserve">Dirección Académica ( estadisticas trimestrales del ICATSON)                         Censo de población y vivienda del INEGI.        </t>
  </si>
  <si>
    <t>Participación en apoyo del sector productivo del Estado de Sonora en la formación y actualización de las fuerza laboral.</t>
  </si>
  <si>
    <t xml:space="preserve">C1:Acreditación en cursos de capacitación en los planteles y acciones móviles del Instituto, con base en campaña de promoción de cursos sin esteriotipo de de genero. </t>
  </si>
  <si>
    <t>Poncentaje de acreditaciones realizadas en los diversos cursos de capacitación  en los Planteles y Acciones Moviles del Instituto.</t>
  </si>
  <si>
    <t>Número de personas acreditadas con  capacitación / personas programadas para su acreditación x 100</t>
  </si>
  <si>
    <t>Persona</t>
  </si>
  <si>
    <t>Trimestral</t>
  </si>
  <si>
    <t>27.470 / 17,561 = 156%</t>
  </si>
  <si>
    <t>27,859/ 27,859= 100%</t>
  </si>
  <si>
    <t xml:space="preserve">Dirección Académica ( estadisticas trimestrales del ICATSON)                                </t>
  </si>
  <si>
    <t>A1C1:Capacitación para el trabajo ofertada por el Instituto de Capacitación para el Trabajo del Estado de Sonora,    ( ICATSON) respecto a las  necesidades de la población en general, basada en  la campañas de promoción y difusión de  cursos sin estereotipos de género</t>
  </si>
  <si>
    <t>Número de especialidades de capacitación ofertadas por el Instituto</t>
  </si>
  <si>
    <t>Número de especialidades de capacitación ofertadas por el Instituto x 100</t>
  </si>
  <si>
    <t>Especialidad</t>
  </si>
  <si>
    <t xml:space="preserve">Dirección Académica y Planeación,  ( estadisticas trimestrales del ICATSON)                                     </t>
  </si>
  <si>
    <t>A2 C1:Inscripción a cursos de capacitación en los planteles y acciones móviles del Instituto con promoción y difusión de cursos sin estereotipos de genero.</t>
  </si>
  <si>
    <t>Poncentaje de personas inscritas  en los diversos cursos de capacitación  en los Planteles y Acciones Moviles del Instituto.</t>
  </si>
  <si>
    <t>Número de personas inscritas en los cursos de capacitación / personas programadas para su inscripción x 100</t>
  </si>
  <si>
    <t>32,371 / 25,069*100=
129.12%</t>
  </si>
  <si>
    <t>34,106 / 34,106 =100%</t>
  </si>
  <si>
    <t xml:space="preserve">Dirección Académica y Planeación,  ( estadisticas trimestrales del ICATSON)                                    </t>
  </si>
  <si>
    <t>A3 C1: Campañas de promoción y difusión de cursos con lenguaje incluyente y sin estereotipos de género</t>
  </si>
  <si>
    <t>Campañas de promoción y difusión programadas/ realizadas</t>
  </si>
  <si>
    <t>Campañas de promoción y difusión programadas / campañas realizadas</t>
  </si>
  <si>
    <t>Campaña</t>
  </si>
  <si>
    <t>4/4=100%</t>
  </si>
  <si>
    <t xml:space="preserve">Dirección de Vinculación de ICATSÓN.                                    </t>
  </si>
  <si>
    <t>Autorización y liberación oportuna de los recursos asignados</t>
  </si>
  <si>
    <t>Nota: la población total de 15 años a más de Sonora es aprox. de 1,874, 387 personas, según censo de población 2010</t>
  </si>
  <si>
    <t>Ministración Federal</t>
  </si>
  <si>
    <t>BBVA Bancomer, SA</t>
  </si>
  <si>
    <t>Ministración Estatal</t>
  </si>
  <si>
    <t>Ingresos Propios</t>
  </si>
  <si>
    <t>Cursos CAE</t>
  </si>
  <si>
    <t>Fondo de Contingencias</t>
  </si>
  <si>
    <t>Dispersora</t>
  </si>
  <si>
    <t>0111600168</t>
  </si>
  <si>
    <t>Gastos de Operación  2019</t>
  </si>
  <si>
    <t>0113567826</t>
  </si>
  <si>
    <t>Estatal</t>
  </si>
  <si>
    <t>00114100816</t>
  </si>
  <si>
    <t>0114625706</t>
  </si>
  <si>
    <t>FEDERAL</t>
  </si>
  <si>
    <t>ESTATAL</t>
  </si>
  <si>
    <t>INGRESOS PROPIOS</t>
  </si>
  <si>
    <t>DISPERSORA</t>
  </si>
  <si>
    <t>Estado de Situación Financiera Detallado - LDF</t>
  </si>
  <si>
    <t>2020 (d)</t>
  </si>
  <si>
    <t>31 de diciembre de 2019 (e)</t>
  </si>
  <si>
    <t>IIA. Total de Pasivos Circulantes (IIA = a + b + c + d + e + f + g + h)</t>
  </si>
  <si>
    <t>IIB. Total de Pasivos No Circulantes (IIB = a + b + c + d + e + f)</t>
  </si>
  <si>
    <t>IIIA. Hacienda Pública/Patrimonio Contribuido (IIIA = a + b + c)</t>
  </si>
  <si>
    <t>IV. Total del Pasivo y Hacienda Pública/Patrimonio (IV = II + III)</t>
  </si>
  <si>
    <t>Instituto de Capacitacion Para el Trabajo del Estado de Sonora</t>
  </si>
  <si>
    <t>Del 1 de Enero al 31 de Marzo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</si>
  <si>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</si>
  <si>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</si>
  <si>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</si>
  <si>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</si>
  <si>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</si>
  <si>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</si>
  <si>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</si>
  <si>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(d)</t>
  </si>
  <si>
    <t>(e)</t>
  </si>
  <si>
    <t>(f)</t>
  </si>
  <si>
    <t>(g)</t>
  </si>
  <si>
    <t>(i)</t>
  </si>
  <si>
    <t>(j)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</si>
  <si>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</si>
  <si>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</si>
  <si>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Monto Contratado (l)</t>
  </si>
  <si>
    <t>Plazo Pactado                (m)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</si>
  <si>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</si>
  <si>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</si>
  <si>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</si>
  <si>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</si>
  <si>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</si>
  <si>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</si>
  <si>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</si>
  <si>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</si>
  <si>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</si>
  <si>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</si>
  <si>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</si>
  <si>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</si>
  <si>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</si>
  <si>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</si>
  <si>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</si>
  <si>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Estado Analítico de Ingresos Detallado - LDF</t>
  </si>
  <si>
    <t>G. Ingresos por Ventas de Bienes y Prestación Servicios</t>
  </si>
  <si>
    <t>H. Participaciones   (H=h1+h2+h3+h4+h5+h6+h7+h8+h9+h10+h11)</t>
  </si>
  <si>
    <t>I. Total de Ingresos de Libre Disposición  (I=A+B+C+D+E+F+G+H+I+J+K+L)</t>
  </si>
  <si>
    <t>D.  Transferencias, Asignaciones, Subsidios y Subvenciones,
y Pensiones y Jubilaciones</t>
  </si>
  <si>
    <t>Clasificación de Servicios Personales por Categoría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</si>
  <si>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</si>
  <si>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</si>
  <si>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r>
      <t xml:space="preserve">I)     </t>
    </r>
    <r>
      <rPr>
        <b/>
        <sz val="7"/>
        <rFont val="Times New Roman"/>
        <family val="1"/>
      </rPr>
      <t/>
    </r>
  </si>
  <si>
    <t>NOTAS AL ESTADO DE SITUACIÓN FINANCIERA</t>
  </si>
  <si>
    <t>·</t>
  </si>
  <si>
    <t>A continuación se relacionan las cuentas que integran el rubro de efectivo y equivalentes:</t>
  </si>
  <si>
    <t>EFECTIVO (1111)</t>
  </si>
  <si>
    <t>BANCOS (1112)</t>
  </si>
  <si>
    <t>Suma</t>
  </si>
  <si>
    <t>Bancos/Tesorería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</si>
  <si>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>ICATSON</t>
    </r>
    <r>
      <rPr>
        <sz val="9"/>
        <color theme="1"/>
        <rFont val="Arial"/>
        <family val="2"/>
      </rPr>
      <t>, en instituciones bancarias, su importe se integra por:</t>
    </r>
  </si>
  <si>
    <t>Banco</t>
  </si>
  <si>
    <t>Importe</t>
  </si>
  <si>
    <t>CUENTA 0447871031 FEDERAL (1112-01-0001)</t>
  </si>
  <si>
    <t xml:space="preserve">CUENTA 0142407264 ESTATAL (1112-01-0002) </t>
  </si>
  <si>
    <t>CUENTA 0136718019 INGRSOS PROPIOS (1112-01-0003 )</t>
  </si>
  <si>
    <t>CUENTA 0148934789 CURSOS CAE (1112-01-0004)</t>
  </si>
  <si>
    <t>CUENTA 0154985877 FONDO CONTINGENCIAS (1112-01-0005)</t>
  </si>
  <si>
    <t>CUENTA 0111600168 DISPERSORA (1112-01-0006)</t>
  </si>
  <si>
    <t>CUENTA 0112697874 FEDERAL 2019 (1112-01-0009)</t>
  </si>
  <si>
    <t>CUENTA 0113567826 GASTOS OPERACIÓN 2019(1112-01-0010)</t>
  </si>
  <si>
    <t>CUENTA 0114100816 ESTATAL GASTOS OPERACIÓN 2019(1112-01-0011)</t>
  </si>
  <si>
    <t>CUENTA 0114625641 ESTATAL 2020(1112-01-0012)</t>
  </si>
  <si>
    <t>CUENTA 0114625692 FEDERAL GASTOS DE OPERACIÓN 2020 (1112-01-0013)</t>
  </si>
  <si>
    <t>CUENTA 0114625706 FEDERAL  2020 (1112-01-0014)</t>
  </si>
  <si>
    <t>Fondos con Afectación Específica</t>
  </si>
  <si>
    <t>FONDO REVOLVENTE DIRECCION GENERAL(1111-01)</t>
  </si>
  <si>
    <t>FONDO REVOLVENTE DIRECCION ADMINISTRATIVA(1111-02)</t>
  </si>
  <si>
    <t>FONDO REVOLVENTE HERMOSILLO (1111-03)</t>
  </si>
  <si>
    <t>FONDO REVOLVENTE AGUA PRIETA (111-04)</t>
  </si>
  <si>
    <t>FONDO REVOLVENTE CANANEA (111-05)</t>
  </si>
  <si>
    <t>FONDO REVOLVENTE CABORCA (111-06)</t>
  </si>
  <si>
    <t>FONDO REVOLVENTE CAJEME (111-07)</t>
  </si>
  <si>
    <t>FONDO REVOLVENTE NAVOJOA (111-08)</t>
  </si>
  <si>
    <t>FONDO REVOLVENTE EMPALME (111-09)</t>
  </si>
  <si>
    <t>Derechos a recibir Efectivo y Equivalentes y Bienes o Servicios a Recibir</t>
  </si>
  <si>
    <t>DEUDORES DIVERSOS (1123)</t>
  </si>
  <si>
    <t>DERECHOS A RECIBIR BIENES O SERVICIOS (1131)</t>
  </si>
  <si>
    <t>ALMACENES (1150)</t>
  </si>
  <si>
    <t>Las Cuentas por Cobrar a Corto Plazo se integran por:</t>
  </si>
  <si>
    <t>#EJERCICIO() %</t>
  </si>
  <si>
    <t>GUSTAVO CEBALLOS</t>
  </si>
  <si>
    <t>EDMUNDO CAMPA ARAIZA</t>
  </si>
  <si>
    <t>JUAN PABLO BOJORQUEZ</t>
  </si>
  <si>
    <t>WILFRIDO YEOMANS MACIAS</t>
  </si>
  <si>
    <t>DANIEL ARREDONDO</t>
  </si>
  <si>
    <t>ISRAEL MEZA MARTINEZ</t>
  </si>
  <si>
    <t>RENE CHAVARIN</t>
  </si>
  <si>
    <t>GUSTAVO FIMBRES</t>
  </si>
  <si>
    <t>CARLOS ALBERTO VERDUGO ESTRADA</t>
  </si>
  <si>
    <t>JOAQUIN GONZALEZ GASTELUM</t>
  </si>
  <si>
    <t>GILDEGAR QUIROZ</t>
  </si>
  <si>
    <t xml:space="preserve">LEONEL DE GUNTHER </t>
  </si>
  <si>
    <t>ANA YULIAN GARCIA</t>
  </si>
  <si>
    <t>SHEILA CIRET CARBAJAL</t>
  </si>
  <si>
    <t>EDGAR VALENZUELA GUEVARA</t>
  </si>
  <si>
    <t>ESMERALDA OSORIO</t>
  </si>
  <si>
    <t>OSVALDO HERNANDEZ</t>
  </si>
  <si>
    <t>ADRIAN AGUILAR</t>
  </si>
  <si>
    <t>ERIK ALBERTO RUIZ ESPINOZA</t>
  </si>
  <si>
    <t>Se integra de la siguiente manera:</t>
  </si>
  <si>
    <t>Terrenos (1231)</t>
  </si>
  <si>
    <t>Edificios no Habitacionales(1233)</t>
  </si>
  <si>
    <t>Subtotal #NOMBRE(1230)</t>
  </si>
  <si>
    <t>Bienes Muebles, Intangibles y Depreciaciones</t>
  </si>
  <si>
    <t>Se integras de la siguiente manera:</t>
  </si>
  <si>
    <t>MOBILIARIO Y EQUIPO DE ADMINISTRACION(1241)</t>
  </si>
  <si>
    <t>MOBILIARIO Y EQUIPO EDUCACIONAL Y RECREATIVO(1242)</t>
  </si>
  <si>
    <t>VEHICULOS Y EQUPO DE TRANSPORTE(1244)</t>
  </si>
  <si>
    <t>MAQUINARIA OTROS EQUIPOS Y HERRAMIENTAS(1246)</t>
  </si>
  <si>
    <t>Subtotal BIENES MUEBLES(1240)</t>
  </si>
  <si>
    <t>SOFTWARE(1251)</t>
  </si>
  <si>
    <t>Subtotal ACTIVOS INTANGIBLES(1250)</t>
  </si>
  <si>
    <t>DEPRECIACION ACUMULADA DE BIENES MUEBLES(1263)</t>
  </si>
  <si>
    <t>Subtotal DEPRECIACION,DETERIORO Y AMORTIZACION ACUMULADA DE BIENES(1260)</t>
  </si>
  <si>
    <t>Activo Diferido</t>
  </si>
  <si>
    <t>DEPOSITOS EN GARANTIA(1270-02)</t>
  </si>
  <si>
    <t>IMPUESTOS A FAVOR(1279-01)</t>
  </si>
  <si>
    <t>PASIVO CIRCULANTE(2100)</t>
  </si>
  <si>
    <t>PASIVO NO CIRCULANTE(2200)</t>
  </si>
  <si>
    <t>Suma de Pasivo</t>
  </si>
  <si>
    <t>Destacan entre las principales partidas del Pasivo Circulante las siguientes:</t>
  </si>
  <si>
    <t>SERVICIOS PERSONALES POR PAGAR A CORTO PLAZO(2111)</t>
  </si>
  <si>
    <t>RETENCIONES Y CONTRIBUCIONES POR PAGAR A CORTO PLAZO(2117)</t>
  </si>
  <si>
    <t>PROVEEDORES POR PAGAR A CORTO PLAZO(2112)</t>
  </si>
  <si>
    <t>OTRAS CUENTAS POR PAGAR A CORTO PLAZO(2119)</t>
  </si>
  <si>
    <t>Suma PASIVO CIRCULANTE(2100)</t>
  </si>
  <si>
    <t>Destacan entre las principales partidas del Pasivo No Circulante las siguientes:</t>
  </si>
  <si>
    <t>PROVISION PARA DEMANDAS Y JUICIOS A LARGO PLAZO (2261)</t>
  </si>
  <si>
    <t>Suma de Pasivos a Largo Plazo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</si>
  <si>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</si>
  <si>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</si>
  <si>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>Ingresos de Gestión</t>
  </si>
  <si>
    <t>RECURSO ESTATAL(4213-02)</t>
  </si>
  <si>
    <t>Subtotal Aportaciones</t>
  </si>
  <si>
    <t>PRODUCTOS FINANCIEROS(4319-02-01)</t>
  </si>
  <si>
    <t>Subtotal Productos Financieros</t>
  </si>
  <si>
    <t xml:space="preserve">III)   </t>
  </si>
  <si>
    <t>NOTAS AL ESTADO DE VARIACIÓN EN LA HACIENDA PÚBLICA</t>
  </si>
  <si>
    <t>VI) Notas al Estado Analítico de Ingresos</t>
  </si>
  <si>
    <t xml:space="preserve">IV)   </t>
  </si>
  <si>
    <t>NOTAS AL ESTADO DE FLUJOS DE EFECTIVO</t>
  </si>
  <si>
    <t>Efectivo y equivalentes</t>
  </si>
  <si>
    <t>EFECTIVO(1111)</t>
  </si>
  <si>
    <t>BANCOS(1112)</t>
  </si>
  <si>
    <t>Total de EFECTIVO Y EQUIVALENTES(1110)</t>
  </si>
  <si>
    <t xml:space="preserve">V) </t>
  </si>
  <si>
    <t>CONCILIACIÓN ENTRE LOS INGRESOS PRESUPUESTARIOS Y CONTABLES, ASÍ COMO ENTRE LOS EGRESOS PRESUPUESTARIOS Y LOS GASTOS CONTABLES</t>
  </si>
  <si>
    <t>La conciliación se presentará atendiendo a lo dispuesto por el Acuerdo por el que se emite el formato de conciliación entre los ingresos presupuestarios y contables, así como entre los egresos presupuestarios y los gastos contables.</t>
  </si>
  <si>
    <t>b) 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</si>
  <si>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</si>
  <si>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Las cuentas que se manejan para efectos de estas Notas son las siguientes:</t>
  </si>
  <si>
    <t>Pesupuestales:</t>
  </si>
  <si>
    <t>c) NOTAS DE GESTIÓN ADMINISTRATIVA</t>
  </si>
  <si>
    <t xml:space="preserve"> Introducción</t>
  </si>
  <si>
    <t>Los  Estados  Financieros  de  los  entes  públicos,  proveen  de  información  financiera  a  los  principales usuarios de la misma, al Congreso y a los ciudadanos.</t>
  </si>
  <si>
    <t>El objetivo del presente documento es la revelación del contexto y de los aspectos económicos-financieros más relevantes que influyeron en las decisiones del período, y que deberán ser considerados en la elaboración de los estados financieros para la mayor comprensión de los mismos y sus particularidades.</t>
  </si>
  <si>
    <t>De esta manera, se informa y explica la respuesta del gobierno a las condiciones relacionadas con la información financiera de cada período de gestión; además, de exponer aquellas políticas que podrían afectar la toma de decisiones en períodos posteriores.</t>
  </si>
  <si>
    <t xml:space="preserve">2.     </t>
  </si>
  <si>
    <t>Panorama Económico y Financiero</t>
  </si>
  <si>
    <t>Al 31 de Enero este Instituto de Capacitacion Para el Trabajo del Estado de Sonora a recibido por parte del Gobierno  Estatal  $ 945,000.00</t>
  </si>
  <si>
    <t>Al 31 de Enero este Instituto de Capacitacion Para el Trabajo del Estado de Sonora a captado un ingresos propio por $ 2,617,417.00 por concepto de Inscripciones.</t>
  </si>
  <si>
    <t>Al 29 de Febrero este Instituto de Capacitacion Para el Trabajo del Estado de Sonora a recibido por parte del Gobierno  Estatal  $ 4,153,231</t>
  </si>
  <si>
    <t>Al 29 de Febrero este Instituto de Capacitacion Para el Trabajo del Estado de Sonora a captado un ingresos propio por $ 3,078,081.00 por concepto de Inscripciones.</t>
  </si>
  <si>
    <t>Al 29 de Febrero este Instituto de Capacitacion Para el Trabajo del Estado de Sonora a recibido por parte del Gobierno  Federal  $ 3,584,942.93 por concepto de Politica</t>
  </si>
  <si>
    <t xml:space="preserve">salarial 2019, recibida en el presente ejrecicio. </t>
  </si>
  <si>
    <t>Al 31 de Marzo este Instituto de Capacitacion Para el Trabajo del Estado de Sonora a recibido por parte del Gobierno  Estatal  $12,625,258</t>
  </si>
  <si>
    <t>Al 31 de Marzo este Instituto de Capacitacion Para el Trabajo del Estado de Sonora a recibido por parte del Gobierno  Federal  $ 3,584,942.93 por concepto de Politica</t>
  </si>
  <si>
    <t>Al 31 de Marzo este Instituto de Capacitacion Para el Trabajo del Estado de Sonora a captado un ingresos propio por $ 4,825,860 por concepto de Inscripciones.</t>
  </si>
  <si>
    <t xml:space="preserve">3.     </t>
  </si>
  <si>
    <t>Autorización e Historia</t>
  </si>
  <si>
    <t xml:space="preserve">El Gobierno del Estado de Sonora celebró con la Secretaría de Educación Pública del Gobierno Federal en el año de 1993, convenio de coordinación para la creación, </t>
  </si>
  <si>
    <t>operación y apoyo financiero del  Instituto de Capacitación para el Trabajo del Estado de Sonora Federal en el año de 1993, convenio de coordinación</t>
  </si>
  <si>
    <t xml:space="preserve">para la creación, operación y apoyo financiero del Instituto de Capacitación para el Trabajo del Estado de Sonora, estableciendo dicho convenio en su cláusula </t>
  </si>
  <si>
    <t xml:space="preserve">segunda la obligación del Gobierno del Estado de Sonora de crear “EL ICATSON”. </t>
  </si>
  <si>
    <t xml:space="preserve">El Instituto de Capacitación para el Trabajo del Estado de Sonora, fue creado con el carácter de Organismo Público Descentralizado (O.P.D.) con personalidad jurídica </t>
  </si>
  <si>
    <t xml:space="preserve"> y patrimonio propio, según decreto No. 48, sección IV del Poder Ejecutivo del Estado de Sonora, publicado en el Boletín del día 15 de diciembre de 1994.</t>
  </si>
  <si>
    <t xml:space="preserve">4.     </t>
  </si>
  <si>
    <t>Organización y Objeto Social</t>
  </si>
  <si>
    <t>La actividad principal del Instituto es impartir e impulsar la capacitación formal para y en el  trabajo en el Estado de Sonora, propiciando su mejor calidad</t>
  </si>
  <si>
    <t xml:space="preserve">  y su vinculación con el aparato productivo y las necesidades del mercado laboral.</t>
  </si>
  <si>
    <t>La máxima autoridad del Instituto es la H. Junta Directiva que está integrada de la siguiente manera:</t>
  </si>
  <si>
    <t>a)</t>
  </si>
  <si>
    <t xml:space="preserve">Tres representantes del Gobierno del Estado que son los Secretarios </t>
  </si>
  <si>
    <t>de Educación y Cultura, de Hacienda y de Economía.</t>
  </si>
  <si>
    <t>b)</t>
  </si>
  <si>
    <t xml:space="preserve">Dos representantes del Gobierno Federal que serán designados por el </t>
  </si>
  <si>
    <t>Secretario de Educación Pública.</t>
  </si>
  <si>
    <t>c)</t>
  </si>
  <si>
    <t>Un representante de Sector Social, éste nombrado por el Gobierno del Estado y,</t>
  </si>
  <si>
    <t>d)</t>
  </si>
  <si>
    <t xml:space="preserve">Dos representantes del Sector Productivo que participen en el Financiamiento </t>
  </si>
  <si>
    <t>del Instituto mediante un patronato para apoyar a la operación del mismo.</t>
  </si>
  <si>
    <t>Los órganos de Gobierno del Organismo Público descentralizados son:</t>
  </si>
  <si>
    <t>La Junta Directiva</t>
  </si>
  <si>
    <t>Un Director General.</t>
  </si>
  <si>
    <t>Los Directores del Plantel.</t>
  </si>
  <si>
    <t xml:space="preserve">El Instituto cuenta actualmente con 7 planteles y 11 Acciones Móviles en todo el Estado que le </t>
  </si>
  <si>
    <t>permite poner al alcance de los sonorenses la capacitación técnica y son:</t>
  </si>
  <si>
    <t>Ref</t>
  </si>
  <si>
    <t>ACCIÓN MÓVIL</t>
  </si>
  <si>
    <t>DEPENDE DEL PLANTEL</t>
  </si>
  <si>
    <t>Hermosillo</t>
  </si>
  <si>
    <t>Agua Prieta</t>
  </si>
  <si>
    <t>Cananea</t>
  </si>
  <si>
    <t>Arivechi</t>
  </si>
  <si>
    <t>Cajeme</t>
  </si>
  <si>
    <t>Guaymas</t>
  </si>
  <si>
    <t>Empalme</t>
  </si>
  <si>
    <t>Huatabampo</t>
  </si>
  <si>
    <t>Navojoa</t>
  </si>
  <si>
    <t>Moctezuma</t>
  </si>
  <si>
    <t>Caborca</t>
  </si>
  <si>
    <t>Nogales</t>
  </si>
  <si>
    <t>Puerto Peñasco</t>
  </si>
  <si>
    <t>San Luís Río Colorado</t>
  </si>
  <si>
    <t>Santa Ana</t>
  </si>
  <si>
    <t>Magdalena</t>
  </si>
  <si>
    <t>Bases de Preparación de los Estados Financieros</t>
  </si>
  <si>
    <t>Los Estados Financieros están preparados de acuerdo con las normas de información financiera gubernamental derivados de la normatividad aplicable para la Entidad.</t>
  </si>
  <si>
    <r>
      <t xml:space="preserve">Los estados financieros adjuntos de la Entidad </t>
    </r>
    <r>
      <rPr>
        <b/>
        <sz val="8"/>
        <color theme="1"/>
        <rFont val="Arial"/>
        <family val="2"/>
      </rPr>
      <t>Instituto de Capacitación para el Trabajo del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Estado de Sonora</t>
    </r>
    <r>
      <rPr>
        <sz val="8"/>
        <color theme="1"/>
        <rFont val="Arial"/>
        <family val="2"/>
      </rPr>
      <t xml:space="preserve"> se prepararon de conformidad con las siguientes </t>
    </r>
  </si>
  <si>
    <t xml:space="preserve">disposiciones normativas que le son aplicables en su carácter de Organismo Público Descentralizado </t>
  </si>
  <si>
    <t>a.      Las disposiciones vigentes de la Ley General de Contabilidad Gubernamental (LGCG).</t>
  </si>
  <si>
    <t>b.     Las Normas de Información Financiera Gubernamental Generales (NIFGG) y las Normas de Información Financieras Gubernamentales Específicas  para el Sector Paraestatal</t>
  </si>
  <si>
    <t>(NIFGE), emitidas por la Unidad de Contabilidad Gubernamental e Informes sobre la Gestión Pública (UCG) de la Secretaría de Hacienda y Crédito Público (SHCP).</t>
  </si>
  <si>
    <t xml:space="preserve">c.      Las Normas de Información Financiera emitidas por el Consejo Mexicano  de Normas de Información Financiera, A. C., que son aplicadas de manera supletoria </t>
  </si>
  <si>
    <t>y que han sido autorizadas por la UCG de la SHCP.</t>
  </si>
  <si>
    <t>d.     Normas Internacionales de Contabilidad para el Sector Público (NICSP).</t>
  </si>
  <si>
    <t>Ley General de Contabilidad Gubernamental (LGCG)</t>
  </si>
  <si>
    <t xml:space="preserve">El 31 de diciembre de 2008 se publicó en el Diario Oficial de la Federación la LGCG, que entró en vigor el 1 de enero de 2009, y es de observancia obligatoria para los poderes </t>
  </si>
  <si>
    <t xml:space="preserve">Ejecutivo, Legislativo y Judicial de la Federación, los Estados y el Distrito Federal; los Ayuntamientos de los Municipios; los Órganos Político Administrativos de las Demarcaciones </t>
  </si>
  <si>
    <t>Territoriales del Distrito Federal; las Entidades de la Administración Pública Paraestatal, ya sean federales, estatales o municipales y los Órganos Autónomos Federales y Estatales.</t>
  </si>
  <si>
    <t xml:space="preserve">La Ley tiene como objeto establecer los criterios generales que regirán la contabilidad gubernamental y la emisión de la información financiera de los entes públicos, con la finalidad </t>
  </si>
  <si>
    <t xml:space="preserve">de lograr la armonización contable a nivel nacional, para lo cual fue creado el Consejo Nacional de Armonización Contable (CONAC) como órgano de coordinación para la armonización </t>
  </si>
  <si>
    <t xml:space="preserve">de la contabilidad  gubernamental, el cual tiene por objeto la emisión de las normas contables y las disposiciones presupuestales que se aplicarán para la generación de información </t>
  </si>
  <si>
    <t>financiera y presupuestal que emitirán los entes públicos.</t>
  </si>
  <si>
    <t xml:space="preserve">Con la finalidad de dar cumplimiento al objetivo de la armonización contable y establecer los ejercicios sociales en que tendrá aplicación efectiva el conjunto de normas aplicables, </t>
  </si>
  <si>
    <t>el 15 de diciembre de 2010 el CONAC emitió el Acuerdo de Interpretación sobre las obligaciones establecidas en los artículos transitorios de la LGCG, en el cual interpretó que las</t>
  </si>
  <si>
    <t xml:space="preserve">entidades paraestatales del Gobierno Estatal tienen la obligación, en cuanto al ámbito de su aplicación correspondientes al del inciso “A”, a partir del 1 de enero de 2012, de realizar </t>
  </si>
  <si>
    <t>registros contables con base acumulativa, apegándose al marco conceptual y a los postulados básicos de contabilidad gubernamental, así como a las normas y metodologías que</t>
  </si>
  <si>
    <t xml:space="preserve">establezcan los momentos contables, los clasificadores y los manuales de contabilidad gubernamental armonizados, y de acuerdo con las respectivas matrices de conversión con </t>
  </si>
  <si>
    <t xml:space="preserve">las características señaladas en los artículos 40 y 41 de la LGCG. Consecuentemente, a partir de la fecha señalada tienen la obligación de emitir información contable, presupuestaria </t>
  </si>
  <si>
    <t>y programática sobre la base técnica prevista en los documentos técnico-contables siguientes:</t>
  </si>
  <si>
    <t xml:space="preserve"> 1.- Marco Conceptual</t>
  </si>
  <si>
    <t xml:space="preserve">2.- Postulados Básicos de Contabilidad Gubernamental </t>
  </si>
  <si>
    <t>3.- Clasificador por Objeto del Gasto</t>
  </si>
  <si>
    <t>4.- Clasificador por Tipo del Gasto</t>
  </si>
  <si>
    <t>5.- Clasificador por Rubro de Ingreso</t>
  </si>
  <si>
    <t xml:space="preserve">6.- Catálogo de Cuentas de Contabilidad </t>
  </si>
  <si>
    <t>7.- Momentos Contables de los Egresos</t>
  </si>
  <si>
    <t>8.- Momentos Contables de los Ingresos</t>
  </si>
  <si>
    <t>9.- Manual de Contabilidad Gubernamental</t>
  </si>
  <si>
    <t>Políticas de Contabilidad Significativas</t>
  </si>
  <si>
    <r>
      <rPr>
        <b/>
        <sz val="8"/>
        <color theme="1"/>
        <rFont val="Arial"/>
        <family val="2"/>
      </rPr>
      <t>Control Presupuestal</t>
    </r>
    <r>
      <rPr>
        <sz val="8"/>
        <color theme="1"/>
        <rFont val="Arial"/>
        <family val="2"/>
      </rPr>
      <t>.-En la Administración del Instituto se estructuran y formulan los presupuestos de Egresos Federales, Estatales e Ingresos Propios para cada ejercicio a fin de contar con los recursos necesarios para el control presupuestal por medio de registros contables en cuentas de orden como las siguientes:</t>
    </r>
  </si>
  <si>
    <t>Cuentas de Orden Contables:</t>
  </si>
  <si>
    <t>Avales y Garantías</t>
  </si>
  <si>
    <t>Bienes concesionados o en comodato</t>
  </si>
  <si>
    <t>Cuentas de orden presupuestarias:</t>
  </si>
  <si>
    <t>Ley de Ingresos:</t>
  </si>
  <si>
    <t>Ley de Ingresos Estimada</t>
  </si>
  <si>
    <t>Ley de Ingresos por Ejecutar</t>
  </si>
  <si>
    <t>Modificaciones a la Ley de Ingresos</t>
  </si>
  <si>
    <t>Ley de Ingresos Devengada</t>
  </si>
  <si>
    <t>Ley de Ingresos Recaudada</t>
  </si>
  <si>
    <t>Presupuesto de Egresos:</t>
  </si>
  <si>
    <t>Presupuesto de Egresos Aprobado</t>
  </si>
  <si>
    <t>Presupuesto de Egresos por Ejercer</t>
  </si>
  <si>
    <t>Modificaciones al Presupuesto de Egresos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</si>
  <si>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</si>
  <si>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</si>
  <si>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</si>
  <si>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</si>
  <si>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8"/>
        <color theme="1"/>
        <rFont val="Arial"/>
        <family val="2"/>
      </rPr>
      <t>Inversiones de inmediata realización.-</t>
    </r>
    <r>
      <rPr>
        <sz val="8"/>
        <color theme="1"/>
        <rFont val="Arial"/>
        <family val="2"/>
      </rPr>
      <t>Se registran en su caso al costo de adquisición el cual no excede a su valor en el mercado. Los intereses ganados se registran conforme se devengan, los cuales son considerados como productos financieros.</t>
    </r>
  </si>
  <si>
    <r>
      <rPr>
        <b/>
        <sz val="8"/>
        <color theme="1"/>
        <rFont val="Arial"/>
        <family val="2"/>
      </rPr>
      <t>Bienes muebles e inmuebles.-</t>
    </r>
    <r>
      <rPr>
        <sz val="8"/>
        <color theme="1"/>
        <rFont val="Arial"/>
        <family val="2"/>
      </rPr>
      <t>Los adquiridos por el ICATSON se registran a su costo de adquisición y los donados por el Instituto Sonorense de Infraestructura Educativa (ISIE)  al costo que ellos indican en el acta entrega y recepción, no actualizándose la inversión al cierre del año de acuerdo a Normas de Información Financiera Gubernamentales.</t>
    </r>
  </si>
  <si>
    <r>
      <rPr>
        <b/>
        <sz val="8"/>
        <color theme="1"/>
        <rFont val="Arial"/>
        <family val="2"/>
      </rPr>
      <t>Pagos por servicios al personal.-</t>
    </r>
    <r>
      <rPr>
        <sz val="8"/>
        <color theme="1"/>
        <rFont val="Arial"/>
        <family val="2"/>
      </rPr>
      <t>Las compensaciones a favor del personal por pagos de prima vacacional, vacaciones, aguinaldos y otras compensaciones por concepto de terminación de la relación de trabajo del personal del ICATSON, se cargan a los remanentes del año en que se pagan.</t>
    </r>
  </si>
  <si>
    <r>
      <rPr>
        <b/>
        <sz val="8"/>
        <color theme="1"/>
        <rFont val="Arial"/>
        <family val="2"/>
      </rPr>
      <t>Ley General de Contabilidad Gubernamental.-</t>
    </r>
    <r>
      <rPr>
        <sz val="8"/>
        <color theme="1"/>
        <rFont val="Arial"/>
        <family val="2"/>
      </rPr>
      <t>Cabe hacer mención que al 31 de diciembre de 2014, el ICATSON se encuentra trabajando para hacerle frente a los cambios trascendentes en los registros contables para lograr la Armonización Contable en los tres niveles de Gobierno para este ejercicio.  Cambios contenidos en la Ley General de Contabilidad Gubernamental y el Organo de Coordinación para la Armonización de la Contabilidad Gubernamental, normatividad emitida por el Consejo Nacional de Armonización Contable (CONAC) como son: Lista de cuentas alineadas al plan de cuentas.</t>
    </r>
  </si>
  <si>
    <t>Lista de cuentas alineadas al plan de cuentas</t>
  </si>
  <si>
    <t>Clasificadores presupuestarios armonizados</t>
  </si>
  <si>
    <t>Catálogos de bienes y matrices de conversión</t>
  </si>
  <si>
    <t>Contar con indicadores para medir los avances físicos-financieros relacionados con los recursos Federales y</t>
  </si>
  <si>
    <t>Emitir información contable y presupuestaria en forma periódica.</t>
  </si>
  <si>
    <t xml:space="preserve">7.     </t>
  </si>
  <si>
    <t>Posición en Moneda Extranjera y Protección por Riesgo Cambiario</t>
  </si>
  <si>
    <t>No aplica para esta Institución</t>
  </si>
  <si>
    <t xml:space="preserve">8. </t>
  </si>
  <si>
    <t>Reporte Analítico del Activo</t>
  </si>
  <si>
    <t>a) Vida útil o porcentaje de depreciación</t>
  </si>
  <si>
    <t>Tipo de bien</t>
  </si>
  <si>
    <t>Clave</t>
  </si>
  <si>
    <t>% Depreciación</t>
  </si>
  <si>
    <t>Nombre de la cuenta</t>
  </si>
  <si>
    <t>MOBILIARIO Y EQ. DE ADMINISTRACION</t>
  </si>
  <si>
    <t>Muebles de Oficina y Estantería</t>
  </si>
  <si>
    <t>Muebles excepto de Oficina y Estantería</t>
  </si>
  <si>
    <t>Equipo de Cómputo</t>
  </si>
  <si>
    <t>Otro Mobioliarios y equipos</t>
  </si>
  <si>
    <t>Equipo de Comunicación y Telecomunicación</t>
  </si>
  <si>
    <t>Otros Bienes Muebles</t>
  </si>
  <si>
    <t>MOBILIARIO Y EQ. EDUCACIONA Y RECREATIVO</t>
  </si>
  <si>
    <t>Otro mobiliario y equipo educacional</t>
  </si>
  <si>
    <t>Bienes artístico y culturales</t>
  </si>
  <si>
    <t>Camaras fotográficas y de video</t>
  </si>
  <si>
    <t>Equipos y aparatos audiovisuales</t>
  </si>
  <si>
    <t>Mobiliario y Equipo para Escuelas y Laboratorios</t>
  </si>
  <si>
    <t>EQUIPO DE TRANSPORTE</t>
  </si>
  <si>
    <t>Carrocerías y remolques</t>
  </si>
  <si>
    <t>SOFTWARE</t>
  </si>
  <si>
    <t>Software</t>
  </si>
  <si>
    <t>MAQUINARIA Y OTROS EQUIPOS</t>
  </si>
  <si>
    <t>Sistema de aire Acondicionado</t>
  </si>
  <si>
    <t>Herramientas</t>
  </si>
  <si>
    <t>Maquinaria y equipo electrónico</t>
  </si>
  <si>
    <t>b) Reporte analítico del Activo</t>
  </si>
  <si>
    <t xml:space="preserve">9.     </t>
  </si>
  <si>
    <t>Fideicomisos, Mandatos y Análogos</t>
  </si>
  <si>
    <t xml:space="preserve">10.   </t>
  </si>
  <si>
    <t>Reporte de la Recaudación</t>
  </si>
  <si>
    <t>Estatales</t>
  </si>
  <si>
    <t>Federales</t>
  </si>
  <si>
    <t>Otros Ingresos</t>
  </si>
  <si>
    <t xml:space="preserve">11.   </t>
  </si>
  <si>
    <t>Información sobre la Deuda y el Reporte Analítico de la Deuda</t>
  </si>
  <si>
    <t xml:space="preserve">12. </t>
  </si>
  <si>
    <t>Calificaciones otorgadas</t>
  </si>
  <si>
    <t xml:space="preserve">13.   </t>
  </si>
  <si>
    <t>Proceso de Mejora</t>
  </si>
  <si>
    <t>Revisión de los documentos probatorios del ejercicio del gasto</t>
  </si>
  <si>
    <t>Control de pedidos para adquisición de materiales y suministros</t>
  </si>
  <si>
    <t>Cumplimiento de la normatividad fiscal</t>
  </si>
  <si>
    <t>Revisión de nóminas</t>
  </si>
  <si>
    <t>Bitácoras de consumo de gasolina, Teléfono</t>
  </si>
  <si>
    <t>Control de correspondencia recibida</t>
  </si>
  <si>
    <t>Control de Activo Fijo</t>
  </si>
  <si>
    <t xml:space="preserve">14.   </t>
  </si>
  <si>
    <t>Información por Segmentos</t>
  </si>
  <si>
    <t xml:space="preserve">15.   </t>
  </si>
  <si>
    <t>Eventos Posteriores al Cierre</t>
  </si>
  <si>
    <t>En los presentes Estados Financieros no aplica</t>
  </si>
  <si>
    <t xml:space="preserve">16.   </t>
  </si>
  <si>
    <t>Partes Relacionadas</t>
  </si>
  <si>
    <t>No existen partes relacionadas que pudieran ejercer influencia significativa sobre la toma de decisiones financieras operativas</t>
  </si>
  <si>
    <t xml:space="preserve">17.   </t>
  </si>
  <si>
    <t>Responsabilidad Sobre la Presentación Razonable de la Información Contable</t>
  </si>
  <si>
    <t>“Bajo protesta de decir verdad declaramos que los Estados Financieros y sus notas, son razonablemente correctos y son responsabilidad del emisor”.</t>
  </si>
  <si>
    <t>Al 30 de Junio de 2020</t>
  </si>
  <si>
    <t>Del 01 de Enero al 30 de Junio de 2020</t>
  </si>
  <si>
    <t>MATERIAL QUIRÚRGICO Y DE LABORATORIO DE USO EN EL ÁREA MÉDICA</t>
  </si>
  <si>
    <t>ARTÍCULOS PARA SERVICIOS GENERALES</t>
  </si>
  <si>
    <t>AL 30 DE JUNIO 2020</t>
  </si>
  <si>
    <t>MA GPE OLVERA</t>
  </si>
  <si>
    <t>OSCAR LAGARDA</t>
  </si>
  <si>
    <t>REMBERTO MONTENEGRO</t>
  </si>
  <si>
    <t>HAYDEE MURRIETA</t>
  </si>
  <si>
    <t>DAVID CANIZALEZ</t>
  </si>
  <si>
    <t>ADALBERTO MANTECA</t>
  </si>
  <si>
    <t>JESUS FERNANDO ALONSO</t>
  </si>
  <si>
    <t>FCO ARMANDO APARICIO</t>
  </si>
  <si>
    <t>ALEJANDRO VILLEGAS</t>
  </si>
  <si>
    <t>CARLOS ARTURO MIRANDA</t>
  </si>
  <si>
    <t>CARLOS MANUEL MILLAN</t>
  </si>
  <si>
    <t>ALFONSO SALAZAR</t>
  </si>
  <si>
    <t>GABRIELENCINAS</t>
  </si>
  <si>
    <t>ANGELICA GPE MEDINA</t>
  </si>
  <si>
    <t>JONATHAN MARISCALES</t>
  </si>
  <si>
    <t>EDGARDO RAMIREZ GALVEZ</t>
  </si>
  <si>
    <t>JOSE LUIS CASTILLO</t>
  </si>
  <si>
    <t>RECURSO FEDERAL(4213-01)</t>
  </si>
  <si>
    <t>Se Presenta ampliación por $3,584,942.93 por concepto de politica salarial 2019, recibida en el presente ejercicio.</t>
  </si>
  <si>
    <t>Se Presenta ampliación Estatal por $283,231  de complemento de gastos de Operación de Nov. 2019, recibida en el presente ejercicio.</t>
  </si>
  <si>
    <t>Al 30 de Abril este Instituto de Capacitacion Para el Trabajo del Estado de Sonora a recibido por parte del Gobierno  Estatal  $ 12,763.86</t>
  </si>
  <si>
    <t>Al 30 de Abril este Instituto de Capacitacion Para el Trabajo del Estado de Sonora a captado un ingresos propio por $ 5,270,301.00 por concepto de Inscripciones.</t>
  </si>
  <si>
    <t>Al 30 de Abril este Instituto de Capacitacion Para el Trabajo del Estado de Sonora a recibido por parte del Gobierno  Federal  $ 33,184,729.00</t>
  </si>
  <si>
    <t>Al 31 de Mayo este Instituto de Capacitacion Para el Trabajo del Estado de Sonora a recibido por parte del Gobierno  Estatal  $ 12,763.86</t>
  </si>
  <si>
    <t>Al 31 de Mayo este Instituto de Capacitacion Para el Trabajo del Estado de Sonora a captado un ingresos propio por $ 5,364,812.40 por concepto de Inscripciones.</t>
  </si>
  <si>
    <t>Al 31 de Mayo este Instituto de Capacitacion Para el Trabajo del Estado de Sonora a recibido por parte del Gobierno  Federal  $ 39,847,150.93</t>
  </si>
  <si>
    <t>Al 30 de Junio este Instituto de Capacitacion Para el Trabajo del Estado de Sonora a recibido por parte del Gobierno  Estatal  $ 12,918,714.00</t>
  </si>
  <si>
    <t>Al 30 de Junio este Instituto de Capacitacion Para el Trabajo del Estado de Sonora a captado un ingresos propio por $ 5,911,049.80 por concepto de Inscripciones.</t>
  </si>
  <si>
    <t>Al 30 de Junio este Instituto de Capacitacion Para el Trabajo del Estado de Sonora a recibido por parte del Gobierno  Federal  $ 46,509,572.93</t>
  </si>
  <si>
    <t>Al 30 de Abril de 2020, se han obtenido los siguientes ingresos:</t>
  </si>
  <si>
    <t>Del 1 de Enero al 30 de Junio de 2020 (b)</t>
  </si>
  <si>
    <t>(AVANCE ETCA-III-05 AL SEGUNDO TRIMESTRE 2020)</t>
  </si>
  <si>
    <t>=</t>
  </si>
  <si>
    <t xml:space="preserve">Al 01 de Junio de 2020 </t>
  </si>
  <si>
    <t>0114625692</t>
  </si>
  <si>
    <t>Al 31 de diciembre de 2019 y al 30 de Junio de 2020 (b)</t>
  </si>
  <si>
    <t>Saldo Final del Periodo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</si>
</sst>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#,##0_ ;[Red]\-#,##0\ "/>
    <numFmt numFmtId="167" formatCode="0000000000"/>
    <numFmt numFmtId="168" formatCode="_-&quot;$&quot;* #,##0_-;\-&quot;$&quot;* #,##0_-;_-&quot;$&quot;* &quot;-&quot;??_-;_-@_-"/>
    <numFmt numFmtId="169" formatCode="#,##0_ ;\-#,##0\ "/>
  </numFmts>
  <fonts count="126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FFFF00"/>
      <name val="Calibri"/>
      <family val="2"/>
      <scheme val="minor"/>
    </font>
    <font>
      <sz val="7"/>
      <color rgb="FF000000"/>
      <name val="Arial"/>
      <family val="2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strike/>
      <sz val="1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 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i/>
      <sz val="9"/>
      <color rgb="FF000000"/>
      <name val="Arial"/>
      <family val="2"/>
    </font>
    <font>
      <b/>
      <sz val="7"/>
      <name val="Times New Roman"/>
      <family val="1"/>
    </font>
    <font>
      <sz val="9"/>
      <color theme="1"/>
      <name val="Symbol"/>
      <family val="1"/>
      <charset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b/>
      <u/>
      <sz val="7"/>
      <color rgb="FF000000"/>
      <name val="Microsoft Sans Serif"/>
      <family val="2"/>
    </font>
    <font>
      <b/>
      <u/>
      <sz val="7"/>
      <color rgb="FF808080"/>
      <name val="Microsoft Sans Serif"/>
      <family val="2"/>
    </font>
    <font>
      <sz val="6"/>
      <color rgb="FF000000"/>
      <name val="Microsoft Sans Serif"/>
      <family val="2"/>
    </font>
    <font>
      <sz val="6"/>
      <color rgb="FF808080"/>
      <name val="Microsoft Sans Serif"/>
      <family val="2"/>
    </font>
    <font>
      <b/>
      <sz val="5"/>
      <color rgb="FF000000"/>
      <name val="Microsoft Sans Serif"/>
      <family val="2"/>
    </font>
    <font>
      <sz val="8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lightGray">
        <bgColor rgb="FFBFBFBF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01" fillId="0" borderId="0"/>
    <xf numFmtId="44" fontId="101" fillId="0" borderId="0" applyFont="0" applyFill="0" applyBorder="0" applyAlignment="0" applyProtection="0"/>
    <xf numFmtId="9" fontId="101" fillId="0" borderId="0" applyFont="0" applyFill="0" applyBorder="0" applyAlignment="0" applyProtection="0"/>
  </cellStyleXfs>
  <cellXfs count="1436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33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1" xfId="0" applyFont="1" applyFill="1" applyBorder="1" applyAlignment="1" applyProtection="1">
      <alignment horizontal="justify" vertical="center"/>
      <protection locked="0"/>
    </xf>
    <xf numFmtId="0" fontId="27" fillId="3" borderId="40" xfId="0" applyFont="1" applyFill="1" applyBorder="1" applyAlignment="1" applyProtection="1">
      <alignment horizontal="center" vertical="center"/>
      <protection locked="0"/>
    </xf>
    <xf numFmtId="0" fontId="27" fillId="3" borderId="4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4" fontId="6" fillId="2" borderId="44" xfId="0" applyNumberFormat="1" applyFont="1" applyFill="1" applyBorder="1" applyAlignment="1" applyProtection="1">
      <alignment horizontal="right" vertical="center" wrapText="1"/>
    </xf>
    <xf numFmtId="0" fontId="21" fillId="3" borderId="43" xfId="0" applyFont="1" applyFill="1" applyBorder="1" applyAlignment="1" applyProtection="1">
      <alignment vertical="center"/>
      <protection locked="0"/>
    </xf>
    <xf numFmtId="0" fontId="21" fillId="3" borderId="21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justify" vertical="center"/>
      <protection locked="0"/>
    </xf>
    <xf numFmtId="4" fontId="6" fillId="0" borderId="44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3" xfId="0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19" fillId="3" borderId="27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horizontal="justify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left" vertical="center" wrapText="1" indent="2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justify" vertical="center" wrapText="1"/>
      <protection locked="0"/>
    </xf>
    <xf numFmtId="0" fontId="3" fillId="0" borderId="43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6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left" vertical="top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1" xfId="0" applyNumberFormat="1" applyFont="1" applyBorder="1" applyAlignment="1" applyProtection="1">
      <alignment horizontal="right" vertical="center"/>
    </xf>
    <xf numFmtId="4" fontId="33" fillId="0" borderId="44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8" fillId="0" borderId="0" xfId="0" applyFont="1" applyProtection="1">
      <protection locked="0"/>
    </xf>
    <xf numFmtId="0" fontId="11" fillId="0" borderId="47" xfId="0" applyFont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justify" vertical="center" wrapText="1"/>
      <protection locked="0"/>
    </xf>
    <xf numFmtId="0" fontId="22" fillId="0" borderId="47" xfId="0" applyFont="1" applyBorder="1" applyAlignment="1" applyProtection="1">
      <alignment horizontal="left" vertical="center" wrapText="1" indent="4"/>
      <protection locked="0"/>
    </xf>
    <xf numFmtId="0" fontId="3" fillId="0" borderId="43" xfId="0" applyFont="1" applyBorder="1" applyAlignment="1" applyProtection="1">
      <alignment horizontal="justify" vertical="center" wrapText="1"/>
      <protection locked="0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</xf>
    <xf numFmtId="0" fontId="49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6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0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3" fillId="0" borderId="47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6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top" wrapText="1" indent="2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44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horizontal="left" vertical="center" wrapText="1" indent="3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3" fillId="0" borderId="43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6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4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</xf>
    <xf numFmtId="0" fontId="1" fillId="0" borderId="47" xfId="0" applyFont="1" applyFill="1" applyBorder="1" applyAlignment="1" applyProtection="1">
      <alignment horizontal="justify" vertical="center" wrapText="1"/>
    </xf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3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6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6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6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7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49" xfId="0" applyNumberFormat="1" applyFont="1" applyBorder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40" fillId="0" borderId="0" xfId="0" applyFont="1" applyFill="1" applyAlignment="1" applyProtection="1">
      <alignment wrapText="1"/>
    </xf>
    <xf numFmtId="0" fontId="59" fillId="0" borderId="0" xfId="0" applyFont="1" applyAlignment="1" applyProtection="1">
      <protection locked="0"/>
    </xf>
    <xf numFmtId="0" fontId="60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59" fillId="0" borderId="0" xfId="0" applyFont="1" applyProtection="1">
      <protection locked="0"/>
    </xf>
    <xf numFmtId="0" fontId="61" fillId="0" borderId="0" xfId="0" applyFont="1" applyFill="1" applyProtection="1">
      <protection locked="0"/>
    </xf>
    <xf numFmtId="0" fontId="60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3" fillId="0" borderId="13" xfId="0" applyFont="1" applyBorder="1" applyAlignment="1">
      <alignment horizontal="justify" vertical="center" wrapText="1"/>
    </xf>
    <xf numFmtId="0" fontId="63" fillId="0" borderId="9" xfId="0" applyFont="1" applyBorder="1" applyAlignment="1">
      <alignment horizontal="justify" vertical="center" wrapText="1"/>
    </xf>
    <xf numFmtId="0" fontId="63" fillId="6" borderId="13" xfId="0" applyFont="1" applyFill="1" applyBorder="1" applyAlignment="1">
      <alignment horizontal="justify" vertical="center" wrapText="1"/>
    </xf>
    <xf numFmtId="0" fontId="63" fillId="6" borderId="9" xfId="0" applyFont="1" applyFill="1" applyBorder="1" applyAlignment="1">
      <alignment horizontal="justify" vertical="center" wrapText="1"/>
    </xf>
    <xf numFmtId="0" fontId="63" fillId="6" borderId="6" xfId="0" applyFont="1" applyFill="1" applyBorder="1" applyAlignment="1">
      <alignment horizontal="justify" vertical="center" wrapText="1"/>
    </xf>
    <xf numFmtId="0" fontId="63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1" xfId="12" applyFont="1" applyFill="1" applyBorder="1" applyAlignment="1" applyProtection="1">
      <alignment horizontal="justify" vertical="center"/>
      <protection locked="0"/>
    </xf>
    <xf numFmtId="4" fontId="19" fillId="0" borderId="46" xfId="0" applyNumberFormat="1" applyFont="1" applyFill="1" applyBorder="1" applyAlignment="1" applyProtection="1">
      <alignment horizontal="right" vertical="center"/>
    </xf>
    <xf numFmtId="0" fontId="38" fillId="7" borderId="13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 wrapText="1"/>
    </xf>
    <xf numFmtId="0" fontId="38" fillId="7" borderId="9" xfId="0" applyFont="1" applyFill="1" applyBorder="1" applyAlignment="1">
      <alignment horizontal="center" vertical="center"/>
    </xf>
    <xf numFmtId="0" fontId="55" fillId="0" borderId="57" xfId="0" applyFont="1" applyBorder="1" applyAlignment="1">
      <alignment horizontal="justify" vertical="center"/>
    </xf>
    <xf numFmtId="0" fontId="55" fillId="0" borderId="58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/>
    </xf>
    <xf numFmtId="0" fontId="56" fillId="0" borderId="57" xfId="0" applyFont="1" applyBorder="1" applyAlignment="1">
      <alignment horizontal="justify" vertical="center"/>
    </xf>
    <xf numFmtId="43" fontId="55" fillId="0" borderId="58" xfId="12" applyFont="1" applyBorder="1" applyAlignment="1">
      <alignment horizontal="center" vertical="center" wrapText="1"/>
    </xf>
    <xf numFmtId="0" fontId="55" fillId="2" borderId="58" xfId="0" applyFont="1" applyFill="1" applyBorder="1" applyAlignment="1" applyProtection="1">
      <alignment horizontal="center" vertical="center" wrapText="1"/>
    </xf>
    <xf numFmtId="0" fontId="55" fillId="2" borderId="58" xfId="0" applyFont="1" applyFill="1" applyBorder="1" applyAlignment="1" applyProtection="1">
      <alignment horizontal="center" vertical="center"/>
    </xf>
    <xf numFmtId="43" fontId="55" fillId="0" borderId="58" xfId="12" applyFont="1" applyBorder="1" applyAlignment="1">
      <alignment horizontal="center" vertical="center"/>
    </xf>
    <xf numFmtId="0" fontId="64" fillId="0" borderId="57" xfId="0" applyFont="1" applyBorder="1" applyAlignment="1">
      <alignment horizontal="justify" vertical="center"/>
    </xf>
    <xf numFmtId="43" fontId="58" fillId="0" borderId="58" xfId="12" applyFont="1" applyBorder="1" applyAlignment="1" applyProtection="1">
      <alignment horizontal="center" vertical="center" wrapText="1"/>
      <protection locked="0"/>
    </xf>
    <xf numFmtId="0" fontId="58" fillId="2" borderId="58" xfId="0" applyFont="1" applyFill="1" applyBorder="1" applyAlignment="1" applyProtection="1">
      <alignment horizontal="center" vertical="center" wrapText="1"/>
    </xf>
    <xf numFmtId="0" fontId="58" fillId="2" borderId="58" xfId="0" applyFont="1" applyFill="1" applyBorder="1" applyAlignment="1" applyProtection="1">
      <alignment horizontal="center" vertical="center"/>
    </xf>
    <xf numFmtId="0" fontId="55" fillId="0" borderId="58" xfId="0" applyFont="1" applyBorder="1" applyAlignment="1">
      <alignment horizontal="justify" vertical="center" wrapText="1"/>
    </xf>
    <xf numFmtId="0" fontId="55" fillId="0" borderId="58" xfId="0" applyFont="1" applyBorder="1" applyAlignment="1">
      <alignment horizontal="justify" vertical="center"/>
    </xf>
    <xf numFmtId="0" fontId="55" fillId="2" borderId="58" xfId="0" applyFont="1" applyFill="1" applyBorder="1" applyAlignment="1">
      <alignment horizontal="center" vertical="center" wrapText="1"/>
    </xf>
    <xf numFmtId="0" fontId="55" fillId="2" borderId="58" xfId="0" applyFont="1" applyFill="1" applyBorder="1" applyAlignment="1">
      <alignment horizontal="center" vertical="center"/>
    </xf>
    <xf numFmtId="0" fontId="58" fillId="2" borderId="58" xfId="0" applyFont="1" applyFill="1" applyBorder="1" applyAlignment="1">
      <alignment horizontal="center" vertical="center" wrapText="1"/>
    </xf>
    <xf numFmtId="0" fontId="58" fillId="2" borderId="58" xfId="0" applyFont="1" applyFill="1" applyBorder="1" applyAlignment="1">
      <alignment horizontal="center" vertical="center"/>
    </xf>
    <xf numFmtId="43" fontId="58" fillId="0" borderId="58" xfId="12" applyFont="1" applyBorder="1" applyAlignment="1" applyProtection="1">
      <alignment horizontal="center" vertical="center"/>
      <protection locked="0"/>
    </xf>
    <xf numFmtId="0" fontId="58" fillId="0" borderId="58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43" fontId="55" fillId="0" borderId="9" xfId="12" applyFont="1" applyBorder="1" applyAlignment="1">
      <alignment horizontal="center" vertical="center" wrapText="1"/>
    </xf>
    <xf numFmtId="43" fontId="55" fillId="0" borderId="9" xfId="12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6" fillId="0" borderId="13" xfId="0" applyFont="1" applyBorder="1" applyAlignment="1">
      <alignment horizontal="left" vertical="center" wrapText="1"/>
    </xf>
    <xf numFmtId="0" fontId="56" fillId="0" borderId="57" xfId="0" applyFont="1" applyBorder="1" applyAlignment="1">
      <alignment horizontal="left" vertical="center" wrapText="1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67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4" fontId="68" fillId="0" borderId="0" xfId="0" applyNumberFormat="1" applyFont="1" applyBorder="1" applyAlignment="1" applyProtection="1">
      <alignment horizontal="right" vertical="center" wrapText="1"/>
      <protection locked="0"/>
    </xf>
    <xf numFmtId="4" fontId="68" fillId="0" borderId="0" xfId="0" applyNumberFormat="1" applyFont="1" applyBorder="1" applyAlignment="1" applyProtection="1">
      <alignment vertical="center"/>
      <protection locked="0"/>
    </xf>
    <xf numFmtId="0" fontId="71" fillId="0" borderId="0" xfId="0" applyFont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0" fontId="73" fillId="10" borderId="24" xfId="0" applyFont="1" applyFill="1" applyBorder="1" applyAlignment="1">
      <alignment horizontal="center" vertical="center" textRotation="90" wrapText="1"/>
    </xf>
    <xf numFmtId="0" fontId="73" fillId="10" borderId="23" xfId="0" applyFont="1" applyFill="1" applyBorder="1" applyAlignment="1">
      <alignment horizontal="center" vertical="center" textRotation="90" wrapText="1"/>
    </xf>
    <xf numFmtId="0" fontId="73" fillId="10" borderId="62" xfId="0" applyFont="1" applyFill="1" applyBorder="1" applyAlignment="1">
      <alignment horizontal="center" vertical="center" textRotation="90" wrapText="1"/>
    </xf>
    <xf numFmtId="0" fontId="73" fillId="10" borderId="63" xfId="0" applyFont="1" applyFill="1" applyBorder="1" applyAlignment="1">
      <alignment horizontal="center" vertical="center" textRotation="90" wrapText="1"/>
    </xf>
    <xf numFmtId="0" fontId="56" fillId="11" borderId="64" xfId="0" applyFont="1" applyFill="1" applyBorder="1" applyAlignment="1">
      <alignment horizontal="center" vertical="center" textRotation="90" wrapText="1"/>
    </xf>
    <xf numFmtId="0" fontId="56" fillId="11" borderId="23" xfId="0" applyFont="1" applyFill="1" applyBorder="1" applyAlignment="1">
      <alignment horizontal="center" vertical="center" textRotation="90" wrapText="1"/>
    </xf>
    <xf numFmtId="0" fontId="56" fillId="11" borderId="63" xfId="0" applyFont="1" applyFill="1" applyBorder="1" applyAlignment="1">
      <alignment horizontal="center" vertical="center" textRotation="90" wrapText="1"/>
    </xf>
    <xf numFmtId="0" fontId="56" fillId="12" borderId="24" xfId="0" applyFont="1" applyFill="1" applyBorder="1" applyAlignment="1">
      <alignment horizontal="center" vertical="center" textRotation="90" wrapText="1"/>
    </xf>
    <xf numFmtId="0" fontId="56" fillId="12" borderId="63" xfId="0" applyFont="1" applyFill="1" applyBorder="1" applyAlignment="1">
      <alignment horizontal="center" vertical="center" textRotation="90" wrapText="1"/>
    </xf>
    <xf numFmtId="0" fontId="56" fillId="8" borderId="24" xfId="0" applyFont="1" applyFill="1" applyBorder="1" applyAlignment="1">
      <alignment horizontal="center" vertical="center" textRotation="90"/>
    </xf>
    <xf numFmtId="0" fontId="56" fillId="8" borderId="23" xfId="0" applyFont="1" applyFill="1" applyBorder="1" applyAlignment="1">
      <alignment horizontal="center" vertical="center" textRotation="90"/>
    </xf>
    <xf numFmtId="0" fontId="56" fillId="13" borderId="23" xfId="0" applyFont="1" applyFill="1" applyBorder="1" applyAlignment="1">
      <alignment horizontal="center" vertical="center" textRotation="90"/>
    </xf>
    <xf numFmtId="0" fontId="56" fillId="13" borderId="63" xfId="0" applyFont="1" applyFill="1" applyBorder="1" applyAlignment="1">
      <alignment horizontal="center" vertical="center" textRotation="90"/>
    </xf>
    <xf numFmtId="0" fontId="56" fillId="13" borderId="63" xfId="0" applyFont="1" applyFill="1" applyBorder="1" applyAlignment="1">
      <alignment horizontal="center" vertical="center" textRotation="90" wrapText="1"/>
    </xf>
    <xf numFmtId="0" fontId="74" fillId="14" borderId="28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1" xfId="0" applyFont="1" applyFill="1" applyBorder="1" applyAlignment="1">
      <alignment vertical="center"/>
    </xf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5" fillId="0" borderId="0" xfId="0" applyFont="1" applyFill="1" applyAlignment="1" applyProtection="1">
      <alignment wrapText="1"/>
    </xf>
    <xf numFmtId="0" fontId="33" fillId="2" borderId="32" xfId="0" applyFont="1" applyFill="1" applyBorder="1" applyAlignment="1">
      <alignment horizontal="right" vertical="center"/>
    </xf>
    <xf numFmtId="0" fontId="1" fillId="0" borderId="0" xfId="0" applyFont="1" applyFill="1" applyProtection="1"/>
    <xf numFmtId="0" fontId="76" fillId="0" borderId="0" xfId="13" applyFont="1" applyFill="1" applyBorder="1" applyAlignment="1">
      <alignment horizontal="left"/>
    </xf>
    <xf numFmtId="49" fontId="77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78" fillId="0" borderId="0" xfId="13" applyNumberFormat="1" applyFont="1" applyFill="1" applyBorder="1" applyAlignment="1">
      <alignment vertical="top"/>
    </xf>
    <xf numFmtId="49" fontId="78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79" fillId="2" borderId="19" xfId="13" applyNumberFormat="1" applyFont="1" applyFill="1" applyBorder="1" applyAlignment="1">
      <alignment horizontal="centerContinuous" wrapText="1"/>
    </xf>
    <xf numFmtId="1" fontId="77" fillId="2" borderId="19" xfId="13" applyNumberFormat="1" applyFont="1" applyFill="1" applyBorder="1" applyAlignment="1">
      <alignment horizontal="centerContinuous" wrapText="1"/>
    </xf>
    <xf numFmtId="1" fontId="77" fillId="2" borderId="19" xfId="13" applyNumberFormat="1" applyFont="1" applyFill="1" applyBorder="1" applyAlignment="1">
      <alignment horizontal="centerContinuous"/>
    </xf>
    <xf numFmtId="49" fontId="77" fillId="2" borderId="19" xfId="13" applyNumberFormat="1" applyFont="1" applyFill="1" applyBorder="1" applyAlignment="1">
      <alignment horizontal="centerContinuous"/>
    </xf>
    <xf numFmtId="0" fontId="77" fillId="2" borderId="19" xfId="13" applyFont="1" applyFill="1" applyBorder="1" applyAlignment="1">
      <alignment horizontal="center" wrapText="1"/>
    </xf>
    <xf numFmtId="1" fontId="78" fillId="2" borderId="19" xfId="13" applyNumberFormat="1" applyFont="1" applyFill="1" applyBorder="1" applyAlignment="1" applyProtection="1">
      <alignment horizontal="center"/>
      <protection locked="0"/>
    </xf>
    <xf numFmtId="1" fontId="78" fillId="2" borderId="19" xfId="13" applyNumberFormat="1" applyFont="1" applyFill="1" applyBorder="1" applyAlignment="1" applyProtection="1">
      <alignment horizontal="center" wrapText="1"/>
      <protection locked="0"/>
    </xf>
    <xf numFmtId="0" fontId="78" fillId="2" borderId="19" xfId="13" applyFont="1" applyFill="1" applyBorder="1" applyAlignment="1">
      <alignment horizontal="center" wrapText="1"/>
    </xf>
    <xf numFmtId="0" fontId="78" fillId="0" borderId="65" xfId="13" applyFont="1" applyFill="1" applyBorder="1" applyAlignment="1">
      <alignment horizontal="center" vertical="top" wrapText="1"/>
    </xf>
    <xf numFmtId="49" fontId="78" fillId="0" borderId="59" xfId="13" applyNumberFormat="1" applyFont="1" applyFill="1" applyBorder="1" applyAlignment="1">
      <alignment horizontal="center" vertical="top" wrapText="1"/>
    </xf>
    <xf numFmtId="49" fontId="78" fillId="0" borderId="32" xfId="13" applyNumberFormat="1" applyFont="1" applyFill="1" applyBorder="1" applyAlignment="1">
      <alignment horizontal="center" vertical="top" wrapText="1"/>
    </xf>
    <xf numFmtId="1" fontId="78" fillId="0" borderId="32" xfId="13" applyNumberFormat="1" applyFont="1" applyFill="1" applyBorder="1" applyAlignment="1" applyProtection="1">
      <alignment horizontal="center" vertical="top"/>
      <protection locked="0"/>
    </xf>
    <xf numFmtId="1" fontId="78" fillId="0" borderId="32" xfId="13" applyNumberFormat="1" applyFont="1" applyFill="1" applyBorder="1" applyAlignment="1" applyProtection="1">
      <alignment horizontal="center" vertical="top" wrapText="1"/>
      <protection locked="0"/>
    </xf>
    <xf numFmtId="0" fontId="78" fillId="0" borderId="36" xfId="13" applyFont="1" applyFill="1" applyBorder="1" applyAlignment="1">
      <alignment horizontal="center" vertical="top" wrapText="1"/>
    </xf>
    <xf numFmtId="0" fontId="78" fillId="0" borderId="19" xfId="13" applyFont="1" applyFill="1" applyBorder="1" applyAlignment="1">
      <alignment horizontal="center" vertical="top" wrapText="1"/>
    </xf>
    <xf numFmtId="0" fontId="79" fillId="0" borderId="19" xfId="1" applyFont="1" applyFill="1" applyBorder="1" applyAlignment="1">
      <alignment vertical="top"/>
    </xf>
    <xf numFmtId="2" fontId="80" fillId="0" borderId="19" xfId="6" quotePrefix="1" applyNumberFormat="1" applyFont="1" applyFill="1" applyBorder="1" applyAlignment="1">
      <alignment horizontal="left" vertical="top" wrapText="1"/>
    </xf>
    <xf numFmtId="0" fontId="81" fillId="0" borderId="0" xfId="1" applyFont="1" applyFill="1" applyBorder="1" applyAlignment="1">
      <alignment vertical="top"/>
    </xf>
    <xf numFmtId="0" fontId="79" fillId="0" borderId="19" xfId="0" applyFont="1" applyFill="1" applyBorder="1" applyAlignment="1">
      <alignment vertical="top"/>
    </xf>
    <xf numFmtId="2" fontId="78" fillId="0" borderId="19" xfId="1" applyNumberFormat="1" applyFont="1" applyFill="1" applyBorder="1" applyAlignment="1">
      <alignment horizontal="left" vertical="top"/>
    </xf>
    <xf numFmtId="2" fontId="78" fillId="0" borderId="19" xfId="6" applyNumberFormat="1" applyFont="1" applyFill="1" applyBorder="1" applyAlignment="1">
      <alignment horizontal="left" vertical="top"/>
    </xf>
    <xf numFmtId="49" fontId="78" fillId="0" borderId="0" xfId="1" applyNumberFormat="1" applyFont="1" applyFill="1" applyBorder="1" applyAlignment="1">
      <alignment horizontal="center" vertical="top"/>
    </xf>
    <xf numFmtId="0" fontId="78" fillId="0" borderId="0" xfId="1" applyFont="1" applyFill="1" applyBorder="1" applyAlignment="1">
      <alignment vertical="top"/>
    </xf>
    <xf numFmtId="0" fontId="78" fillId="0" borderId="0" xfId="1" applyFont="1" applyFill="1" applyBorder="1" applyAlignment="1">
      <alignment horizontal="center" vertical="top"/>
    </xf>
    <xf numFmtId="49" fontId="84" fillId="0" borderId="0" xfId="1" applyNumberFormat="1" applyFont="1" applyFill="1" applyBorder="1" applyAlignment="1">
      <alignment horizontal="left" vertical="top"/>
    </xf>
    <xf numFmtId="0" fontId="81" fillId="0" borderId="0" xfId="1" applyFont="1" applyFill="1" applyBorder="1" applyAlignment="1">
      <alignment horizontal="center" vertical="top"/>
    </xf>
    <xf numFmtId="49" fontId="81" fillId="0" borderId="0" xfId="1" applyNumberFormat="1" applyFont="1" applyFill="1" applyBorder="1" applyAlignment="1">
      <alignment horizontal="center" vertical="top"/>
    </xf>
    <xf numFmtId="0" fontId="85" fillId="0" borderId="0" xfId="0" applyFont="1"/>
    <xf numFmtId="0" fontId="0" fillId="0" borderId="0" xfId="0" applyBorder="1" applyAlignment="1"/>
    <xf numFmtId="0" fontId="89" fillId="0" borderId="0" xfId="0" applyFont="1"/>
    <xf numFmtId="0" fontId="3" fillId="0" borderId="9" xfId="0" applyFont="1" applyBorder="1" applyAlignment="1">
      <alignment horizontal="center" vertical="center" wrapText="1"/>
    </xf>
    <xf numFmtId="0" fontId="86" fillId="4" borderId="19" xfId="0" applyFont="1" applyFill="1" applyBorder="1" applyAlignment="1">
      <alignment horizontal="center" vertical="center" wrapText="1" readingOrder="1"/>
    </xf>
    <xf numFmtId="3" fontId="86" fillId="4" borderId="19" xfId="0" applyNumberFormat="1" applyFont="1" applyFill="1" applyBorder="1" applyAlignment="1">
      <alignment horizontal="center" vertical="center" wrapText="1" readingOrder="1"/>
    </xf>
    <xf numFmtId="0" fontId="1" fillId="0" borderId="47" xfId="0" applyFont="1" applyBorder="1" applyAlignment="1">
      <alignment vertical="top" wrapText="1"/>
    </xf>
    <xf numFmtId="43" fontId="1" fillId="0" borderId="17" xfId="12" applyFont="1" applyBorder="1" applyAlignment="1">
      <alignment horizontal="justify" vertical="center" wrapText="1"/>
    </xf>
    <xf numFmtId="43" fontId="3" fillId="0" borderId="17" xfId="0" applyNumberFormat="1" applyFont="1" applyBorder="1" applyAlignment="1">
      <alignment horizontal="justify" vertical="center" wrapText="1"/>
    </xf>
    <xf numFmtId="43" fontId="3" fillId="0" borderId="16" xfId="0" applyNumberFormat="1" applyFont="1" applyBorder="1" applyAlignment="1">
      <alignment horizontal="justify" vertical="center" wrapText="1"/>
    </xf>
    <xf numFmtId="43" fontId="1" fillId="0" borderId="17" xfId="12" applyFont="1" applyFill="1" applyBorder="1" applyAlignment="1" applyProtection="1">
      <alignment horizontal="right" vertical="center" wrapText="1"/>
    </xf>
    <xf numFmtId="43" fontId="3" fillId="0" borderId="17" xfId="12" applyFont="1" applyFill="1" applyBorder="1" applyAlignment="1" applyProtection="1">
      <alignment horizontal="right" vertical="center" wrapText="1"/>
    </xf>
    <xf numFmtId="43" fontId="3" fillId="0" borderId="17" xfId="12" applyFont="1" applyBorder="1" applyAlignment="1">
      <alignment horizontal="justify" vertical="center" wrapText="1"/>
    </xf>
    <xf numFmtId="43" fontId="3" fillId="0" borderId="16" xfId="12" applyFont="1" applyFill="1" applyBorder="1" applyAlignment="1" applyProtection="1">
      <alignment horizontal="right" vertical="center" wrapText="1"/>
    </xf>
    <xf numFmtId="43" fontId="1" fillId="0" borderId="17" xfId="12" applyFont="1" applyBorder="1" applyAlignment="1">
      <alignment horizontal="center" vertical="center" wrapText="1"/>
    </xf>
    <xf numFmtId="9" fontId="1" fillId="0" borderId="46" xfId="6" applyFont="1" applyBorder="1" applyAlignment="1">
      <alignment horizontal="center" vertical="center" wrapText="1"/>
    </xf>
    <xf numFmtId="9" fontId="3" fillId="0" borderId="46" xfId="6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43" fontId="0" fillId="0" borderId="0" xfId="12" applyFont="1"/>
    <xf numFmtId="43" fontId="3" fillId="0" borderId="17" xfId="12" applyFont="1" applyBorder="1" applyAlignment="1">
      <alignment horizontal="center" vertical="center" wrapText="1"/>
    </xf>
    <xf numFmtId="43" fontId="3" fillId="0" borderId="16" xfId="12" applyFont="1" applyBorder="1" applyAlignment="1">
      <alignment horizontal="center" vertical="center" wrapText="1"/>
    </xf>
    <xf numFmtId="0" fontId="61" fillId="0" borderId="47" xfId="0" applyFont="1" applyFill="1" applyBorder="1" applyAlignment="1" applyProtection="1">
      <alignment horizontal="justify" vertical="center" wrapText="1"/>
      <protection locked="0"/>
    </xf>
    <xf numFmtId="0" fontId="3" fillId="6" borderId="9" xfId="0" applyFont="1" applyFill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3" fillId="0" borderId="6" xfId="0" applyNumberFormat="1" applyFont="1" applyBorder="1" applyAlignment="1">
      <alignment horizontal="right" vertical="center" wrapText="1"/>
    </xf>
    <xf numFmtId="3" fontId="76" fillId="4" borderId="19" xfId="0" applyNumberFormat="1" applyFont="1" applyFill="1" applyBorder="1" applyAlignment="1">
      <alignment horizontal="center" vertical="center" wrapText="1" readingOrder="1"/>
    </xf>
    <xf numFmtId="3" fontId="94" fillId="4" borderId="19" xfId="0" applyNumberFormat="1" applyFont="1" applyFill="1" applyBorder="1" applyAlignment="1"/>
    <xf numFmtId="10" fontId="94" fillId="4" borderId="19" xfId="0" applyNumberFormat="1" applyFont="1" applyFill="1" applyBorder="1" applyAlignment="1"/>
    <xf numFmtId="0" fontId="76" fillId="4" borderId="19" xfId="0" applyFont="1" applyFill="1" applyBorder="1" applyAlignment="1">
      <alignment horizontal="center" vertical="center" readingOrder="1"/>
    </xf>
    <xf numFmtId="3" fontId="76" fillId="4" borderId="19" xfId="0" applyNumberFormat="1" applyFont="1" applyFill="1" applyBorder="1" applyAlignment="1">
      <alignment horizontal="left" vertical="center" wrapText="1" readingOrder="1"/>
    </xf>
    <xf numFmtId="0" fontId="94" fillId="4" borderId="19" xfId="0" applyFont="1" applyFill="1" applyBorder="1" applyAlignment="1">
      <alignment horizontal="center" vertical="center" wrapText="1"/>
    </xf>
    <xf numFmtId="0" fontId="76" fillId="4" borderId="19" xfId="0" applyFont="1" applyFill="1" applyBorder="1" applyAlignment="1">
      <alignment vertical="center" wrapText="1" readingOrder="1"/>
    </xf>
    <xf numFmtId="0" fontId="94" fillId="4" borderId="19" xfId="0" applyFont="1" applyFill="1" applyBorder="1" applyAlignment="1">
      <alignment horizontal="center"/>
    </xf>
    <xf numFmtId="9" fontId="94" fillId="4" borderId="19" xfId="0" applyNumberFormat="1" applyFont="1" applyFill="1" applyBorder="1" applyAlignment="1">
      <alignment horizontal="center"/>
    </xf>
    <xf numFmtId="10" fontId="76" fillId="4" borderId="19" xfId="0" applyNumberFormat="1" applyFont="1" applyFill="1" applyBorder="1" applyAlignment="1">
      <alignment vertical="center"/>
    </xf>
    <xf numFmtId="9" fontId="76" fillId="4" borderId="19" xfId="0" applyNumberFormat="1" applyFont="1" applyFill="1" applyBorder="1" applyAlignment="1">
      <alignment vertical="center"/>
    </xf>
    <xf numFmtId="0" fontId="95" fillId="0" borderId="0" xfId="0" applyFont="1"/>
    <xf numFmtId="0" fontId="0" fillId="0" borderId="0" xfId="0" applyBorder="1"/>
    <xf numFmtId="0" fontId="76" fillId="4" borderId="19" xfId="0" applyFont="1" applyFill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17" xfId="0" applyFont="1" applyBorder="1" applyAlignment="1">
      <alignment horizontal="center" vertical="center"/>
    </xf>
    <xf numFmtId="167" fontId="77" fillId="0" borderId="6" xfId="0" applyNumberFormat="1" applyFont="1" applyBorder="1" applyAlignment="1">
      <alignment horizontal="center" vertical="center"/>
    </xf>
    <xf numFmtId="0" fontId="77" fillId="0" borderId="14" xfId="0" applyFont="1" applyFill="1" applyBorder="1" applyAlignment="1">
      <alignment horizontal="left" vertical="center"/>
    </xf>
    <xf numFmtId="0" fontId="77" fillId="0" borderId="6" xfId="0" applyFont="1" applyBorder="1" applyAlignment="1">
      <alignment horizontal="center" vertical="center"/>
    </xf>
    <xf numFmtId="49" fontId="96" fillId="0" borderId="6" xfId="0" applyNumberFormat="1" applyFont="1" applyBorder="1" applyAlignment="1">
      <alignment horizontal="center" vertical="center"/>
    </xf>
    <xf numFmtId="167" fontId="77" fillId="0" borderId="6" xfId="0" applyNumberFormat="1" applyFont="1" applyBorder="1" applyAlignment="1" applyProtection="1">
      <alignment horizontal="center" vertical="center"/>
      <protection locked="0"/>
    </xf>
    <xf numFmtId="43" fontId="33" fillId="0" borderId="17" xfId="12" applyFont="1" applyBorder="1" applyAlignment="1" applyProtection="1">
      <alignment horizontal="center" vertical="center"/>
      <protection locked="0"/>
    </xf>
    <xf numFmtId="43" fontId="33" fillId="2" borderId="3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2"/>
    </xf>
    <xf numFmtId="166" fontId="3" fillId="0" borderId="6" xfId="0" applyNumberFormat="1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166" fontId="1" fillId="0" borderId="6" xfId="0" applyNumberFormat="1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4"/>
    </xf>
    <xf numFmtId="166" fontId="1" fillId="0" borderId="4" xfId="0" applyNumberFormat="1" applyFont="1" applyBorder="1" applyAlignment="1">
      <alignment horizontal="left" vertical="center" wrapText="1" indent="4"/>
    </xf>
    <xf numFmtId="166" fontId="1" fillId="0" borderId="4" xfId="0" applyNumberFormat="1" applyFont="1" applyBorder="1" applyAlignment="1">
      <alignment horizontal="left" vertical="center" indent="4"/>
    </xf>
    <xf numFmtId="166" fontId="15" fillId="0" borderId="6" xfId="0" applyNumberFormat="1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166" fontId="1" fillId="0" borderId="9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left" vertical="center" wrapText="1" indent="2"/>
    </xf>
    <xf numFmtId="0" fontId="97" fillId="0" borderId="0" xfId="0" applyFont="1"/>
    <xf numFmtId="0" fontId="38" fillId="6" borderId="50" xfId="0" applyFont="1" applyFill="1" applyBorder="1" applyAlignment="1">
      <alignment horizontal="center" vertical="center" wrapText="1"/>
    </xf>
    <xf numFmtId="0" fontId="38" fillId="6" borderId="13" xfId="0" applyFont="1" applyFill="1" applyBorder="1" applyAlignment="1">
      <alignment horizontal="center" vertical="center"/>
    </xf>
    <xf numFmtId="166" fontId="38" fillId="0" borderId="4" xfId="0" applyNumberFormat="1" applyFont="1" applyBorder="1" applyAlignment="1">
      <alignment horizontal="justify" vertical="center" wrapText="1"/>
    </xf>
    <xf numFmtId="166" fontId="38" fillId="0" borderId="6" xfId="0" applyNumberFormat="1" applyFont="1" applyBorder="1" applyAlignment="1">
      <alignment horizontal="right" vertical="center" wrapText="1"/>
    </xf>
    <xf numFmtId="166" fontId="97" fillId="0" borderId="4" xfId="0" applyNumberFormat="1" applyFont="1" applyBorder="1" applyAlignment="1">
      <alignment horizontal="left" vertical="center" wrapText="1" indent="2"/>
    </xf>
    <xf numFmtId="166" fontId="97" fillId="0" borderId="6" xfId="0" applyNumberFormat="1" applyFont="1" applyBorder="1" applyAlignment="1">
      <alignment horizontal="right" vertical="center" wrapText="1"/>
    </xf>
    <xf numFmtId="166" fontId="97" fillId="6" borderId="6" xfId="0" applyNumberFormat="1" applyFont="1" applyFill="1" applyBorder="1" applyAlignment="1">
      <alignment horizontal="right" vertical="center" wrapText="1"/>
    </xf>
    <xf numFmtId="166" fontId="97" fillId="0" borderId="6" xfId="0" applyNumberFormat="1" applyFont="1" applyFill="1" applyBorder="1" applyAlignment="1">
      <alignment horizontal="right" vertical="center" wrapText="1"/>
    </xf>
    <xf numFmtId="166" fontId="97" fillId="0" borderId="4" xfId="0" applyNumberFormat="1" applyFont="1" applyBorder="1" applyAlignment="1">
      <alignment horizontal="justify" vertical="center" wrapText="1"/>
    </xf>
    <xf numFmtId="166" fontId="38" fillId="0" borderId="4" xfId="0" applyNumberFormat="1" applyFont="1" applyBorder="1" applyAlignment="1">
      <alignment horizontal="justify" vertical="center"/>
    </xf>
    <xf numFmtId="166" fontId="98" fillId="0" borderId="4" xfId="0" applyNumberFormat="1" applyFont="1" applyBorder="1" applyAlignment="1">
      <alignment horizontal="justify" vertical="center" wrapText="1"/>
    </xf>
    <xf numFmtId="166" fontId="98" fillId="0" borderId="6" xfId="0" applyNumberFormat="1" applyFont="1" applyBorder="1" applyAlignment="1">
      <alignment horizontal="right" vertical="center" wrapText="1"/>
    </xf>
    <xf numFmtId="166" fontId="98" fillId="0" borderId="13" xfId="0" applyNumberFormat="1" applyFont="1" applyBorder="1" applyAlignment="1">
      <alignment horizontal="justify" vertical="center" wrapText="1"/>
    </xf>
    <xf numFmtId="166" fontId="98" fillId="0" borderId="9" xfId="0" applyNumberFormat="1" applyFont="1" applyBorder="1" applyAlignment="1">
      <alignment horizontal="right" vertical="center" wrapText="1"/>
    </xf>
    <xf numFmtId="166" fontId="57" fillId="0" borderId="0" xfId="0" applyNumberFormat="1" applyFont="1" applyAlignment="1">
      <alignment vertical="center"/>
    </xf>
    <xf numFmtId="166" fontId="97" fillId="0" borderId="0" xfId="0" applyNumberFormat="1" applyFont="1"/>
    <xf numFmtId="166" fontId="98" fillId="0" borderId="0" xfId="0" applyNumberFormat="1" applyFont="1" applyBorder="1" applyAlignment="1">
      <alignment horizontal="right" vertical="center" wrapText="1"/>
    </xf>
    <xf numFmtId="166" fontId="58" fillId="0" borderId="0" xfId="0" applyNumberFormat="1" applyFont="1" applyAlignment="1">
      <alignment vertical="center"/>
    </xf>
    <xf numFmtId="166" fontId="38" fillId="6" borderId="3" xfId="0" applyNumberFormat="1" applyFont="1" applyFill="1" applyBorder="1" applyAlignment="1">
      <alignment horizontal="center" vertical="center" wrapText="1"/>
    </xf>
    <xf numFmtId="166" fontId="38" fillId="6" borderId="9" xfId="0" applyNumberFormat="1" applyFont="1" applyFill="1" applyBorder="1" applyAlignment="1">
      <alignment horizontal="center" vertical="center" wrapText="1"/>
    </xf>
    <xf numFmtId="166" fontId="38" fillId="0" borderId="4" xfId="0" applyNumberFormat="1" applyFont="1" applyBorder="1" applyAlignment="1">
      <alignment horizontal="left" vertical="center" wrapText="1"/>
    </xf>
    <xf numFmtId="166" fontId="97" fillId="0" borderId="13" xfId="0" applyNumberFormat="1" applyFont="1" applyBorder="1" applyAlignment="1">
      <alignment horizontal="justify" vertical="center" wrapText="1"/>
    </xf>
    <xf numFmtId="166" fontId="97" fillId="0" borderId="9" xfId="0" applyNumberFormat="1" applyFont="1" applyBorder="1" applyAlignment="1">
      <alignment horizontal="right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justify" vertical="center" wrapText="1"/>
    </xf>
    <xf numFmtId="0" fontId="98" fillId="0" borderId="6" xfId="0" applyFont="1" applyBorder="1" applyAlignment="1">
      <alignment horizontal="justify" vertical="center" wrapText="1"/>
    </xf>
    <xf numFmtId="0" fontId="38" fillId="0" borderId="4" xfId="0" applyFont="1" applyBorder="1" applyAlignment="1">
      <alignment horizontal="left" vertical="center" wrapText="1"/>
    </xf>
    <xf numFmtId="0" fontId="97" fillId="0" borderId="4" xfId="0" applyFont="1" applyBorder="1" applyAlignment="1">
      <alignment horizontal="left" vertical="center" wrapText="1" indent="1"/>
    </xf>
    <xf numFmtId="0" fontId="97" fillId="0" borderId="4" xfId="0" applyFont="1" applyBorder="1" applyAlignment="1">
      <alignment horizontal="left" vertical="center" wrapText="1"/>
    </xf>
    <xf numFmtId="0" fontId="97" fillId="0" borderId="13" xfId="0" applyFont="1" applyBorder="1" applyAlignment="1">
      <alignment horizontal="justify" vertical="center" wrapText="1"/>
    </xf>
    <xf numFmtId="166" fontId="38" fillId="0" borderId="9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166" fontId="3" fillId="0" borderId="4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left" vertical="center" indent="1"/>
    </xf>
    <xf numFmtId="166" fontId="1" fillId="0" borderId="4" xfId="0" applyNumberFormat="1" applyFont="1" applyBorder="1" applyAlignment="1">
      <alignment horizontal="left" vertical="center" wrapText="1" indent="1"/>
    </xf>
    <xf numFmtId="166" fontId="1" fillId="0" borderId="53" xfId="0" applyNumberFormat="1" applyFont="1" applyBorder="1" applyAlignment="1">
      <alignment horizontal="right" vertical="center"/>
    </xf>
    <xf numFmtId="166" fontId="1" fillId="0" borderId="4" xfId="0" applyNumberFormat="1" applyFont="1" applyBorder="1" applyAlignment="1">
      <alignment horizontal="left" vertical="center" indent="3"/>
    </xf>
    <xf numFmtId="166" fontId="1" fillId="0" borderId="4" xfId="0" applyNumberFormat="1" applyFont="1" applyBorder="1" applyAlignment="1">
      <alignment horizontal="left" vertical="center" wrapText="1" indent="3"/>
    </xf>
    <xf numFmtId="166" fontId="1" fillId="0" borderId="4" xfId="0" applyNumberFormat="1" applyFont="1" applyBorder="1" applyAlignment="1">
      <alignment horizontal="left" vertical="center"/>
    </xf>
    <xf numFmtId="166" fontId="3" fillId="0" borderId="4" xfId="0" applyNumberFormat="1" applyFont="1" applyBorder="1" applyAlignment="1">
      <alignment vertical="center" wrapText="1"/>
    </xf>
    <xf numFmtId="166" fontId="3" fillId="0" borderId="6" xfId="0" applyNumberFormat="1" applyFont="1" applyBorder="1" applyAlignment="1">
      <alignment horizontal="right" vertical="center"/>
    </xf>
    <xf numFmtId="166" fontId="3" fillId="0" borderId="53" xfId="0" applyNumberFormat="1" applyFont="1" applyBorder="1" applyAlignment="1">
      <alignment horizontal="right" vertical="center"/>
    </xf>
    <xf numFmtId="166" fontId="1" fillId="0" borderId="4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horizontal="right" vertical="center"/>
    </xf>
    <xf numFmtId="166" fontId="1" fillId="6" borderId="6" xfId="0" applyNumberFormat="1" applyFont="1" applyFill="1" applyBorder="1" applyAlignment="1">
      <alignment horizontal="right" vertical="center"/>
    </xf>
    <xf numFmtId="166" fontId="1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horizontal="justify" vertical="center"/>
    </xf>
    <xf numFmtId="166" fontId="1" fillId="0" borderId="70" xfId="0" applyNumberFormat="1" applyFont="1" applyBorder="1" applyAlignment="1">
      <alignment horizontal="left" vertical="center" indent="1"/>
    </xf>
    <xf numFmtId="166" fontId="1" fillId="0" borderId="71" xfId="0" applyNumberFormat="1" applyFont="1" applyBorder="1" applyAlignment="1">
      <alignment horizontal="right" vertical="center"/>
    </xf>
    <xf numFmtId="166" fontId="1" fillId="0" borderId="7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left" vertical="center" wrapText="1"/>
    </xf>
    <xf numFmtId="166" fontId="1" fillId="0" borderId="13" xfId="0" applyNumberFormat="1" applyFont="1" applyBorder="1" applyAlignment="1">
      <alignment horizontal="left" vertical="center" wrapText="1"/>
    </xf>
    <xf numFmtId="166" fontId="1" fillId="0" borderId="9" xfId="0" applyNumberFormat="1" applyFont="1" applyBorder="1" applyAlignment="1">
      <alignment horizontal="right" vertical="center"/>
    </xf>
    <xf numFmtId="166" fontId="1" fillId="0" borderId="9" xfId="0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indent="3"/>
    </xf>
    <xf numFmtId="0" fontId="1" fillId="0" borderId="72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166" fontId="1" fillId="0" borderId="70" xfId="0" applyNumberFormat="1" applyFont="1" applyBorder="1" applyAlignment="1">
      <alignment horizontal="right" vertical="center"/>
    </xf>
    <xf numFmtId="0" fontId="3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166" fontId="3" fillId="0" borderId="7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6" fontId="1" fillId="0" borderId="13" xfId="0" applyNumberFormat="1" applyFont="1" applyBorder="1" applyAlignment="1">
      <alignment horizontal="right" vertical="center"/>
    </xf>
    <xf numFmtId="0" fontId="3" fillId="6" borderId="6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166" fontId="3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indent="2"/>
    </xf>
    <xf numFmtId="166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 indent="2"/>
    </xf>
    <xf numFmtId="166" fontId="1" fillId="0" borderId="7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166" fontId="1" fillId="0" borderId="9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 indent="2"/>
    </xf>
    <xf numFmtId="0" fontId="1" fillId="0" borderId="5" xfId="0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right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3" fillId="0" borderId="7" xfId="0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9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166" fontId="3" fillId="0" borderId="6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horizontal="left" vertical="center" wrapText="1" indent="5"/>
    </xf>
    <xf numFmtId="166" fontId="1" fillId="0" borderId="6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 wrapText="1"/>
    </xf>
    <xf numFmtId="166" fontId="1" fillId="6" borderId="6" xfId="0" applyNumberFormat="1" applyFont="1" applyFill="1" applyBorder="1" applyAlignment="1">
      <alignment vertical="center" wrapText="1"/>
    </xf>
    <xf numFmtId="166" fontId="1" fillId="0" borderId="13" xfId="0" applyNumberFormat="1" applyFont="1" applyBorder="1" applyAlignment="1">
      <alignment vertical="center" wrapText="1"/>
    </xf>
    <xf numFmtId="166" fontId="1" fillId="0" borderId="9" xfId="0" applyNumberFormat="1" applyFont="1" applyBorder="1" applyAlignment="1">
      <alignment vertical="center" wrapText="1"/>
    </xf>
    <xf numFmtId="166" fontId="3" fillId="6" borderId="10" xfId="0" applyNumberFormat="1" applyFont="1" applyFill="1" applyBorder="1" applyAlignment="1">
      <alignment vertical="center"/>
    </xf>
    <xf numFmtId="166" fontId="3" fillId="6" borderId="12" xfId="0" applyNumberFormat="1" applyFont="1" applyFill="1" applyBorder="1" applyAlignment="1">
      <alignment horizontal="center" vertical="center" wrapText="1"/>
    </xf>
    <xf numFmtId="166" fontId="1" fillId="0" borderId="50" xfId="0" applyNumberFormat="1" applyFont="1" applyBorder="1" applyAlignment="1">
      <alignment vertical="center" wrapText="1"/>
    </xf>
    <xf numFmtId="166" fontId="3" fillId="0" borderId="13" xfId="0" applyNumberFormat="1" applyFont="1" applyBorder="1" applyAlignment="1">
      <alignment vertical="center" wrapText="1"/>
    </xf>
    <xf numFmtId="166" fontId="3" fillId="0" borderId="9" xfId="0" applyNumberFormat="1" applyFont="1" applyBorder="1" applyAlignment="1">
      <alignment vertical="center" wrapText="1"/>
    </xf>
    <xf numFmtId="166" fontId="3" fillId="6" borderId="3" xfId="0" applyNumberFormat="1" applyFont="1" applyFill="1" applyBorder="1" applyAlignment="1">
      <alignment horizontal="center" vertical="center"/>
    </xf>
    <xf numFmtId="166" fontId="3" fillId="6" borderId="9" xfId="0" applyNumberFormat="1" applyFont="1" applyFill="1" applyBorder="1" applyAlignment="1">
      <alignment horizontal="center" vertical="center"/>
    </xf>
    <xf numFmtId="166" fontId="1" fillId="0" borderId="50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horizontal="left" vertical="center" indent="5"/>
    </xf>
    <xf numFmtId="166" fontId="3" fillId="0" borderId="13" xfId="0" applyNumberFormat="1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horizontal="justify" vertical="center"/>
    </xf>
    <xf numFmtId="166" fontId="1" fillId="17" borderId="6" xfId="0" applyNumberFormat="1" applyFont="1" applyFill="1" applyBorder="1" applyAlignment="1">
      <alignment vertical="center"/>
    </xf>
    <xf numFmtId="166" fontId="3" fillId="0" borderId="4" xfId="0" applyNumberFormat="1" applyFont="1" applyBorder="1" applyAlignment="1">
      <alignment horizontal="left" vertical="center" indent="1"/>
    </xf>
    <xf numFmtId="166" fontId="3" fillId="0" borderId="4" xfId="0" applyNumberFormat="1" applyFont="1" applyBorder="1" applyAlignment="1">
      <alignment horizontal="left" vertical="center" wrapText="1" indent="1"/>
    </xf>
    <xf numFmtId="0" fontId="103" fillId="0" borderId="0" xfId="14" applyFont="1" applyFill="1" applyBorder="1" applyAlignment="1">
      <alignment horizontal="left" vertical="top"/>
    </xf>
    <xf numFmtId="0" fontId="104" fillId="0" borderId="0" xfId="14" applyFont="1" applyFill="1" applyBorder="1" applyAlignment="1">
      <alignment horizontal="left" vertical="top"/>
    </xf>
    <xf numFmtId="0" fontId="105" fillId="0" borderId="0" xfId="14" applyFont="1" applyFill="1" applyBorder="1" applyAlignment="1">
      <alignment horizontal="left" vertical="top"/>
    </xf>
    <xf numFmtId="0" fontId="79" fillId="0" borderId="0" xfId="14" applyFont="1" applyFill="1" applyBorder="1" applyAlignment="1">
      <alignment vertical="top"/>
    </xf>
    <xf numFmtId="0" fontId="79" fillId="0" borderId="0" xfId="14" applyFont="1" applyFill="1" applyBorder="1" applyAlignment="1">
      <alignment horizontal="left" vertical="top"/>
    </xf>
    <xf numFmtId="0" fontId="107" fillId="0" borderId="0" xfId="14" applyFont="1" applyAlignment="1">
      <alignment horizontal="center"/>
    </xf>
    <xf numFmtId="49" fontId="103" fillId="0" borderId="0" xfId="14" applyNumberFormat="1" applyFont="1" applyFill="1" applyBorder="1" applyAlignment="1">
      <alignment horizontal="left" vertical="top"/>
    </xf>
    <xf numFmtId="0" fontId="108" fillId="0" borderId="0" xfId="14" applyFont="1" applyAlignment="1"/>
    <xf numFmtId="0" fontId="103" fillId="0" borderId="0" xfId="14" applyFont="1" applyFill="1" applyBorder="1" applyAlignment="1">
      <alignment vertical="top" wrapText="1"/>
    </xf>
    <xf numFmtId="7" fontId="103" fillId="0" borderId="0" xfId="14" applyNumberFormat="1" applyFont="1" applyFill="1" applyBorder="1" applyAlignment="1">
      <alignment horizontal="left" vertical="top"/>
    </xf>
    <xf numFmtId="0" fontId="109" fillId="0" borderId="0" xfId="14" applyFont="1" applyAlignment="1"/>
    <xf numFmtId="0" fontId="108" fillId="0" borderId="0" xfId="14" applyFont="1"/>
    <xf numFmtId="0" fontId="78" fillId="0" borderId="0" xfId="14" applyFont="1" applyFill="1" applyBorder="1" applyAlignment="1">
      <alignment vertical="top" wrapText="1"/>
    </xf>
    <xf numFmtId="49" fontId="78" fillId="0" borderId="0" xfId="14" applyNumberFormat="1" applyFont="1" applyFill="1" applyBorder="1" applyAlignment="1">
      <alignment vertical="top" wrapText="1"/>
    </xf>
    <xf numFmtId="0" fontId="111" fillId="0" borderId="0" xfId="14" applyFont="1" applyFill="1" applyBorder="1" applyAlignment="1">
      <alignment horizontal="left" vertical="top"/>
    </xf>
    <xf numFmtId="0" fontId="109" fillId="0" borderId="0" xfId="14" applyFont="1" applyAlignment="1">
      <alignment vertical="center"/>
    </xf>
    <xf numFmtId="49" fontId="108" fillId="0" borderId="0" xfId="14" applyNumberFormat="1" applyFont="1" applyFill="1" applyBorder="1" applyAlignment="1">
      <alignment horizontal="right"/>
    </xf>
    <xf numFmtId="4" fontId="108" fillId="0" borderId="0" xfId="14" applyNumberFormat="1" applyFont="1" applyFill="1" applyBorder="1" applyAlignment="1"/>
    <xf numFmtId="0" fontId="109" fillId="0" borderId="0" xfId="14" applyFont="1"/>
    <xf numFmtId="0" fontId="79" fillId="0" borderId="0" xfId="14" applyFont="1" applyFill="1" applyBorder="1" applyAlignment="1">
      <alignment horizontal="left"/>
    </xf>
    <xf numFmtId="0" fontId="112" fillId="0" borderId="0" xfId="14" applyFont="1" applyFill="1" applyBorder="1" applyAlignment="1">
      <alignment horizontal="left"/>
    </xf>
    <xf numFmtId="0" fontId="103" fillId="0" borderId="0" xfId="14" applyFont="1" applyFill="1" applyBorder="1" applyAlignment="1">
      <alignment horizontal="left"/>
    </xf>
    <xf numFmtId="0" fontId="78" fillId="0" borderId="0" xfId="14" applyFont="1" applyFill="1" applyBorder="1" applyAlignment="1">
      <alignment horizontal="left"/>
    </xf>
    <xf numFmtId="0" fontId="108" fillId="0" borderId="0" xfId="14" applyFont="1" applyAlignment="1">
      <alignment vertical="center"/>
    </xf>
    <xf numFmtId="0" fontId="102" fillId="0" borderId="0" xfId="14" applyFont="1" applyFill="1" applyBorder="1" applyAlignment="1">
      <alignment horizontal="left"/>
    </xf>
    <xf numFmtId="0" fontId="78" fillId="0" borderId="0" xfId="14" applyFont="1" applyFill="1" applyBorder="1" applyAlignment="1">
      <alignment vertical="top"/>
    </xf>
    <xf numFmtId="49" fontId="102" fillId="0" borderId="0" xfId="14" applyNumberFormat="1" applyFont="1" applyFill="1" applyBorder="1" applyAlignment="1">
      <alignment horizontal="left" vertical="top"/>
    </xf>
    <xf numFmtId="0" fontId="103" fillId="0" borderId="0" xfId="14" applyFont="1" applyFill="1" applyBorder="1" applyAlignment="1">
      <alignment vertical="top"/>
    </xf>
    <xf numFmtId="0" fontId="78" fillId="0" borderId="0" xfId="14" applyFont="1" applyFill="1" applyBorder="1" applyAlignment="1">
      <alignment horizontal="left" vertical="top"/>
    </xf>
    <xf numFmtId="49" fontId="79" fillId="0" borderId="0" xfId="14" applyNumberFormat="1" applyFont="1" applyFill="1" applyBorder="1" applyAlignment="1">
      <alignment horizontal="left" vertical="top"/>
    </xf>
    <xf numFmtId="0" fontId="102" fillId="0" borderId="0" xfId="14" applyFont="1" applyFill="1" applyBorder="1" applyAlignment="1">
      <alignment horizontal="left" vertical="top"/>
    </xf>
    <xf numFmtId="49" fontId="103" fillId="4" borderId="0" xfId="14" applyNumberFormat="1" applyFont="1" applyFill="1" applyBorder="1" applyAlignment="1">
      <alignment horizontal="left" vertical="top"/>
    </xf>
    <xf numFmtId="49" fontId="78" fillId="4" borderId="0" xfId="14" applyNumberFormat="1" applyFont="1" applyFill="1" applyBorder="1" applyAlignment="1">
      <alignment horizontal="left" vertical="top" wrapText="1"/>
    </xf>
    <xf numFmtId="49" fontId="78" fillId="0" borderId="0" xfId="14" applyNumberFormat="1" applyFont="1" applyFill="1" applyBorder="1" applyAlignment="1">
      <alignment vertical="top"/>
    </xf>
    <xf numFmtId="0" fontId="78" fillId="0" borderId="0" xfId="14" applyFont="1" applyFill="1" applyBorder="1" applyAlignment="1">
      <alignment horizontal="justify" vertical="justify"/>
    </xf>
    <xf numFmtId="0" fontId="101" fillId="16" borderId="0" xfId="14" applyFill="1" applyAlignment="1">
      <alignment horizontal="left" vertical="top"/>
    </xf>
    <xf numFmtId="0" fontId="113" fillId="16" borderId="0" xfId="14" applyFont="1" applyFill="1" applyBorder="1" applyAlignment="1">
      <alignment horizontal="right"/>
    </xf>
    <xf numFmtId="0" fontId="113" fillId="16" borderId="0" xfId="14" applyFont="1" applyFill="1" applyBorder="1" applyAlignment="1"/>
    <xf numFmtId="0" fontId="114" fillId="16" borderId="0" xfId="14" applyFont="1" applyFill="1" applyBorder="1" applyAlignment="1">
      <alignment vertical="top"/>
    </xf>
    <xf numFmtId="0" fontId="115" fillId="16" borderId="0" xfId="14" applyFont="1" applyFill="1" applyBorder="1" applyAlignment="1">
      <alignment vertical="top"/>
    </xf>
    <xf numFmtId="7" fontId="116" fillId="16" borderId="0" xfId="14" applyNumberFormat="1" applyFont="1" applyFill="1" applyBorder="1" applyAlignment="1">
      <alignment vertical="top"/>
    </xf>
    <xf numFmtId="0" fontId="90" fillId="16" borderId="0" xfId="14" applyFont="1" applyFill="1" applyBorder="1" applyAlignment="1">
      <alignment vertical="top"/>
    </xf>
    <xf numFmtId="7" fontId="117" fillId="16" borderId="0" xfId="14" applyNumberFormat="1" applyFont="1" applyFill="1" applyBorder="1" applyAlignment="1">
      <alignment horizontal="right" vertical="top"/>
    </xf>
    <xf numFmtId="7" fontId="118" fillId="16" borderId="0" xfId="14" applyNumberFormat="1" applyFont="1" applyFill="1" applyBorder="1" applyAlignment="1">
      <alignment vertical="top"/>
    </xf>
    <xf numFmtId="0" fontId="119" fillId="16" borderId="0" xfId="14" applyFont="1" applyFill="1" applyBorder="1" applyAlignment="1">
      <alignment vertical="top"/>
    </xf>
    <xf numFmtId="0" fontId="120" fillId="0" borderId="0" xfId="14" applyFont="1" applyFill="1" applyBorder="1" applyAlignment="1">
      <alignment vertical="top"/>
    </xf>
    <xf numFmtId="0" fontId="80" fillId="0" borderId="0" xfId="14" applyFont="1" applyFill="1" applyBorder="1" applyAlignment="1">
      <alignment horizontal="left" vertical="top"/>
    </xf>
    <xf numFmtId="0" fontId="80" fillId="0" borderId="0" xfId="14" applyFont="1" applyFill="1" applyBorder="1" applyAlignment="1">
      <alignment vertical="top"/>
    </xf>
    <xf numFmtId="0" fontId="80" fillId="0" borderId="0" xfId="0" applyFont="1" applyFill="1" applyBorder="1" applyAlignment="1" applyProtection="1">
      <alignment horizontal="left"/>
      <protection locked="0"/>
    </xf>
    <xf numFmtId="0" fontId="121" fillId="0" borderId="61" xfId="14" applyFont="1" applyFill="1" applyBorder="1" applyAlignment="1">
      <alignment horizontal="center" vertical="center" wrapText="1"/>
    </xf>
    <xf numFmtId="0" fontId="121" fillId="0" borderId="0" xfId="14" applyFont="1" applyFill="1" applyBorder="1" applyAlignment="1">
      <alignment horizontal="center" vertical="center" wrapText="1"/>
    </xf>
    <xf numFmtId="0" fontId="120" fillId="0" borderId="0" xfId="14" applyFont="1" applyFill="1" applyBorder="1" applyAlignment="1">
      <alignment horizontal="right" vertical="top"/>
    </xf>
    <xf numFmtId="0" fontId="122" fillId="0" borderId="4" xfId="14" applyFont="1" applyFill="1" applyBorder="1" applyAlignment="1">
      <alignment horizontal="center" vertical="center" wrapText="1"/>
    </xf>
    <xf numFmtId="0" fontId="103" fillId="0" borderId="6" xfId="14" applyFont="1" applyFill="1" applyBorder="1" applyAlignment="1">
      <alignment horizontal="left" vertical="top"/>
    </xf>
    <xf numFmtId="0" fontId="122" fillId="0" borderId="0" xfId="14" applyFont="1" applyFill="1" applyBorder="1" applyAlignment="1">
      <alignment vertical="center"/>
    </xf>
    <xf numFmtId="0" fontId="122" fillId="0" borderId="13" xfId="14" applyFont="1" applyFill="1" applyBorder="1" applyAlignment="1">
      <alignment horizontal="center" vertical="center" wrapText="1"/>
    </xf>
    <xf numFmtId="0" fontId="103" fillId="0" borderId="9" xfId="14" applyFont="1" applyFill="1" applyBorder="1" applyAlignment="1">
      <alignment horizontal="left" vertical="top"/>
    </xf>
    <xf numFmtId="0" fontId="64" fillId="0" borderId="0" xfId="14" applyFont="1" applyFill="1" applyBorder="1"/>
    <xf numFmtId="0" fontId="64" fillId="0" borderId="0" xfId="14" applyFont="1" applyFill="1" applyBorder="1" applyAlignment="1"/>
    <xf numFmtId="0" fontId="64" fillId="0" borderId="0" xfId="14" applyFont="1" applyFill="1" applyBorder="1" applyAlignment="1">
      <alignment vertical="center"/>
    </xf>
    <xf numFmtId="0" fontId="56" fillId="0" borderId="0" xfId="14" applyFont="1" applyFill="1" applyBorder="1" applyAlignment="1">
      <alignment horizontal="left" vertical="center"/>
    </xf>
    <xf numFmtId="0" fontId="56" fillId="0" borderId="0" xfId="14" applyFont="1" applyFill="1" applyBorder="1"/>
    <xf numFmtId="0" fontId="56" fillId="0" borderId="43" xfId="14" applyFont="1" applyBorder="1" applyAlignment="1">
      <alignment horizontal="center" vertical="center" wrapText="1"/>
    </xf>
    <xf numFmtId="0" fontId="56" fillId="0" borderId="21" xfId="14" applyFont="1" applyBorder="1" applyAlignment="1">
      <alignment horizontal="center" vertical="center" wrapText="1"/>
    </xf>
    <xf numFmtId="0" fontId="56" fillId="0" borderId="47" xfId="14" applyFont="1" applyBorder="1" applyAlignment="1">
      <alignment horizontal="center"/>
    </xf>
    <xf numFmtId="0" fontId="56" fillId="0" borderId="17" xfId="14" applyFont="1" applyBorder="1" applyAlignment="1"/>
    <xf numFmtId="0" fontId="64" fillId="0" borderId="47" xfId="14" applyFont="1" applyBorder="1" applyAlignment="1">
      <alignment horizontal="center"/>
    </xf>
    <xf numFmtId="0" fontId="64" fillId="0" borderId="17" xfId="14" applyFont="1" applyBorder="1" applyAlignment="1">
      <alignment horizontal="center"/>
    </xf>
    <xf numFmtId="10" fontId="64" fillId="0" borderId="17" xfId="16" applyNumberFormat="1" applyFont="1" applyBorder="1" applyAlignment="1">
      <alignment horizontal="center"/>
    </xf>
    <xf numFmtId="0" fontId="56" fillId="0" borderId="17" xfId="14" applyFont="1" applyBorder="1" applyAlignment="1">
      <alignment horizontal="center"/>
    </xf>
    <xf numFmtId="10" fontId="56" fillId="0" borderId="17" xfId="16" applyNumberFormat="1" applyFont="1" applyBorder="1" applyAlignment="1">
      <alignment horizontal="center"/>
    </xf>
    <xf numFmtId="0" fontId="64" fillId="0" borderId="48" xfId="14" applyFont="1" applyBorder="1" applyAlignment="1">
      <alignment horizontal="center"/>
    </xf>
    <xf numFmtId="0" fontId="64" fillId="0" borderId="16" xfId="14" applyFont="1" applyBorder="1" applyAlignment="1">
      <alignment horizontal="center"/>
    </xf>
    <xf numFmtId="10" fontId="64" fillId="0" borderId="16" xfId="16" applyNumberFormat="1" applyFont="1" applyBorder="1" applyAlignment="1">
      <alignment horizontal="center"/>
    </xf>
    <xf numFmtId="168" fontId="103" fillId="0" borderId="0" xfId="14" applyNumberFormat="1" applyFont="1" applyFill="1" applyBorder="1" applyAlignment="1">
      <alignment horizontal="left" vertical="top"/>
    </xf>
    <xf numFmtId="0" fontId="64" fillId="0" borderId="0" xfId="14" applyFont="1" applyBorder="1"/>
    <xf numFmtId="0" fontId="3" fillId="6" borderId="1" xfId="0" applyFont="1" applyFill="1" applyBorder="1" applyAlignment="1">
      <alignment horizontal="center" vertical="center"/>
    </xf>
    <xf numFmtId="0" fontId="102" fillId="0" borderId="0" xfId="14" applyFont="1" applyFill="1" applyBorder="1" applyAlignment="1">
      <alignment horizontal="center"/>
    </xf>
    <xf numFmtId="0" fontId="79" fillId="0" borderId="0" xfId="14" applyFont="1" applyFill="1" applyBorder="1" applyAlignment="1">
      <alignment horizontal="center" vertical="top"/>
    </xf>
    <xf numFmtId="49" fontId="103" fillId="4" borderId="0" xfId="14" applyNumberFormat="1" applyFont="1" applyFill="1" applyBorder="1" applyAlignment="1">
      <alignment horizontal="left" vertical="top" wrapText="1"/>
    </xf>
    <xf numFmtId="0" fontId="78" fillId="0" borderId="0" xfId="14" applyFont="1" applyFill="1" applyBorder="1" applyAlignment="1">
      <alignment vertical="justify"/>
    </xf>
    <xf numFmtId="0" fontId="80" fillId="0" borderId="0" xfId="0" applyFont="1" applyFill="1" applyBorder="1" applyAlignment="1" applyProtection="1">
      <alignment horizontal="left" wrapText="1"/>
      <protection locked="0"/>
    </xf>
    <xf numFmtId="0" fontId="64" fillId="0" borderId="0" xfId="14" applyFont="1" applyFill="1" applyBorder="1" applyAlignment="1">
      <alignment horizontal="left" vertical="center"/>
    </xf>
    <xf numFmtId="0" fontId="120" fillId="0" borderId="0" xfId="14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87" fillId="4" borderId="19" xfId="0" applyFont="1" applyFill="1" applyBorder="1" applyAlignment="1">
      <alignment horizontal="center" vertical="center" wrapText="1" readingOrder="1"/>
    </xf>
    <xf numFmtId="0" fontId="76" fillId="4" borderId="19" xfId="0" applyFont="1" applyFill="1" applyBorder="1" applyAlignment="1">
      <alignment horizontal="center" vertical="center" wrapText="1"/>
    </xf>
    <xf numFmtId="0" fontId="76" fillId="4" borderId="19" xfId="0" applyFont="1" applyFill="1" applyBorder="1" applyAlignment="1">
      <alignment horizontal="center" vertical="center" wrapText="1" readingOrder="1"/>
    </xf>
    <xf numFmtId="0" fontId="63" fillId="6" borderId="50" xfId="0" applyFont="1" applyFill="1" applyBorder="1" applyAlignment="1">
      <alignment horizontal="justify" vertical="center" wrapText="1"/>
    </xf>
    <xf numFmtId="0" fontId="63" fillId="6" borderId="13" xfId="0" applyFont="1" applyFill="1" applyBorder="1" applyAlignment="1">
      <alignment horizontal="justify" vertical="center" wrapText="1"/>
    </xf>
    <xf numFmtId="0" fontId="62" fillId="0" borderId="10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justify" vertical="center" wrapText="1"/>
    </xf>
    <xf numFmtId="0" fontId="62" fillId="0" borderId="12" xfId="0" applyFont="1" applyBorder="1" applyAlignment="1">
      <alignment horizontal="justify" vertical="center" wrapText="1"/>
    </xf>
    <xf numFmtId="0" fontId="63" fillId="0" borderId="50" xfId="0" applyFont="1" applyBorder="1" applyAlignment="1">
      <alignment horizontal="justify" vertical="center" wrapText="1"/>
    </xf>
    <xf numFmtId="0" fontId="63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38" fillId="7" borderId="1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66" fontId="38" fillId="6" borderId="50" xfId="0" applyNumberFormat="1" applyFont="1" applyFill="1" applyBorder="1" applyAlignment="1">
      <alignment horizontal="center" vertical="center" wrapText="1"/>
    </xf>
    <xf numFmtId="166" fontId="38" fillId="6" borderId="13" xfId="0" applyNumberFormat="1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 wrapText="1"/>
    </xf>
    <xf numFmtId="0" fontId="38" fillId="6" borderId="11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166" fontId="57" fillId="0" borderId="2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20" fillId="0" borderId="0" xfId="14" applyFont="1" applyFill="1" applyBorder="1" applyAlignment="1">
      <alignment horizontal="left" vertical="top"/>
    </xf>
    <xf numFmtId="169" fontId="123" fillId="0" borderId="0" xfId="14" applyNumberFormat="1" applyFont="1" applyFill="1" applyBorder="1" applyAlignment="1">
      <alignment horizontal="right" vertical="top"/>
    </xf>
    <xf numFmtId="0" fontId="124" fillId="0" borderId="0" xfId="14" applyFont="1" applyFill="1" applyBorder="1" applyAlignment="1">
      <alignment horizontal="center" vertical="top"/>
    </xf>
    <xf numFmtId="168" fontId="125" fillId="0" borderId="0" xfId="14" applyNumberFormat="1" applyFont="1" applyBorder="1" applyAlignment="1">
      <alignment horizontal="right" vertical="top"/>
    </xf>
    <xf numFmtId="168" fontId="123" fillId="0" borderId="0" xfId="14" applyNumberFormat="1" applyFont="1" applyFill="1" applyBorder="1" applyAlignment="1">
      <alignment horizontal="right" vertical="top"/>
    </xf>
    <xf numFmtId="0" fontId="56" fillId="0" borderId="60" xfId="14" applyFont="1" applyBorder="1" applyAlignment="1">
      <alignment horizontal="left"/>
    </xf>
    <xf numFmtId="0" fontId="56" fillId="0" borderId="0" xfId="14" applyFont="1" applyBorder="1" applyAlignment="1">
      <alignment horizontal="left"/>
    </xf>
    <xf numFmtId="0" fontId="56" fillId="0" borderId="6" xfId="14" applyFont="1" applyBorder="1" applyAlignment="1">
      <alignment horizontal="left"/>
    </xf>
    <xf numFmtId="0" fontId="64" fillId="0" borderId="60" xfId="14" applyFont="1" applyBorder="1" applyAlignment="1">
      <alignment horizontal="left"/>
    </xf>
    <xf numFmtId="0" fontId="64" fillId="0" borderId="0" xfId="14" applyFont="1" applyBorder="1" applyAlignment="1">
      <alignment horizontal="left"/>
    </xf>
    <xf numFmtId="0" fontId="64" fillId="0" borderId="6" xfId="14" applyFont="1" applyBorder="1" applyAlignment="1">
      <alignment horizontal="left"/>
    </xf>
    <xf numFmtId="0" fontId="64" fillId="0" borderId="55" xfId="14" applyFont="1" applyBorder="1" applyAlignment="1">
      <alignment horizontal="center"/>
    </xf>
    <xf numFmtId="0" fontId="64" fillId="0" borderId="8" xfId="14" applyFont="1" applyBorder="1" applyAlignment="1">
      <alignment horizontal="center"/>
    </xf>
    <xf numFmtId="0" fontId="64" fillId="0" borderId="9" xfId="14" applyFont="1" applyBorder="1" applyAlignment="1">
      <alignment horizontal="center"/>
    </xf>
    <xf numFmtId="0" fontId="64" fillId="0" borderId="0" xfId="14" applyFont="1" applyFill="1" applyBorder="1" applyAlignment="1">
      <alignment horizontal="left" wrapText="1"/>
    </xf>
    <xf numFmtId="0" fontId="56" fillId="0" borderId="56" xfId="14" applyFont="1" applyBorder="1" applyAlignment="1">
      <alignment horizontal="center" vertical="center" wrapText="1"/>
    </xf>
    <xf numFmtId="0" fontId="56" fillId="0" borderId="11" xfId="14" applyFont="1" applyBorder="1" applyAlignment="1">
      <alignment horizontal="center" vertical="center" wrapText="1"/>
    </xf>
    <xf numFmtId="0" fontId="56" fillId="0" borderId="12" xfId="14" applyFont="1" applyBorder="1" applyAlignment="1">
      <alignment horizontal="center" vertical="center" wrapText="1"/>
    </xf>
    <xf numFmtId="0" fontId="56" fillId="0" borderId="25" xfId="14" applyFont="1" applyBorder="1" applyAlignment="1">
      <alignment horizontal="left"/>
    </xf>
    <xf numFmtId="0" fontId="56" fillId="0" borderId="2" xfId="14" applyFont="1" applyBorder="1" applyAlignment="1">
      <alignment horizontal="left"/>
    </xf>
    <xf numFmtId="0" fontId="56" fillId="0" borderId="3" xfId="14" applyFont="1" applyBorder="1" applyAlignment="1">
      <alignment horizontal="left"/>
    </xf>
    <xf numFmtId="0" fontId="64" fillId="0" borderId="0" xfId="14" applyFont="1" applyFill="1" applyBorder="1" applyAlignment="1">
      <alignment vertical="center" wrapText="1"/>
    </xf>
    <xf numFmtId="0" fontId="122" fillId="0" borderId="7" xfId="14" applyFont="1" applyFill="1" applyBorder="1" applyAlignment="1">
      <alignment horizontal="center" vertical="center"/>
    </xf>
    <xf numFmtId="0" fontId="122" fillId="0" borderId="9" xfId="14" applyFont="1" applyFill="1" applyBorder="1" applyAlignment="1">
      <alignment horizontal="center" vertical="center"/>
    </xf>
    <xf numFmtId="0" fontId="122" fillId="0" borderId="8" xfId="14" applyFont="1" applyFill="1" applyBorder="1" applyAlignment="1">
      <alignment horizontal="center" vertical="center"/>
    </xf>
    <xf numFmtId="0" fontId="64" fillId="0" borderId="0" xfId="14" applyFont="1" applyFill="1" applyBorder="1" applyAlignment="1">
      <alignment horizontal="left" vertical="center" wrapText="1"/>
    </xf>
    <xf numFmtId="0" fontId="122" fillId="0" borderId="5" xfId="14" applyFont="1" applyFill="1" applyBorder="1" applyAlignment="1">
      <alignment horizontal="center" vertical="center"/>
    </xf>
    <xf numFmtId="0" fontId="122" fillId="0" borderId="6" xfId="14" applyFont="1" applyFill="1" applyBorder="1" applyAlignment="1">
      <alignment horizontal="center" vertical="center"/>
    </xf>
    <xf numFmtId="0" fontId="122" fillId="0" borderId="0" xfId="14" applyFont="1" applyFill="1" applyBorder="1" applyAlignment="1">
      <alignment horizontal="center" vertical="center"/>
    </xf>
    <xf numFmtId="0" fontId="122" fillId="0" borderId="5" xfId="14" applyFont="1" applyFill="1" applyBorder="1" applyAlignment="1">
      <alignment horizontal="left" vertical="center"/>
    </xf>
    <xf numFmtId="0" fontId="122" fillId="0" borderId="6" xfId="14" applyFont="1" applyFill="1" applyBorder="1" applyAlignment="1">
      <alignment horizontal="left" vertical="center"/>
    </xf>
    <xf numFmtId="0" fontId="80" fillId="0" borderId="0" xfId="0" applyFont="1" applyFill="1" applyBorder="1" applyAlignment="1" applyProtection="1">
      <alignment horizontal="left" wrapText="1"/>
      <protection locked="0"/>
    </xf>
    <xf numFmtId="0" fontId="120" fillId="0" borderId="0" xfId="0" applyFont="1" applyFill="1" applyBorder="1" applyAlignment="1">
      <alignment horizontal="left"/>
    </xf>
    <xf numFmtId="0" fontId="120" fillId="0" borderId="0" xfId="0" applyFont="1" applyFill="1" applyBorder="1" applyAlignment="1">
      <alignment horizontal="left" vertical="top"/>
    </xf>
    <xf numFmtId="0" fontId="121" fillId="0" borderId="10" xfId="14" applyFont="1" applyFill="1" applyBorder="1" applyAlignment="1">
      <alignment horizontal="center" vertical="center" wrapText="1"/>
    </xf>
    <xf numFmtId="0" fontId="121" fillId="0" borderId="12" xfId="14" applyFont="1" applyFill="1" applyBorder="1" applyAlignment="1">
      <alignment horizontal="center" vertical="center" wrapText="1"/>
    </xf>
    <xf numFmtId="0" fontId="121" fillId="0" borderId="11" xfId="14" applyFont="1" applyFill="1" applyBorder="1" applyAlignment="1">
      <alignment horizontal="center" vertical="center" wrapText="1"/>
    </xf>
    <xf numFmtId="0" fontId="122" fillId="0" borderId="1" xfId="14" applyFont="1" applyFill="1" applyBorder="1" applyAlignment="1">
      <alignment horizontal="center" vertical="center"/>
    </xf>
    <xf numFmtId="0" fontId="122" fillId="0" borderId="3" xfId="14" applyFont="1" applyFill="1" applyBorder="1" applyAlignment="1">
      <alignment horizontal="center" vertical="center"/>
    </xf>
    <xf numFmtId="0" fontId="122" fillId="0" borderId="2" xfId="14" applyFont="1" applyFill="1" applyBorder="1" applyAlignment="1">
      <alignment horizontal="center" vertical="center"/>
    </xf>
    <xf numFmtId="0" fontId="78" fillId="0" borderId="0" xfId="14" applyFont="1" applyFill="1" applyBorder="1" applyAlignment="1">
      <alignment horizontal="center" vertical="justify"/>
    </xf>
    <xf numFmtId="0" fontId="79" fillId="0" borderId="0" xfId="14" applyFont="1" applyFill="1" applyBorder="1" applyAlignment="1">
      <alignment horizontal="center" vertical="top"/>
    </xf>
    <xf numFmtId="0" fontId="112" fillId="0" borderId="0" xfId="14" applyFont="1" applyFill="1" applyBorder="1" applyAlignment="1">
      <alignment horizontal="justify" vertical="justify" wrapText="1"/>
    </xf>
    <xf numFmtId="0" fontId="112" fillId="0" borderId="0" xfId="14" applyFont="1" applyFill="1" applyBorder="1" applyAlignment="1">
      <alignment horizontal="left" vertical="justify" wrapText="1"/>
    </xf>
    <xf numFmtId="49" fontId="109" fillId="0" borderId="59" xfId="14" applyNumberFormat="1" applyFont="1" applyBorder="1" applyAlignment="1">
      <alignment horizontal="right"/>
    </xf>
    <xf numFmtId="49" fontId="109" fillId="0" borderId="32" xfId="14" applyNumberFormat="1" applyFont="1" applyBorder="1" applyAlignment="1">
      <alignment horizontal="right"/>
    </xf>
    <xf numFmtId="49" fontId="109" fillId="0" borderId="36" xfId="14" applyNumberFormat="1" applyFont="1" applyBorder="1" applyAlignment="1">
      <alignment horizontal="right"/>
    </xf>
    <xf numFmtId="7" fontId="109" fillId="0" borderId="59" xfId="15" applyNumberFormat="1" applyFont="1" applyBorder="1" applyAlignment="1"/>
    <xf numFmtId="7" fontId="109" fillId="0" borderId="32" xfId="15" applyNumberFormat="1" applyFont="1" applyBorder="1" applyAlignment="1"/>
    <xf numFmtId="7" fontId="109" fillId="0" borderId="36" xfId="15" applyNumberFormat="1" applyFont="1" applyBorder="1" applyAlignment="1"/>
    <xf numFmtId="44" fontId="109" fillId="0" borderId="32" xfId="15" applyFont="1" applyBorder="1" applyAlignment="1"/>
    <xf numFmtId="44" fontId="109" fillId="0" borderId="36" xfId="15" applyFont="1" applyBorder="1" applyAlignment="1"/>
    <xf numFmtId="0" fontId="79" fillId="0" borderId="0" xfId="14" applyFont="1" applyFill="1" applyBorder="1" applyAlignment="1">
      <alignment horizontal="center" vertical="justify"/>
    </xf>
    <xf numFmtId="0" fontId="78" fillId="0" borderId="0" xfId="14" applyFont="1" applyFill="1" applyBorder="1" applyAlignment="1">
      <alignment vertical="justify"/>
    </xf>
    <xf numFmtId="49" fontId="108" fillId="0" borderId="59" xfId="14" applyNumberFormat="1" applyFont="1" applyBorder="1" applyAlignment="1"/>
    <xf numFmtId="49" fontId="108" fillId="0" borderId="32" xfId="14" applyNumberFormat="1" applyFont="1" applyBorder="1" applyAlignment="1"/>
    <xf numFmtId="49" fontId="108" fillId="0" borderId="36" xfId="14" applyNumberFormat="1" applyFont="1" applyBorder="1" applyAlignment="1"/>
    <xf numFmtId="7" fontId="108" fillId="0" borderId="59" xfId="14" applyNumberFormat="1" applyFont="1" applyBorder="1" applyAlignment="1"/>
    <xf numFmtId="7" fontId="108" fillId="0" borderId="32" xfId="14" applyNumberFormat="1" applyFont="1" applyBorder="1" applyAlignment="1"/>
    <xf numFmtId="7" fontId="108" fillId="0" borderId="36" xfId="14" applyNumberFormat="1" applyFont="1" applyBorder="1" applyAlignment="1"/>
    <xf numFmtId="7" fontId="108" fillId="0" borderId="19" xfId="14" applyNumberFormat="1" applyFont="1" applyBorder="1" applyAlignment="1"/>
    <xf numFmtId="44" fontId="108" fillId="0" borderId="19" xfId="14" applyNumberFormat="1" applyFont="1" applyBorder="1" applyAlignment="1"/>
    <xf numFmtId="49" fontId="109" fillId="0" borderId="59" xfId="14" applyNumberFormat="1" applyFont="1" applyFill="1" applyBorder="1" applyAlignment="1">
      <alignment horizontal="right"/>
    </xf>
    <xf numFmtId="49" fontId="109" fillId="0" borderId="32" xfId="14" applyNumberFormat="1" applyFont="1" applyFill="1" applyBorder="1" applyAlignment="1">
      <alignment horizontal="right"/>
    </xf>
    <xf numFmtId="49" fontId="109" fillId="0" borderId="36" xfId="14" applyNumberFormat="1" applyFont="1" applyFill="1" applyBorder="1" applyAlignment="1">
      <alignment horizontal="right"/>
    </xf>
    <xf numFmtId="44" fontId="109" fillId="0" borderId="19" xfId="15" applyFont="1" applyFill="1" applyBorder="1" applyAlignment="1"/>
    <xf numFmtId="3" fontId="102" fillId="0" borderId="0" xfId="0" applyNumberFormat="1" applyFont="1" applyFill="1" applyBorder="1" applyAlignment="1">
      <alignment horizontal="left" vertical="center"/>
    </xf>
    <xf numFmtId="0" fontId="109" fillId="0" borderId="59" xfId="14" applyFont="1" applyFill="1" applyBorder="1" applyAlignment="1"/>
    <xf numFmtId="0" fontId="109" fillId="0" borderId="32" xfId="14" applyFont="1" applyFill="1" applyBorder="1" applyAlignment="1"/>
    <xf numFmtId="0" fontId="109" fillId="0" borderId="36" xfId="14" applyFont="1" applyFill="1" applyBorder="1" applyAlignment="1"/>
    <xf numFmtId="0" fontId="109" fillId="0" borderId="59" xfId="14" applyFont="1" applyFill="1" applyBorder="1" applyAlignment="1">
      <alignment horizontal="center"/>
    </xf>
    <xf numFmtId="0" fontId="109" fillId="0" borderId="32" xfId="14" applyFont="1" applyFill="1" applyBorder="1" applyAlignment="1">
      <alignment horizontal="center"/>
    </xf>
    <xf numFmtId="0" fontId="109" fillId="0" borderId="36" xfId="14" applyFont="1" applyFill="1" applyBorder="1" applyAlignment="1">
      <alignment horizontal="center"/>
    </xf>
    <xf numFmtId="49" fontId="108" fillId="0" borderId="59" xfId="14" applyNumberFormat="1" applyFont="1" applyFill="1" applyBorder="1" applyAlignment="1"/>
    <xf numFmtId="49" fontId="108" fillId="0" borderId="32" xfId="14" applyNumberFormat="1" applyFont="1" applyFill="1" applyBorder="1" applyAlignment="1"/>
    <xf numFmtId="49" fontId="108" fillId="0" borderId="36" xfId="14" applyNumberFormat="1" applyFont="1" applyFill="1" applyBorder="1" applyAlignment="1"/>
    <xf numFmtId="4" fontId="108" fillId="0" borderId="19" xfId="14" applyNumberFormat="1" applyFont="1" applyFill="1" applyBorder="1" applyAlignment="1"/>
    <xf numFmtId="4" fontId="108" fillId="0" borderId="19" xfId="14" applyNumberFormat="1" applyFont="1" applyBorder="1" applyAlignment="1"/>
    <xf numFmtId="44" fontId="109" fillId="0" borderId="19" xfId="15" applyFont="1" applyBorder="1" applyAlignment="1"/>
    <xf numFmtId="7" fontId="109" fillId="0" borderId="19" xfId="15" applyNumberFormat="1" applyFont="1" applyFill="1" applyBorder="1" applyAlignment="1"/>
    <xf numFmtId="4" fontId="108" fillId="0" borderId="59" xfId="14" applyNumberFormat="1" applyFont="1" applyFill="1" applyBorder="1" applyAlignment="1"/>
    <xf numFmtId="4" fontId="108" fillId="0" borderId="32" xfId="14" applyNumberFormat="1" applyFont="1" applyFill="1" applyBorder="1" applyAlignment="1"/>
    <xf numFmtId="4" fontId="108" fillId="0" borderId="36" xfId="14" applyNumberFormat="1" applyFont="1" applyFill="1" applyBorder="1" applyAlignment="1"/>
    <xf numFmtId="44" fontId="109" fillId="0" borderId="59" xfId="15" applyFont="1" applyFill="1" applyBorder="1" applyAlignment="1"/>
    <xf numFmtId="44" fontId="109" fillId="0" borderId="32" xfId="15" applyFont="1" applyFill="1" applyBorder="1" applyAlignment="1"/>
    <xf numFmtId="44" fontId="109" fillId="0" borderId="36" xfId="15" applyFont="1" applyFill="1" applyBorder="1" applyAlignment="1"/>
    <xf numFmtId="0" fontId="109" fillId="0" borderId="19" xfId="14" applyFont="1" applyFill="1" applyBorder="1" applyAlignment="1">
      <alignment horizontal="center"/>
    </xf>
    <xf numFmtId="7" fontId="109" fillId="0" borderId="59" xfId="15" applyNumberFormat="1" applyFont="1" applyFill="1" applyBorder="1" applyAlignment="1"/>
    <xf numFmtId="7" fontId="109" fillId="0" borderId="32" xfId="15" applyNumberFormat="1" applyFont="1" applyFill="1" applyBorder="1" applyAlignment="1"/>
    <xf numFmtId="7" fontId="109" fillId="0" borderId="36" xfId="15" applyNumberFormat="1" applyFont="1" applyFill="1" applyBorder="1" applyAlignment="1"/>
    <xf numFmtId="9" fontId="109" fillId="0" borderId="59" xfId="15" applyNumberFormat="1" applyFont="1" applyBorder="1" applyAlignment="1"/>
    <xf numFmtId="9" fontId="109" fillId="0" borderId="32" xfId="15" applyNumberFormat="1" applyFont="1" applyBorder="1" applyAlignment="1"/>
    <xf numFmtId="9" fontId="109" fillId="0" borderId="36" xfId="15" applyNumberFormat="1" applyFont="1" applyBorder="1" applyAlignment="1"/>
    <xf numFmtId="49" fontId="108" fillId="0" borderId="19" xfId="14" applyNumberFormat="1" applyFont="1" applyFill="1" applyBorder="1" applyAlignment="1"/>
    <xf numFmtId="9" fontId="108" fillId="0" borderId="59" xfId="14" applyNumberFormat="1" applyFont="1" applyBorder="1" applyAlignment="1"/>
    <xf numFmtId="9" fontId="108" fillId="0" borderId="32" xfId="14" applyNumberFormat="1" applyFont="1" applyBorder="1" applyAlignment="1"/>
    <xf numFmtId="9" fontId="108" fillId="0" borderId="36" xfId="14" applyNumberFormat="1" applyFont="1" applyBorder="1" applyAlignment="1"/>
    <xf numFmtId="9" fontId="108" fillId="0" borderId="19" xfId="14" applyNumberFormat="1" applyFont="1" applyBorder="1" applyAlignment="1"/>
    <xf numFmtId="7" fontId="109" fillId="0" borderId="59" xfId="15" applyNumberFormat="1" applyFont="1" applyFill="1" applyBorder="1" applyAlignment="1">
      <alignment horizontal="right"/>
    </xf>
    <xf numFmtId="7" fontId="109" fillId="0" borderId="32" xfId="15" applyNumberFormat="1" applyFont="1" applyFill="1" applyBorder="1" applyAlignment="1">
      <alignment horizontal="right"/>
    </xf>
    <xf numFmtId="7" fontId="109" fillId="0" borderId="36" xfId="15" applyNumberFormat="1" applyFont="1" applyFill="1" applyBorder="1" applyAlignment="1">
      <alignment horizontal="right"/>
    </xf>
    <xf numFmtId="44" fontId="109" fillId="0" borderId="59" xfId="15" applyFont="1" applyFill="1" applyBorder="1" applyAlignment="1">
      <alignment horizontal="center"/>
    </xf>
    <xf numFmtId="44" fontId="109" fillId="0" borderId="32" xfId="15" applyFont="1" applyFill="1" applyBorder="1" applyAlignment="1">
      <alignment horizontal="center"/>
    </xf>
    <xf numFmtId="44" fontId="109" fillId="0" borderId="36" xfId="15" applyFont="1" applyFill="1" applyBorder="1" applyAlignment="1">
      <alignment horizontal="center"/>
    </xf>
    <xf numFmtId="0" fontId="109" fillId="0" borderId="19" xfId="14" applyFont="1" applyFill="1" applyBorder="1" applyAlignment="1"/>
    <xf numFmtId="49" fontId="108" fillId="0" borderId="59" xfId="14" applyNumberFormat="1" applyFont="1" applyFill="1" applyBorder="1" applyAlignment="1">
      <alignment horizontal="left"/>
    </xf>
    <xf numFmtId="49" fontId="108" fillId="0" borderId="32" xfId="14" applyNumberFormat="1" applyFont="1" applyFill="1" applyBorder="1" applyAlignment="1">
      <alignment horizontal="left"/>
    </xf>
    <xf numFmtId="7" fontId="108" fillId="0" borderId="59" xfId="14" applyNumberFormat="1" applyFont="1" applyFill="1" applyBorder="1" applyAlignment="1">
      <alignment horizontal="right"/>
    </xf>
    <xf numFmtId="7" fontId="108" fillId="0" borderId="32" xfId="14" applyNumberFormat="1" applyFont="1" applyFill="1" applyBorder="1" applyAlignment="1">
      <alignment horizontal="right"/>
    </xf>
    <xf numFmtId="7" fontId="108" fillId="0" borderId="36" xfId="14" applyNumberFormat="1" applyFont="1" applyFill="1" applyBorder="1" applyAlignment="1">
      <alignment horizontal="right"/>
    </xf>
    <xf numFmtId="44" fontId="108" fillId="0" borderId="32" xfId="14" applyNumberFormat="1" applyFont="1" applyFill="1" applyBorder="1" applyAlignment="1">
      <alignment horizontal="right"/>
    </xf>
    <xf numFmtId="44" fontId="108" fillId="0" borderId="36" xfId="14" applyNumberFormat="1" applyFont="1" applyFill="1" applyBorder="1" applyAlignment="1">
      <alignment horizontal="right"/>
    </xf>
    <xf numFmtId="44" fontId="109" fillId="0" borderId="32" xfId="15" applyFont="1" applyFill="1" applyBorder="1" applyAlignment="1">
      <alignment horizontal="right"/>
    </xf>
    <xf numFmtId="44" fontId="109" fillId="0" borderId="36" xfId="15" applyFont="1" applyFill="1" applyBorder="1" applyAlignment="1">
      <alignment horizontal="right"/>
    </xf>
    <xf numFmtId="0" fontId="109" fillId="0" borderId="59" xfId="14" applyFont="1" applyFill="1" applyBorder="1" applyAlignment="1">
      <alignment horizontal="left"/>
    </xf>
    <xf numFmtId="0" fontId="109" fillId="0" borderId="32" xfId="14" applyFont="1" applyFill="1" applyBorder="1" applyAlignment="1">
      <alignment horizontal="left"/>
    </xf>
    <xf numFmtId="7" fontId="108" fillId="0" borderId="19" xfId="14" applyNumberFormat="1" applyFont="1" applyFill="1" applyBorder="1" applyAlignment="1"/>
    <xf numFmtId="44" fontId="108" fillId="0" borderId="19" xfId="14" applyNumberFormat="1" applyFont="1" applyFill="1" applyBorder="1" applyAlignment="1"/>
    <xf numFmtId="49" fontId="108" fillId="0" borderId="19" xfId="14" applyNumberFormat="1" applyFont="1" applyBorder="1" applyAlignment="1"/>
    <xf numFmtId="7" fontId="109" fillId="0" borderId="59" xfId="15" applyNumberFormat="1" applyFont="1" applyBorder="1" applyAlignment="1">
      <alignment horizontal="right"/>
    </xf>
    <xf numFmtId="44" fontId="109" fillId="0" borderId="32" xfId="15" applyFont="1" applyBorder="1" applyAlignment="1">
      <alignment horizontal="right"/>
    </xf>
    <xf numFmtId="44" fontId="109" fillId="0" borderId="36" xfId="15" applyFont="1" applyBorder="1" applyAlignment="1">
      <alignment horizontal="right"/>
    </xf>
    <xf numFmtId="44" fontId="108" fillId="0" borderId="32" xfId="14" applyNumberFormat="1" applyFont="1" applyBorder="1" applyAlignment="1"/>
    <xf numFmtId="44" fontId="108" fillId="0" borderId="36" xfId="14" applyNumberFormat="1" applyFont="1" applyBorder="1" applyAlignment="1"/>
    <xf numFmtId="44" fontId="109" fillId="0" borderId="59" xfId="15" applyFont="1" applyBorder="1" applyAlignment="1"/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3" fillId="6" borderId="5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6" borderId="54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45" fillId="0" borderId="0" xfId="0" applyFont="1" applyFill="1" applyAlignment="1" applyProtection="1">
      <alignment horizontal="left" vertical="justify" indent="3"/>
      <protection locked="0"/>
    </xf>
    <xf numFmtId="0" fontId="47" fillId="0" borderId="0" xfId="0" applyFont="1" applyFill="1" applyAlignment="1" applyProtection="1">
      <alignment horizontal="left"/>
      <protection locked="0"/>
    </xf>
    <xf numFmtId="0" fontId="45" fillId="0" borderId="0" xfId="0" applyFont="1" applyFill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82" fillId="15" borderId="19" xfId="0" applyFont="1" applyFill="1" applyBorder="1" applyAlignment="1">
      <alignment horizontal="left" vertical="center" wrapText="1"/>
    </xf>
    <xf numFmtId="0" fontId="83" fillId="0" borderId="19" xfId="0" applyFont="1" applyBorder="1" applyAlignment="1">
      <alignment horizontal="center" vertical="top"/>
    </xf>
    <xf numFmtId="49" fontId="78" fillId="0" borderId="19" xfId="1" applyNumberFormat="1" applyFont="1" applyFill="1" applyBorder="1" applyAlignment="1" applyProtection="1">
      <alignment horizontal="left" vertical="top"/>
    </xf>
    <xf numFmtId="0" fontId="78" fillId="0" borderId="19" xfId="0" applyFont="1" applyFill="1" applyBorder="1" applyAlignment="1">
      <alignment horizontal="left" vertical="top" wrapText="1"/>
    </xf>
    <xf numFmtId="0" fontId="78" fillId="0" borderId="19" xfId="0" applyFont="1" applyFill="1" applyBorder="1" applyAlignment="1">
      <alignment horizontal="left" vertical="top"/>
    </xf>
    <xf numFmtId="2" fontId="80" fillId="0" borderId="19" xfId="6" quotePrefix="1" applyNumberFormat="1" applyFont="1" applyFill="1" applyBorder="1" applyAlignment="1">
      <alignment horizontal="left" vertical="top" wrapText="1"/>
    </xf>
    <xf numFmtId="2" fontId="80" fillId="0" borderId="19" xfId="6" applyNumberFormat="1" applyFont="1" applyFill="1" applyBorder="1" applyAlignment="1">
      <alignment horizontal="left" vertical="top" wrapText="1"/>
    </xf>
    <xf numFmtId="49" fontId="77" fillId="2" borderId="19" xfId="13" applyNumberFormat="1" applyFont="1" applyFill="1" applyBorder="1" applyAlignment="1">
      <alignment horizontal="center" vertical="center" textRotation="90" wrapText="1"/>
    </xf>
    <xf numFmtId="0" fontId="77" fillId="2" borderId="19" xfId="13" applyFont="1" applyFill="1" applyBorder="1" applyAlignment="1">
      <alignment horizontal="center" vertical="center" wrapText="1"/>
    </xf>
    <xf numFmtId="49" fontId="77" fillId="2" borderId="19" xfId="13" applyNumberFormat="1" applyFont="1" applyFill="1" applyBorder="1" applyAlignment="1">
      <alignment horizontal="center" vertical="center" wrapText="1"/>
    </xf>
    <xf numFmtId="9" fontId="76" fillId="4" borderId="19" xfId="0" applyNumberFormat="1" applyFont="1" applyFill="1" applyBorder="1" applyAlignment="1">
      <alignment horizontal="center" vertical="center" wrapText="1"/>
    </xf>
    <xf numFmtId="0" fontId="76" fillId="4" borderId="19" xfId="0" applyFont="1" applyFill="1" applyBorder="1" applyAlignment="1">
      <alignment horizontal="center" vertical="center" wrapText="1"/>
    </xf>
    <xf numFmtId="0" fontId="76" fillId="4" borderId="66" xfId="0" applyFont="1" applyFill="1" applyBorder="1" applyAlignment="1">
      <alignment horizontal="center" vertical="top" wrapText="1" readingOrder="1"/>
    </xf>
    <xf numFmtId="0" fontId="76" fillId="4" borderId="17" xfId="0" applyFont="1" applyFill="1" applyBorder="1" applyAlignment="1">
      <alignment horizontal="center" vertical="top" wrapText="1" readingOrder="1"/>
    </xf>
    <xf numFmtId="0" fontId="76" fillId="4" borderId="65" xfId="0" applyFont="1" applyFill="1" applyBorder="1" applyAlignment="1">
      <alignment horizontal="center" vertical="top" wrapText="1" readingOrder="1"/>
    </xf>
    <xf numFmtId="0" fontId="39" fillId="0" borderId="0" xfId="0" applyFont="1" applyAlignment="1">
      <alignment horizontal="center"/>
    </xf>
    <xf numFmtId="0" fontId="76" fillId="4" borderId="19" xfId="0" applyFont="1" applyFill="1" applyBorder="1" applyAlignment="1">
      <alignment horizontal="center" vertical="center" wrapText="1" readingOrder="1"/>
    </xf>
    <xf numFmtId="9" fontId="76" fillId="4" borderId="19" xfId="0" applyNumberFormat="1" applyFont="1" applyFill="1" applyBorder="1" applyAlignment="1">
      <alignment horizontal="center" vertical="center" wrapText="1" readingOrder="1"/>
    </xf>
    <xf numFmtId="0" fontId="93" fillId="4" borderId="19" xfId="0" applyFont="1" applyFill="1" applyBorder="1" applyAlignment="1">
      <alignment horizontal="center" vertical="center" wrapText="1"/>
    </xf>
    <xf numFmtId="0" fontId="76" fillId="4" borderId="68" xfId="0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readingOrder="1"/>
    </xf>
    <xf numFmtId="0" fontId="0" fillId="0" borderId="69" xfId="0" applyBorder="1" applyAlignment="1">
      <alignment readingOrder="1"/>
    </xf>
    <xf numFmtId="0" fontId="87" fillId="4" borderId="19" xfId="0" applyFont="1" applyFill="1" applyBorder="1" applyAlignment="1">
      <alignment horizontal="center" vertical="center" wrapText="1"/>
    </xf>
    <xf numFmtId="0" fontId="87" fillId="4" borderId="19" xfId="0" applyFont="1" applyFill="1" applyBorder="1" applyAlignment="1">
      <alignment horizontal="right" vertical="center" wrapText="1"/>
    </xf>
    <xf numFmtId="0" fontId="87" fillId="4" borderId="19" xfId="0" applyFont="1" applyFill="1" applyBorder="1" applyAlignment="1">
      <alignment vertical="center" wrapText="1"/>
    </xf>
    <xf numFmtId="0" fontId="87" fillId="4" borderId="59" xfId="0" applyFont="1" applyFill="1" applyBorder="1" applyAlignment="1">
      <alignment horizontal="left" vertical="center"/>
    </xf>
    <xf numFmtId="0" fontId="87" fillId="4" borderId="32" xfId="0" applyFont="1" applyFill="1" applyBorder="1" applyAlignment="1">
      <alignment horizontal="left" vertical="center"/>
    </xf>
    <xf numFmtId="0" fontId="87" fillId="4" borderId="36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92" fillId="0" borderId="0" xfId="0" applyFont="1" applyBorder="1" applyAlignment="1">
      <alignment horizontal="center"/>
    </xf>
    <xf numFmtId="0" fontId="88" fillId="4" borderId="19" xfId="0" applyFont="1" applyFill="1" applyBorder="1" applyAlignment="1">
      <alignment horizontal="center" vertical="top" wrapText="1"/>
    </xf>
    <xf numFmtId="0" fontId="87" fillId="4" borderId="19" xfId="0" applyFont="1" applyFill="1" applyBorder="1" applyAlignment="1">
      <alignment horizontal="center" vertical="center" wrapText="1" readingOrder="1"/>
    </xf>
    <xf numFmtId="0" fontId="87" fillId="4" borderId="19" xfId="0" applyFont="1" applyFill="1" applyBorder="1" applyAlignment="1">
      <alignment vertical="center"/>
    </xf>
    <xf numFmtId="0" fontId="3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top"/>
    </xf>
    <xf numFmtId="0" fontId="60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166" fontId="3" fillId="6" borderId="1" xfId="0" applyNumberFormat="1" applyFont="1" applyFill="1" applyBorder="1" applyAlignment="1">
      <alignment vertical="center"/>
    </xf>
    <xf numFmtId="166" fontId="3" fillId="6" borderId="7" xfId="0" applyNumberFormat="1" applyFont="1" applyFill="1" applyBorder="1" applyAlignment="1">
      <alignment vertical="center"/>
    </xf>
    <xf numFmtId="166" fontId="3" fillId="6" borderId="50" xfId="0" applyNumberFormat="1" applyFont="1" applyFill="1" applyBorder="1" applyAlignment="1">
      <alignment horizontal="center" vertical="center" wrapText="1"/>
    </xf>
    <xf numFmtId="166" fontId="3" fillId="6" borderId="13" xfId="0" applyNumberFormat="1" applyFont="1" applyFill="1" applyBorder="1" applyAlignment="1">
      <alignment horizontal="center" vertical="center" wrapText="1"/>
    </xf>
    <xf numFmtId="166" fontId="3" fillId="6" borderId="50" xfId="0" applyNumberFormat="1" applyFont="1" applyFill="1" applyBorder="1" applyAlignment="1">
      <alignment horizontal="center" vertical="center"/>
    </xf>
    <xf numFmtId="166" fontId="3" fillId="6" borderId="13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3" fillId="2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2" borderId="59" xfId="0" applyFont="1" applyFill="1" applyBorder="1" applyAlignment="1">
      <alignment horizontal="center" wrapText="1"/>
    </xf>
    <xf numFmtId="0" fontId="32" fillId="2" borderId="32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74" fillId="14" borderId="28" xfId="0" applyFont="1" applyFill="1" applyBorder="1" applyAlignment="1">
      <alignment horizontal="center" vertical="center"/>
    </xf>
    <xf numFmtId="0" fontId="74" fillId="14" borderId="29" xfId="0" applyFont="1" applyFill="1" applyBorder="1" applyAlignment="1">
      <alignment horizontal="center" vertical="center"/>
    </xf>
    <xf numFmtId="0" fontId="74" fillId="14" borderId="35" xfId="0" applyFont="1" applyFill="1" applyBorder="1" applyAlignment="1">
      <alignment horizontal="center" vertical="center"/>
    </xf>
    <xf numFmtId="0" fontId="74" fillId="14" borderId="28" xfId="0" applyFont="1" applyFill="1" applyBorder="1" applyAlignment="1">
      <alignment horizontal="center" vertical="center" wrapText="1"/>
    </xf>
    <xf numFmtId="0" fontId="74" fillId="14" borderId="35" xfId="0" applyFont="1" applyFill="1" applyBorder="1" applyAlignment="1">
      <alignment horizontal="center" vertical="center" wrapText="1"/>
    </xf>
    <xf numFmtId="43" fontId="0" fillId="0" borderId="0" xfId="0" applyNumberFormat="1"/>
    <xf numFmtId="4" fontId="12" fillId="0" borderId="0" xfId="0" applyNumberFormat="1" applyFont="1" applyFill="1" applyProtection="1">
      <protection locked="0"/>
    </xf>
    <xf numFmtId="0" fontId="103" fillId="0" borderId="0" xfId="14" applyFont="1" applyFill="1" applyBorder="1" applyAlignment="1">
      <alignment horizontal="center" vertical="top" wrapText="1"/>
    </xf>
    <xf numFmtId="7" fontId="0" fillId="0" borderId="0" xfId="0" applyNumberFormat="1"/>
    <xf numFmtId="0" fontId="80" fillId="0" borderId="0" xfId="0" applyFont="1" applyFill="1" applyBorder="1" applyAlignment="1" applyProtection="1">
      <protection locked="0"/>
    </xf>
    <xf numFmtId="0" fontId="91" fillId="0" borderId="67" xfId="0" applyFont="1" applyBorder="1" applyAlignment="1"/>
    <xf numFmtId="166" fontId="1" fillId="0" borderId="0" xfId="0" applyNumberFormat="1" applyFont="1"/>
    <xf numFmtId="166" fontId="1" fillId="0" borderId="0" xfId="0" applyNumberFormat="1" applyFont="1"/>
    <xf numFmtId="0" fontId="0" fillId="0" borderId="0" xfId="0"/>
    <xf numFmtId="0" fontId="3" fillId="6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1"/>
    </xf>
    <xf numFmtId="166" fontId="1" fillId="0" borderId="4" xfId="0" applyNumberFormat="1" applyFont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right" vertical="center"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50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right" vertical="center"/>
    </xf>
    <xf numFmtId="166" fontId="1" fillId="0" borderId="9" xfId="0" applyNumberFormat="1" applyFont="1" applyBorder="1" applyAlignment="1">
      <alignment horizontal="right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67" xfId="0" applyFont="1" applyBorder="1"/>
    <xf numFmtId="166" fontId="1" fillId="0" borderId="0" xfId="0" applyNumberFormat="1" applyFont="1"/>
    <xf numFmtId="3" fontId="94" fillId="4" borderId="19" xfId="0" applyNumberFormat="1" applyFont="1" applyFill="1" applyBorder="1" applyAlignment="1">
      <alignment horizontal="center" vertical="center" wrapText="1"/>
    </xf>
  </cellXfs>
  <cellStyles count="17">
    <cellStyle name="20% - Accent6" xfId="10"/>
    <cellStyle name="Euro" xfId="2"/>
    <cellStyle name="Euro 2" xfId="3"/>
    <cellStyle name="Euro 3" xfId="4"/>
    <cellStyle name="Millares" xfId="12" builtinId="3"/>
    <cellStyle name="Millares 3" xfId="9"/>
    <cellStyle name="Moneda" xfId="8" builtinId="4"/>
    <cellStyle name="Moneda 2" xfId="15"/>
    <cellStyle name="Normal" xfId="0" builtinId="0"/>
    <cellStyle name="Normal 2" xfId="1"/>
    <cellStyle name="Normal 3" xfId="7"/>
    <cellStyle name="Normal 3 2" xfId="13"/>
    <cellStyle name="Normal 4" xfId="14"/>
    <cellStyle name="Normal 4 8" xfId="11"/>
    <cellStyle name="Porcentaje" xfId="6" builtinId="5"/>
    <cellStyle name="Porcentaje 2" xfId="16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3</xdr:col>
      <xdr:colOff>2486025</xdr:colOff>
      <xdr:row>1</xdr:row>
      <xdr:rowOff>200026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409576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9525</xdr:colOff>
      <xdr:row>53</xdr:row>
      <xdr:rowOff>114300</xdr:rowOff>
    </xdr:from>
    <xdr:ext cx="3200400" cy="809624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25" y="12811125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2095500</xdr:colOff>
      <xdr:row>53</xdr:row>
      <xdr:rowOff>104775</xdr:rowOff>
    </xdr:from>
    <xdr:ext cx="3200400" cy="809624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20000" y="1280160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752475</xdr:colOff>
      <xdr:row>10</xdr:row>
      <xdr:rowOff>95250</xdr:rowOff>
    </xdr:from>
    <xdr:ext cx="4200525" cy="342786"/>
    <xdr:sp macro="" textlink="">
      <xdr:nvSpPr>
        <xdr:cNvPr id="2" name="9 CuadroTexto"/>
        <xdr:cNvSpPr txBox="1"/>
      </xdr:nvSpPr>
      <xdr:spPr>
        <a:xfrm>
          <a:off x="6019800" y="3295650"/>
          <a:ext cx="42005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NADA QUE PRESENTAR EN ESTE APARTADO</a:t>
          </a:r>
          <a:r>
            <a:rPr lang="es-MX" sz="1600"/>
            <a:t> </a:t>
          </a:r>
        </a:p>
      </xdr:txBody>
    </xdr:sp>
    <xdr:clientData/>
  </xdr:oneCellAnchor>
  <xdr:oneCellAnchor>
    <xdr:from>
      <xdr:col>10</xdr:col>
      <xdr:colOff>571500</xdr:colOff>
      <xdr:row>0</xdr:row>
      <xdr:rowOff>180975</xdr:rowOff>
    </xdr:from>
    <xdr:ext cx="1325551" cy="254557"/>
    <xdr:sp macro="" textlink="">
      <xdr:nvSpPr>
        <xdr:cNvPr id="3" name="3 CuadroTexto">
          <a:extLst>
            <a:ext uri="{FF2B5EF4-FFF2-40B4-BE49-F238E27FC236}"/>
          </a:extLst>
        </xdr:cNvPr>
        <xdr:cNvSpPr txBox="1"/>
      </xdr:nvSpPr>
      <xdr:spPr>
        <a:xfrm>
          <a:off x="10782300" y="1809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8</xdr:col>
      <xdr:colOff>962025</xdr:colOff>
      <xdr:row>3</xdr:row>
      <xdr:rowOff>180975</xdr:rowOff>
    </xdr:from>
    <xdr:ext cx="2790824" cy="254557"/>
    <xdr:sp macro="" textlink="">
      <xdr:nvSpPr>
        <xdr:cNvPr id="4" name="6 CuadroTexto">
          <a:extLst>
            <a:ext uri="{FF2B5EF4-FFF2-40B4-BE49-F238E27FC236}"/>
          </a:extLst>
        </xdr:cNvPr>
        <xdr:cNvSpPr txBox="1"/>
      </xdr:nvSpPr>
      <xdr:spPr>
        <a:xfrm>
          <a:off x="93440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2790825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161925" y="6172200"/>
          <a:ext cx="2790825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3200400" cy="809624"/>
    <xdr:sp macro="" textlink="">
      <xdr:nvSpPr>
        <xdr:cNvPr id="6" name="CuadroTexto 5">
          <a:extLst>
            <a:ext uri="{FF2B5EF4-FFF2-40B4-BE49-F238E27FC236}"/>
          </a:extLst>
        </xdr:cNvPr>
        <xdr:cNvSpPr txBox="1"/>
      </xdr:nvSpPr>
      <xdr:spPr>
        <a:xfrm>
          <a:off x="8382000" y="617220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70491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455084</xdr:colOff>
      <xdr:row>2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645584</xdr:colOff>
      <xdr:row>45</xdr:row>
      <xdr:rowOff>137583</xdr:rowOff>
    </xdr:from>
    <xdr:ext cx="2247900" cy="814916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645584" y="9387416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5</xdr:col>
      <xdr:colOff>444501</xdr:colOff>
      <xdr:row>45</xdr:row>
      <xdr:rowOff>137584</xdr:rowOff>
    </xdr:from>
    <xdr:ext cx="1869015" cy="814916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709584" y="9387417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63500</xdr:colOff>
      <xdr:row>32</xdr:row>
      <xdr:rowOff>169334</xdr:rowOff>
    </xdr:from>
    <xdr:ext cx="3630084" cy="518583"/>
    <xdr:sp macro="" textlink="">
      <xdr:nvSpPr>
        <xdr:cNvPr id="13" name="2 CuadroTexto"/>
        <xdr:cNvSpPr txBox="1"/>
      </xdr:nvSpPr>
      <xdr:spPr>
        <a:xfrm>
          <a:off x="2074333" y="6656917"/>
          <a:ext cx="3630084" cy="5185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 b="0"/>
            <a:t>Representa el importe de finiquitos no cobrados por personal que promovió demanda contra nuestro Instituto. </a:t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100667" cy="264560"/>
    <xdr:sp macro="" textlink="">
      <xdr:nvSpPr>
        <xdr:cNvPr id="14" name="4 CuadroTexto"/>
        <xdr:cNvSpPr txBox="1"/>
      </xdr:nvSpPr>
      <xdr:spPr>
        <a:xfrm>
          <a:off x="4265083" y="7334250"/>
          <a:ext cx="11006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$16,838,499.11</a:t>
          </a:r>
          <a:r>
            <a:rPr lang="es-MX" b="1"/>
            <a:t> </a:t>
          </a:r>
          <a:endParaRPr lang="es-MX" sz="1100" b="1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3</xdr:row>
      <xdr:rowOff>95250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267450" y="6667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13</xdr:col>
      <xdr:colOff>47625</xdr:colOff>
      <xdr:row>3</xdr:row>
      <xdr:rowOff>95250</xdr:rowOff>
    </xdr:from>
    <xdr:ext cx="858825" cy="254557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267450" y="6667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13</xdr:col>
      <xdr:colOff>47625</xdr:colOff>
      <xdr:row>3</xdr:row>
      <xdr:rowOff>95250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267450" y="6667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9</xdr:col>
      <xdr:colOff>552450</xdr:colOff>
      <xdr:row>0</xdr:row>
      <xdr:rowOff>152400</xdr:rowOff>
    </xdr:from>
    <xdr:ext cx="2790824" cy="254557"/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533900" y="1524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6</xdr:col>
      <xdr:colOff>133350</xdr:colOff>
      <xdr:row>498</xdr:row>
      <xdr:rowOff>9525</xdr:rowOff>
    </xdr:from>
    <xdr:to>
      <xdr:col>8</xdr:col>
      <xdr:colOff>257175</xdr:colOff>
      <xdr:row>498</xdr:row>
      <xdr:rowOff>9526</xdr:rowOff>
    </xdr:to>
    <xdr:cxnSp macro="">
      <xdr:nvCxnSpPr>
        <xdr:cNvPr id="6" name="Conector recto 5"/>
        <xdr:cNvCxnSpPr/>
      </xdr:nvCxnSpPr>
      <xdr:spPr>
        <a:xfrm>
          <a:off x="2543175" y="95307150"/>
          <a:ext cx="11715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47625</xdr:colOff>
      <xdr:row>3</xdr:row>
      <xdr:rowOff>95250</xdr:rowOff>
    </xdr:from>
    <xdr:ext cx="858825" cy="254557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267450" y="6667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13</xdr:col>
      <xdr:colOff>47625</xdr:colOff>
      <xdr:row>3</xdr:row>
      <xdr:rowOff>95250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267450" y="6667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13</xdr:col>
      <xdr:colOff>47625</xdr:colOff>
      <xdr:row>3</xdr:row>
      <xdr:rowOff>95250</xdr:rowOff>
    </xdr:from>
    <xdr:ext cx="858825" cy="254557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267450" y="6667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twoCellAnchor>
    <xdr:from>
      <xdr:col>6</xdr:col>
      <xdr:colOff>133350</xdr:colOff>
      <xdr:row>498</xdr:row>
      <xdr:rowOff>9525</xdr:rowOff>
    </xdr:from>
    <xdr:to>
      <xdr:col>8</xdr:col>
      <xdr:colOff>257175</xdr:colOff>
      <xdr:row>498</xdr:row>
      <xdr:rowOff>9526</xdr:rowOff>
    </xdr:to>
    <xdr:cxnSp macro="">
      <xdr:nvCxnSpPr>
        <xdr:cNvPr id="10" name="Conector recto 9"/>
        <xdr:cNvCxnSpPr/>
      </xdr:nvCxnSpPr>
      <xdr:spPr>
        <a:xfrm>
          <a:off x="2543175" y="95307150"/>
          <a:ext cx="11715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187</xdr:row>
      <xdr:rowOff>0</xdr:rowOff>
    </xdr:from>
    <xdr:to>
      <xdr:col>13</xdr:col>
      <xdr:colOff>28575</xdr:colOff>
      <xdr:row>217</xdr:row>
      <xdr:rowOff>38100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623500"/>
          <a:ext cx="6010275" cy="575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16</xdr:col>
      <xdr:colOff>85725</xdr:colOff>
      <xdr:row>245</xdr:row>
      <xdr:rowOff>123825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4767500"/>
          <a:ext cx="7724775" cy="2028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16</xdr:col>
      <xdr:colOff>9525</xdr:colOff>
      <xdr:row>260</xdr:row>
      <xdr:rowOff>152400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863000"/>
          <a:ext cx="7648575" cy="2819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15</xdr:col>
      <xdr:colOff>552450</xdr:colOff>
      <xdr:row>290</xdr:row>
      <xdr:rowOff>85725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2197000"/>
          <a:ext cx="7343775" cy="3133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28574</xdr:colOff>
      <xdr:row>465</xdr:row>
      <xdr:rowOff>85725</xdr:rowOff>
    </xdr:from>
    <xdr:to>
      <xdr:col>15</xdr:col>
      <xdr:colOff>561974</xdr:colOff>
      <xdr:row>487</xdr:row>
      <xdr:rowOff>104775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" y="89096850"/>
          <a:ext cx="7324725" cy="421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0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0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5263984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752475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752475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5267325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47625</xdr:colOff>
      <xdr:row>2</xdr:row>
      <xdr:rowOff>133350</xdr:rowOff>
    </xdr:from>
    <xdr:ext cx="2790824" cy="254557"/>
    <xdr:sp macro="" textlink="">
      <xdr:nvSpPr>
        <xdr:cNvPr id="8" name="10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10000" y="5143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2247900" cy="814916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752475" y="857250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69015" cy="814916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762375" y="85725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619125</xdr:colOff>
      <xdr:row>0</xdr:row>
      <xdr:rowOff>123825</xdr:rowOff>
    </xdr:from>
    <xdr:ext cx="1325551" cy="254557"/>
    <xdr:sp macro="" textlink="">
      <xdr:nvSpPr>
        <xdr:cNvPr id="2" name="3 CuadroTexto">
          <a:extLst>
            <a:ext uri="{FF2B5EF4-FFF2-40B4-BE49-F238E27FC236}"/>
          </a:extLst>
        </xdr:cNvPr>
        <xdr:cNvSpPr txBox="1"/>
      </xdr:nvSpPr>
      <xdr:spPr>
        <a:xfrm>
          <a:off x="7658100" y="12382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5</xdr:col>
      <xdr:colOff>19050</xdr:colOff>
      <xdr:row>3</xdr:row>
      <xdr:rowOff>104775</xdr:rowOff>
    </xdr:from>
    <xdr:ext cx="2790824" cy="254557"/>
    <xdr:sp macro="" textlink="">
      <xdr:nvSpPr>
        <xdr:cNvPr id="3" name="10 CuadroTexto">
          <a:extLst>
            <a:ext uri="{FF2B5EF4-FFF2-40B4-BE49-F238E27FC236}"/>
          </a:extLst>
        </xdr:cNvPr>
        <xdr:cNvSpPr txBox="1"/>
      </xdr:nvSpPr>
      <xdr:spPr>
        <a:xfrm>
          <a:off x="6134100" y="600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2247900" cy="814916"/>
    <xdr:sp macro="" textlink="">
      <xdr:nvSpPr>
        <xdr:cNvPr id="4" name="CuadroTexto 5">
          <a:extLst>
            <a:ext uri="{FF2B5EF4-FFF2-40B4-BE49-F238E27FC236}"/>
          </a:extLst>
        </xdr:cNvPr>
        <xdr:cNvSpPr txBox="1"/>
      </xdr:nvSpPr>
      <xdr:spPr>
        <a:xfrm>
          <a:off x="142875" y="1688782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200400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5133975" y="16887825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8572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67325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47244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85725" y="7162800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123825</xdr:colOff>
      <xdr:row>30</xdr:row>
      <xdr:rowOff>142876</xdr:rowOff>
    </xdr:from>
    <xdr:ext cx="3124200" cy="68579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3133725" y="7153276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609600</xdr:colOff>
      <xdr:row>2</xdr:row>
      <xdr:rowOff>104775</xdr:rowOff>
    </xdr:from>
    <xdr:ext cx="2790824" cy="254557"/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5143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3</xdr:col>
      <xdr:colOff>781050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2247900" cy="814916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0" y="16610434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69015" cy="814916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6181531" y="16610434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171450</xdr:colOff>
      <xdr:row>0</xdr:row>
      <xdr:rowOff>142875</xdr:rowOff>
    </xdr:from>
    <xdr:ext cx="898002" cy="247649"/>
    <xdr:sp macro="" textlink="">
      <xdr:nvSpPr>
        <xdr:cNvPr id="2" name="22 CuadroTexto">
          <a:extLst>
            <a:ext uri="{FF2B5EF4-FFF2-40B4-BE49-F238E27FC236}"/>
          </a:extLst>
        </xdr:cNvPr>
        <xdr:cNvSpPr txBox="1"/>
      </xdr:nvSpPr>
      <xdr:spPr>
        <a:xfrm>
          <a:off x="9344025" y="142875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6</xdr:col>
      <xdr:colOff>95250</xdr:colOff>
      <xdr:row>4</xdr:row>
      <xdr:rowOff>142875</xdr:rowOff>
    </xdr:from>
    <xdr:ext cx="2790824" cy="209550"/>
    <xdr:sp macro="" textlink="">
      <xdr:nvSpPr>
        <xdr:cNvPr id="3" name="6 CuadroTexto">
          <a:extLst>
            <a:ext uri="{FF2B5EF4-FFF2-40B4-BE49-F238E27FC236}"/>
          </a:extLst>
        </xdr:cNvPr>
        <xdr:cNvSpPr txBox="1"/>
      </xdr:nvSpPr>
      <xdr:spPr>
        <a:xfrm>
          <a:off x="7410450" y="80010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2247900" cy="814916"/>
    <xdr:sp macro="" textlink="">
      <xdr:nvSpPr>
        <xdr:cNvPr id="4" name="CuadroTexto 5">
          <a:extLst>
            <a:ext uri="{FF2B5EF4-FFF2-40B4-BE49-F238E27FC236}"/>
          </a:extLst>
        </xdr:cNvPr>
        <xdr:cNvSpPr txBox="1"/>
      </xdr:nvSpPr>
      <xdr:spPr>
        <a:xfrm>
          <a:off x="1000125" y="2698432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69015" cy="814916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7315200" y="2698432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28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800100</xdr:colOff>
      <xdr:row>3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2247900" cy="814916"/>
    <xdr:sp macro="" textlink="">
      <xdr:nvSpPr>
        <xdr:cNvPr id="15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39147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69015" cy="814916"/>
    <xdr:sp macro="" textlink="">
      <xdr:nvSpPr>
        <xdr:cNvPr id="17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029200" y="391477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803413</xdr:colOff>
      <xdr:row>3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247900" cy="814916"/>
    <xdr:sp macro="" textlink="">
      <xdr:nvSpPr>
        <xdr:cNvPr id="33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0" y="8638761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69015" cy="814916"/>
    <xdr:sp macro="" textlink="">
      <xdr:nvSpPr>
        <xdr:cNvPr id="34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5391978" y="8638761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0</xdr:row>
      <xdr:rowOff>133350</xdr:rowOff>
    </xdr:from>
    <xdr:ext cx="1325551" cy="254557"/>
    <xdr:sp macro="" textlink="">
      <xdr:nvSpPr>
        <xdr:cNvPr id="2" name="3 CuadroTexto">
          <a:extLst>
            <a:ext uri="{FF2B5EF4-FFF2-40B4-BE49-F238E27FC236}"/>
          </a:extLst>
        </xdr:cNvPr>
        <xdr:cNvSpPr txBox="1"/>
      </xdr:nvSpPr>
      <xdr:spPr>
        <a:xfrm>
          <a:off x="10325100" y="13335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4</xdr:col>
      <xdr:colOff>2990850</xdr:colOff>
      <xdr:row>3</xdr:row>
      <xdr:rowOff>104775</xdr:rowOff>
    </xdr:from>
    <xdr:ext cx="2790824" cy="254557"/>
    <xdr:sp macro="" textlink="">
      <xdr:nvSpPr>
        <xdr:cNvPr id="3" name="8 CuadroTexto">
          <a:extLst>
            <a:ext uri="{FF2B5EF4-FFF2-40B4-BE49-F238E27FC236}"/>
          </a:extLst>
        </xdr:cNvPr>
        <xdr:cNvSpPr txBox="1"/>
      </xdr:nvSpPr>
      <xdr:spPr>
        <a:xfrm>
          <a:off x="8820150" y="600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2247900" cy="814916"/>
    <xdr:sp macro="" textlink="">
      <xdr:nvSpPr>
        <xdr:cNvPr id="4" name="CuadroTexto 3">
          <a:extLst>
            <a:ext uri="{FF2B5EF4-FFF2-40B4-BE49-F238E27FC236}"/>
          </a:extLst>
        </xdr:cNvPr>
        <xdr:cNvSpPr txBox="1"/>
      </xdr:nvSpPr>
      <xdr:spPr>
        <a:xfrm>
          <a:off x="85725" y="154209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4</xdr:col>
      <xdr:colOff>942975</xdr:colOff>
      <xdr:row>83</xdr:row>
      <xdr:rowOff>152400</xdr:rowOff>
    </xdr:from>
    <xdr:ext cx="3200400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6772275" y="1541145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676275</xdr:colOff>
      <xdr:row>0</xdr:row>
      <xdr:rowOff>114300</xdr:rowOff>
    </xdr:from>
    <xdr:ext cx="1228724" cy="266700"/>
    <xdr:sp macro="" textlink="">
      <xdr:nvSpPr>
        <xdr:cNvPr id="2" name="2 CuadroTexto">
          <a:extLst>
            <a:ext uri="{FF2B5EF4-FFF2-40B4-BE49-F238E27FC236}"/>
          </a:extLst>
        </xdr:cNvPr>
        <xdr:cNvSpPr txBox="1"/>
      </xdr:nvSpPr>
      <xdr:spPr>
        <a:xfrm>
          <a:off x="7115175" y="11430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4</xdr:col>
      <xdr:colOff>771525</xdr:colOff>
      <xdr:row>4</xdr:row>
      <xdr:rowOff>104775</xdr:rowOff>
    </xdr:from>
    <xdr:ext cx="2790824" cy="254557"/>
    <xdr:sp macro="" textlink="">
      <xdr:nvSpPr>
        <xdr:cNvPr id="3" name="31 CuadroTexto">
          <a:extLst>
            <a:ext uri="{FF2B5EF4-FFF2-40B4-BE49-F238E27FC236}"/>
          </a:extLst>
        </xdr:cNvPr>
        <xdr:cNvSpPr txBox="1"/>
      </xdr:nvSpPr>
      <xdr:spPr>
        <a:xfrm>
          <a:off x="5486400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2247900" cy="814916"/>
    <xdr:sp macro="" textlink="">
      <xdr:nvSpPr>
        <xdr:cNvPr id="4" name="CuadroTexto 5">
          <a:extLst>
            <a:ext uri="{FF2B5EF4-FFF2-40B4-BE49-F238E27FC236}"/>
          </a:extLst>
        </xdr:cNvPr>
        <xdr:cNvSpPr txBox="1"/>
      </xdr:nvSpPr>
      <xdr:spPr>
        <a:xfrm>
          <a:off x="295275" y="107346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200400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4714875" y="10734675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809625</xdr:colOff>
      <xdr:row>3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959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2247900" cy="814916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0" y="49815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200400" cy="809624"/>
    <xdr:sp macro="" textlink="">
      <xdr:nvSpPr>
        <xdr:cNvPr id="27" name="CuadroTexto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486275" y="4981575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3</xdr:col>
      <xdr:colOff>838200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247900" cy="814916"/>
    <xdr:sp macro="" textlink="">
      <xdr:nvSpPr>
        <xdr:cNvPr id="24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54006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69015" cy="814916"/>
    <xdr:sp macro="" textlink="">
      <xdr:nvSpPr>
        <xdr:cNvPr id="27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400675" y="540067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3</xdr:col>
      <xdr:colOff>219075</xdr:colOff>
      <xdr:row>3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43</xdr:row>
      <xdr:rowOff>158749</xdr:rowOff>
    </xdr:from>
    <xdr:ext cx="2247900" cy="814916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0" y="9683749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4</xdr:col>
      <xdr:colOff>21167</xdr:colOff>
      <xdr:row>43</xdr:row>
      <xdr:rowOff>148166</xdr:rowOff>
    </xdr:from>
    <xdr:ext cx="1869015" cy="814916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656667" y="9673166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561975</xdr:colOff>
      <xdr:row>0</xdr:row>
      <xdr:rowOff>123825</xdr:rowOff>
    </xdr:from>
    <xdr:ext cx="1478446" cy="254557"/>
    <xdr:sp macro="" textlink="">
      <xdr:nvSpPr>
        <xdr:cNvPr id="2" name="11 CuadroTexto">
          <a:extLst>
            <a:ext uri="{FF2B5EF4-FFF2-40B4-BE49-F238E27FC236}"/>
          </a:extLst>
        </xdr:cNvPr>
        <xdr:cNvSpPr txBox="1"/>
      </xdr:nvSpPr>
      <xdr:spPr>
        <a:xfrm>
          <a:off x="7572375" y="12382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4</xdr:col>
      <xdr:colOff>161925</xdr:colOff>
      <xdr:row>4</xdr:row>
      <xdr:rowOff>95250</xdr:rowOff>
    </xdr:from>
    <xdr:ext cx="2790824" cy="254557"/>
    <xdr:sp macro="" textlink="">
      <xdr:nvSpPr>
        <xdr:cNvPr id="3" name="20 CuadroTexto">
          <a:extLst>
            <a:ext uri="{FF2B5EF4-FFF2-40B4-BE49-F238E27FC236}"/>
          </a:extLst>
        </xdr:cNvPr>
        <xdr:cNvSpPr txBox="1"/>
      </xdr:nvSpPr>
      <xdr:spPr>
        <a:xfrm>
          <a:off x="6229350" y="752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2247900" cy="814916"/>
    <xdr:sp macro="" textlink="">
      <xdr:nvSpPr>
        <xdr:cNvPr id="4" name="CuadroTexto 3">
          <a:extLst>
            <a:ext uri="{FF2B5EF4-FFF2-40B4-BE49-F238E27FC236}"/>
          </a:extLst>
        </xdr:cNvPr>
        <xdr:cNvSpPr txBox="1"/>
      </xdr:nvSpPr>
      <xdr:spPr>
        <a:xfrm>
          <a:off x="0" y="148494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69015" cy="814916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6067425" y="1484947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238125</xdr:colOff>
      <xdr:row>3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124575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2247900" cy="814916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695325" y="2143125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69015" cy="814916"/>
    <xdr:sp macro="" textlink="">
      <xdr:nvSpPr>
        <xdr:cNvPr id="12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886450" y="2143125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800100</xdr:colOff>
      <xdr:row>0</xdr:row>
      <xdr:rowOff>123825</xdr:rowOff>
    </xdr:from>
    <xdr:ext cx="1087426" cy="254557"/>
    <xdr:sp macro="" textlink="">
      <xdr:nvSpPr>
        <xdr:cNvPr id="2" name="3 CuadroTexto">
          <a:extLst>
            <a:ext uri="{FF2B5EF4-FFF2-40B4-BE49-F238E27FC236}"/>
          </a:extLst>
        </xdr:cNvPr>
        <xdr:cNvSpPr txBox="1"/>
      </xdr:nvSpPr>
      <xdr:spPr>
        <a:xfrm>
          <a:off x="7505700" y="123825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4</xdr:col>
      <xdr:colOff>857250</xdr:colOff>
      <xdr:row>4</xdr:row>
      <xdr:rowOff>104775</xdr:rowOff>
    </xdr:from>
    <xdr:ext cx="2790824" cy="254557"/>
    <xdr:sp macro="" textlink="">
      <xdr:nvSpPr>
        <xdr:cNvPr id="3" name="6 CuadroTexto">
          <a:extLst>
            <a:ext uri="{FF2B5EF4-FFF2-40B4-BE49-F238E27FC236}"/>
          </a:extLst>
        </xdr:cNvPr>
        <xdr:cNvSpPr txBox="1"/>
      </xdr:nvSpPr>
      <xdr:spPr>
        <a:xfrm>
          <a:off x="5762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247900" cy="814916"/>
    <xdr:sp macro="" textlink="">
      <xdr:nvSpPr>
        <xdr:cNvPr id="4" name="CuadroTexto 3">
          <a:extLst>
            <a:ext uri="{FF2B5EF4-FFF2-40B4-BE49-F238E27FC236}"/>
          </a:extLst>
        </xdr:cNvPr>
        <xdr:cNvSpPr txBox="1"/>
      </xdr:nvSpPr>
      <xdr:spPr>
        <a:xfrm>
          <a:off x="0" y="621030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69015" cy="814916"/>
    <xdr:sp macro="" textlink="">
      <xdr:nvSpPr>
        <xdr:cNvPr id="5" name="CuadroTexto 5">
          <a:extLst>
            <a:ext uri="{FF2B5EF4-FFF2-40B4-BE49-F238E27FC236}"/>
          </a:extLst>
        </xdr:cNvPr>
        <xdr:cNvSpPr txBox="1"/>
      </xdr:nvSpPr>
      <xdr:spPr>
        <a:xfrm>
          <a:off x="5791200" y="62103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79452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2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560917</xdr:colOff>
      <xdr:row>2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2247900" cy="814916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10131136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1</xdr:col>
      <xdr:colOff>943841</xdr:colOff>
      <xdr:row>42</xdr:row>
      <xdr:rowOff>0</xdr:rowOff>
    </xdr:from>
    <xdr:ext cx="1869015" cy="814916"/>
    <xdr:sp macro="" textlink="">
      <xdr:nvSpPr>
        <xdr:cNvPr id="13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247409" y="10131136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2760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514350</xdr:colOff>
      <xdr:row>2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1762125</xdr:colOff>
      <xdr:row>9</xdr:row>
      <xdr:rowOff>180975</xdr:rowOff>
    </xdr:from>
    <xdr:ext cx="4600575" cy="342786"/>
    <xdr:sp macro="" textlink="">
      <xdr:nvSpPr>
        <xdr:cNvPr id="8" name="8 CuadroTexto"/>
        <xdr:cNvSpPr txBox="1"/>
      </xdr:nvSpPr>
      <xdr:spPr>
        <a:xfrm>
          <a:off x="2047875" y="2571750"/>
          <a:ext cx="460057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NADA QUE PRESENTAR EN ESTE APARTADO</a:t>
          </a:r>
          <a:r>
            <a:rPr lang="es-MX" sz="1600"/>
            <a:t> </a:t>
          </a:r>
        </a:p>
      </xdr:txBody>
    </xdr:sp>
    <xdr:clientData/>
  </xdr:oneCellAnchor>
  <xdr:oneCellAnchor>
    <xdr:from>
      <xdr:col>0</xdr:col>
      <xdr:colOff>266700</xdr:colOff>
      <xdr:row>32</xdr:row>
      <xdr:rowOff>104775</xdr:rowOff>
    </xdr:from>
    <xdr:ext cx="2247900" cy="814916"/>
    <xdr:sp macro="" textlink="">
      <xdr:nvSpPr>
        <xdr:cNvPr id="12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66700" y="874395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0</xdr:colOff>
      <xdr:row>32</xdr:row>
      <xdr:rowOff>114300</xdr:rowOff>
    </xdr:from>
    <xdr:ext cx="1869015" cy="814916"/>
    <xdr:sp macro="" textlink="">
      <xdr:nvSpPr>
        <xdr:cNvPr id="13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181475" y="875347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767764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4084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582083</xdr:colOff>
      <xdr:row>2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1693333</xdr:colOff>
      <xdr:row>12</xdr:row>
      <xdr:rowOff>169334</xdr:rowOff>
    </xdr:from>
    <xdr:ext cx="4600575" cy="342786"/>
    <xdr:sp macro="" textlink="">
      <xdr:nvSpPr>
        <xdr:cNvPr id="8" name="8 CuadroTexto"/>
        <xdr:cNvSpPr txBox="1"/>
      </xdr:nvSpPr>
      <xdr:spPr>
        <a:xfrm>
          <a:off x="2021416" y="2698751"/>
          <a:ext cx="460057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NADA QUE PRESENTAR EN ESTE APARTADO</a:t>
          </a:r>
          <a:r>
            <a:rPr lang="es-MX" sz="1600"/>
            <a:t> </a:t>
          </a:r>
        </a:p>
      </xdr:txBody>
    </xdr:sp>
    <xdr:clientData/>
  </xdr:oneCellAnchor>
  <xdr:oneCellAnchor>
    <xdr:from>
      <xdr:col>1</xdr:col>
      <xdr:colOff>21166</xdr:colOff>
      <xdr:row>33</xdr:row>
      <xdr:rowOff>169334</xdr:rowOff>
    </xdr:from>
    <xdr:ext cx="2247900" cy="814916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349249" y="7736417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2</xdr:col>
      <xdr:colOff>1174750</xdr:colOff>
      <xdr:row>33</xdr:row>
      <xdr:rowOff>169334</xdr:rowOff>
    </xdr:from>
    <xdr:ext cx="1869015" cy="814916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233333" y="7736417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58917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6318250</xdr:colOff>
      <xdr:row>2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103908</xdr:colOff>
      <xdr:row>65</xdr:row>
      <xdr:rowOff>121228</xdr:rowOff>
    </xdr:from>
    <xdr:ext cx="3019425" cy="814916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03908" y="14157614"/>
          <a:ext cx="301942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5810249</xdr:colOff>
      <xdr:row>65</xdr:row>
      <xdr:rowOff>121228</xdr:rowOff>
    </xdr:from>
    <xdr:ext cx="3019425" cy="814916"/>
    <xdr:sp macro="" textlink="">
      <xdr:nvSpPr>
        <xdr:cNvPr id="13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5922817" y="14157614"/>
          <a:ext cx="301942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93593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81700" y="93593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133350</xdr:colOff>
      <xdr:row>2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40</xdr:row>
      <xdr:rowOff>190500</xdr:rowOff>
    </xdr:from>
    <xdr:ext cx="2247900" cy="814916"/>
    <xdr:sp macro="" textlink="">
      <xdr:nvSpPr>
        <xdr:cNvPr id="13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8943975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695325</xdr:colOff>
      <xdr:row>40</xdr:row>
      <xdr:rowOff>190500</xdr:rowOff>
    </xdr:from>
    <xdr:ext cx="1869015" cy="814916"/>
    <xdr:sp macro="" textlink="">
      <xdr:nvSpPr>
        <xdr:cNvPr id="14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448300" y="8943975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275621</xdr:colOff>
      <xdr:row>0</xdr:row>
      <xdr:rowOff>21167</xdr:rowOff>
    </xdr:from>
    <xdr:ext cx="93718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21288" y="21167"/>
          <a:ext cx="937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3</xdr:col>
      <xdr:colOff>169333</xdr:colOff>
      <xdr:row>2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1640417</xdr:colOff>
      <xdr:row>14</xdr:row>
      <xdr:rowOff>0</xdr:rowOff>
    </xdr:from>
    <xdr:ext cx="4200525" cy="342786"/>
    <xdr:sp macro="" textlink="">
      <xdr:nvSpPr>
        <xdr:cNvPr id="7" name="9 CuadroTexto"/>
        <xdr:cNvSpPr txBox="1"/>
      </xdr:nvSpPr>
      <xdr:spPr>
        <a:xfrm>
          <a:off x="1767417" y="3153833"/>
          <a:ext cx="42005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NADA QUE PRESENTAR EN ESTE APARTADO</a:t>
          </a:r>
          <a:r>
            <a:rPr lang="es-MX" sz="1600"/>
            <a:t> </a:t>
          </a:r>
        </a:p>
      </xdr:txBody>
    </xdr:sp>
    <xdr:clientData/>
  </xdr:oneCellAnchor>
  <xdr:oneCellAnchor>
    <xdr:from>
      <xdr:col>1</xdr:col>
      <xdr:colOff>21167</xdr:colOff>
      <xdr:row>39</xdr:row>
      <xdr:rowOff>127000</xdr:rowOff>
    </xdr:from>
    <xdr:ext cx="2247900" cy="814916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48167" y="8625417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740833</xdr:colOff>
      <xdr:row>39</xdr:row>
      <xdr:rowOff>137583</xdr:rowOff>
    </xdr:from>
    <xdr:ext cx="1869015" cy="814916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572000" y="86360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314325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2114550" cy="814916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285750" y="6429375"/>
          <a:ext cx="211455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788582" cy="814916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067175" y="6429375"/>
          <a:ext cx="1788582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>
            <a:effectLst/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1152525</xdr:colOff>
      <xdr:row>0</xdr:row>
      <xdr:rowOff>133350</xdr:rowOff>
    </xdr:from>
    <xdr:ext cx="1477951" cy="254557"/>
    <xdr:sp macro="" textlink="">
      <xdr:nvSpPr>
        <xdr:cNvPr id="2" name="3 CuadroTexto">
          <a:extLst>
            <a:ext uri="{FF2B5EF4-FFF2-40B4-BE49-F238E27FC236}"/>
          </a:extLst>
        </xdr:cNvPr>
        <xdr:cNvSpPr txBox="1"/>
      </xdr:nvSpPr>
      <xdr:spPr>
        <a:xfrm>
          <a:off x="3048000" y="13335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2</xdr:col>
      <xdr:colOff>952500</xdr:colOff>
      <xdr:row>3</xdr:row>
      <xdr:rowOff>95250</xdr:rowOff>
    </xdr:from>
    <xdr:ext cx="2790824" cy="254557"/>
    <xdr:sp macro="" textlink="">
      <xdr:nvSpPr>
        <xdr:cNvPr id="3" name="5 CuadroTexto">
          <a:extLst>
            <a:ext uri="{FF2B5EF4-FFF2-40B4-BE49-F238E27FC236}"/>
          </a:extLst>
        </xdr:cNvPr>
        <xdr:cNvSpPr txBox="1"/>
      </xdr:nvSpPr>
      <xdr:spPr>
        <a:xfrm>
          <a:off x="2286000" y="666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2171700" cy="814916"/>
    <xdr:sp macro="" textlink="">
      <xdr:nvSpPr>
        <xdr:cNvPr id="4" name="CuadroTexto 5">
          <a:extLst>
            <a:ext uri="{FF2B5EF4-FFF2-40B4-BE49-F238E27FC236}"/>
          </a:extLst>
        </xdr:cNvPr>
        <xdr:cNvSpPr txBox="1"/>
      </xdr:nvSpPr>
      <xdr:spPr>
        <a:xfrm>
          <a:off x="762000" y="16573500"/>
          <a:ext cx="21717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3200400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1524000" y="1657350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793749</xdr:colOff>
      <xdr:row>2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179917</xdr:colOff>
      <xdr:row>22</xdr:row>
      <xdr:rowOff>148167</xdr:rowOff>
    </xdr:from>
    <xdr:ext cx="2171700" cy="814916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79917" y="7905750"/>
          <a:ext cx="21717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2</xdr:col>
      <xdr:colOff>1481666</xdr:colOff>
      <xdr:row>22</xdr:row>
      <xdr:rowOff>158751</xdr:rowOff>
    </xdr:from>
    <xdr:ext cx="1869015" cy="814916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360333" y="7916334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590552</xdr:colOff>
      <xdr:row>1</xdr:row>
      <xdr:rowOff>69259</xdr:rowOff>
    </xdr:from>
    <xdr:to>
      <xdr:col>5</xdr:col>
      <xdr:colOff>41169</xdr:colOff>
      <xdr:row>26</xdr:row>
      <xdr:rowOff>86592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2" y="260996"/>
          <a:ext cx="3254432" cy="481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0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489576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920749</xdr:colOff>
      <xdr:row>2</xdr:row>
      <xdr:rowOff>21166</xdr:rowOff>
    </xdr:from>
    <xdr:ext cx="2106084" cy="24341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56666" y="656166"/>
          <a:ext cx="2106084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219075</xdr:colOff>
      <xdr:row>76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31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438150</xdr:colOff>
      <xdr:row>77</xdr:row>
      <xdr:rowOff>161925</xdr:rowOff>
    </xdr:from>
    <xdr:ext cx="2171700" cy="81491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38150" y="21269325"/>
          <a:ext cx="21717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1100">
            <a:effectLst/>
            <a:latin typeface="+mn-lt"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1100">
            <a:effectLst/>
            <a:latin typeface="+mn-lt"/>
          </a:endParaRPr>
        </a:p>
      </xdr:txBody>
    </xdr:sp>
    <xdr:clientData/>
  </xdr:oneCellAnchor>
  <xdr:oneCellAnchor>
    <xdr:from>
      <xdr:col>3</xdr:col>
      <xdr:colOff>809625</xdr:colOff>
      <xdr:row>77</xdr:row>
      <xdr:rowOff>152400</xdr:rowOff>
    </xdr:from>
    <xdr:ext cx="1869015" cy="814916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552950" y="212598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Autorizó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666750</xdr:colOff>
      <xdr:row>67</xdr:row>
      <xdr:rowOff>161925</xdr:rowOff>
    </xdr:from>
    <xdr:ext cx="2402416" cy="328082"/>
    <xdr:sp macro="" textlink="">
      <xdr:nvSpPr>
        <xdr:cNvPr id="18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828925" y="19145250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NADA</a:t>
          </a:r>
          <a:r>
            <a:rPr lang="es-MX" sz="1400" b="1" baseline="0"/>
            <a:t> QUE PRESENTAR</a:t>
          </a:r>
          <a:endParaRPr lang="es-MX" sz="1400" b="1"/>
        </a:p>
      </xdr:txBody>
    </xdr:sp>
    <xdr:clientData/>
  </xdr:oneCellAnchor>
  <xdr:oneCellAnchor>
    <xdr:from>
      <xdr:col>2</xdr:col>
      <xdr:colOff>647700</xdr:colOff>
      <xdr:row>52</xdr:row>
      <xdr:rowOff>171450</xdr:rowOff>
    </xdr:from>
    <xdr:ext cx="2402416" cy="328082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809875" y="15744825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NADA</a:t>
          </a:r>
          <a:r>
            <a:rPr lang="es-MX" sz="1400" b="1" baseline="0"/>
            <a:t> QUE PRESENTAR</a:t>
          </a:r>
          <a:endParaRPr lang="es-MX" sz="1400" b="1"/>
        </a:p>
      </xdr:txBody>
    </xdr:sp>
    <xdr:clientData/>
  </xdr:oneCellAnchor>
  <xdr:oneCellAnchor>
    <xdr:from>
      <xdr:col>2</xdr:col>
      <xdr:colOff>657225</xdr:colOff>
      <xdr:row>38</xdr:row>
      <xdr:rowOff>161925</xdr:rowOff>
    </xdr:from>
    <xdr:ext cx="2402416" cy="328082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819400" y="12534900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NADA</a:t>
          </a:r>
          <a:r>
            <a:rPr lang="es-MX" sz="1400" b="1" baseline="0"/>
            <a:t> QUE PRESENTAR</a:t>
          </a:r>
          <a:endParaRPr lang="es-MX" sz="1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635625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111125</xdr:colOff>
      <xdr:row>0</xdr:row>
      <xdr:rowOff>0</xdr:rowOff>
    </xdr:from>
    <xdr:ext cx="858825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7597775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19425" cy="814916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9801225"/>
          <a:ext cx="301942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3019425" cy="814916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210175" y="9801225"/>
          <a:ext cx="301942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3666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611437" cy="814916"/>
    <xdr:sp macro="" textlink="">
      <xdr:nvSpPr>
        <xdr:cNvPr id="13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0" y="10858500"/>
          <a:ext cx="2611437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0</xdr:col>
      <xdr:colOff>4995333</xdr:colOff>
      <xdr:row>62</xdr:row>
      <xdr:rowOff>0</xdr:rowOff>
    </xdr:from>
    <xdr:ext cx="2447924" cy="814916"/>
    <xdr:sp macro="" textlink="">
      <xdr:nvSpPr>
        <xdr:cNvPr id="15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995333" y="10858500"/>
          <a:ext cx="2447924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3687012</xdr:colOff>
      <xdr:row>2</xdr:row>
      <xdr:rowOff>166426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89066" y="58824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102054</xdr:colOff>
      <xdr:row>65</xdr:row>
      <xdr:rowOff>136071</xdr:rowOff>
    </xdr:from>
    <xdr:ext cx="2014904" cy="783981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204108" y="9525000"/>
          <a:ext cx="2014904" cy="783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9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 sz="900">
            <a:effectLst/>
          </a:endParaRPr>
        </a:p>
        <a:p>
          <a:pPr algn="ctr" eaLnBrk="1" fontAlgn="auto" latinLnBrk="0" hangingPunct="1"/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 sz="900">
            <a:effectLst/>
          </a:endParaRPr>
        </a:p>
        <a:p>
          <a:pPr algn="ctr" eaLnBrk="1" fontAlgn="auto" latinLnBrk="0" hangingPunct="1"/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 sz="900">
            <a:effectLst/>
          </a:endParaRPr>
        </a:p>
      </xdr:txBody>
    </xdr:sp>
    <xdr:clientData/>
  </xdr:oneCellAnchor>
  <xdr:oneCellAnchor>
    <xdr:from>
      <xdr:col>1</xdr:col>
      <xdr:colOff>4245428</xdr:colOff>
      <xdr:row>66</xdr:row>
      <xdr:rowOff>13608</xdr:rowOff>
    </xdr:from>
    <xdr:ext cx="2051539" cy="732692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347482" y="9552215"/>
          <a:ext cx="2051539" cy="732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</a:t>
          </a:r>
        </a:p>
        <a:p>
          <a:pPr algn="ctr" eaLnBrk="1" fontAlgn="auto" latinLnBrk="0" hangingPunct="1"/>
          <a:r>
            <a:rPr lang="es-MX" sz="9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 sz="900">
            <a:effectLst/>
          </a:endParaRPr>
        </a:p>
        <a:p>
          <a:pPr algn="ctr" eaLnBrk="1" fontAlgn="auto" latinLnBrk="0" hangingPunct="1"/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 sz="900">
            <a:effectLst/>
          </a:endParaRP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Autorizó</a:t>
          </a:r>
          <a:endParaRPr lang="es-MX" sz="900"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74058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2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2247900" cy="814916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5725" y="8077200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69015" cy="814916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933825" y="8077200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249583</xdr:colOff>
      <xdr:row>0</xdr:row>
      <xdr:rowOff>47625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15333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2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2247900" cy="814916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48167" y="8805333"/>
          <a:ext cx="2247900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69015" cy="814916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254500" y="8805333"/>
          <a:ext cx="1869015" cy="814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Autorizó</a:t>
          </a:r>
          <a:endParaRPr lang="es-MX">
            <a:effectLst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666750</xdr:colOff>
      <xdr:row>0</xdr:row>
      <xdr:rowOff>133350</xdr:rowOff>
    </xdr:from>
    <xdr:ext cx="1325551" cy="254557"/>
    <xdr:sp macro="" textlink="">
      <xdr:nvSpPr>
        <xdr:cNvPr id="2" name="3 CuadroTexto">
          <a:extLst>
            <a:ext uri="{FF2B5EF4-FFF2-40B4-BE49-F238E27FC236}"/>
          </a:extLst>
        </xdr:cNvPr>
        <xdr:cNvSpPr txBox="1"/>
      </xdr:nvSpPr>
      <xdr:spPr>
        <a:xfrm>
          <a:off x="8610600" y="13335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6</xdr:col>
      <xdr:colOff>57150</xdr:colOff>
      <xdr:row>3</xdr:row>
      <xdr:rowOff>123825</xdr:rowOff>
    </xdr:from>
    <xdr:ext cx="2790824" cy="254557"/>
    <xdr:sp macro="" textlink="">
      <xdr:nvSpPr>
        <xdr:cNvPr id="3" name="6 CuadroTexto">
          <a:extLst>
            <a:ext uri="{FF2B5EF4-FFF2-40B4-BE49-F238E27FC236}"/>
          </a:extLst>
        </xdr:cNvPr>
        <xdr:cNvSpPr txBox="1"/>
      </xdr:nvSpPr>
      <xdr:spPr>
        <a:xfrm>
          <a:off x="7105650" y="6381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200400" cy="809624"/>
    <xdr:sp macro="" textlink="">
      <xdr:nvSpPr>
        <xdr:cNvPr id="4" name="CuadroTexto 5">
          <a:extLst>
            <a:ext uri="{FF2B5EF4-FFF2-40B4-BE49-F238E27FC236}"/>
          </a:extLst>
        </xdr:cNvPr>
        <xdr:cNvSpPr txBox="1"/>
      </xdr:nvSpPr>
      <xdr:spPr>
        <a:xfrm>
          <a:off x="333375" y="813435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Manuel David Canizales Gamez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Recursos Financieros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Elaboró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3200400" cy="809624"/>
    <xdr:sp macro="" textlink="">
      <xdr:nvSpPr>
        <xdr:cNvPr id="5" name="CuadroTexto 4">
          <a:extLst>
            <a:ext uri="{FF2B5EF4-FFF2-40B4-BE49-F238E27FC236}"/>
          </a:extLst>
        </xdr:cNvPr>
        <xdr:cNvSpPr txBox="1"/>
      </xdr:nvSpPr>
      <xdr:spPr>
        <a:xfrm>
          <a:off x="4943475" y="8134350"/>
          <a:ext cx="3200400" cy="80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Joaquín Gonzalez Gastelum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 Administrativo</a:t>
          </a:r>
          <a:endParaRPr lang="es-MX">
            <a:effectLst/>
          </a:endParaRP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Autorizó</a:t>
          </a:r>
          <a:endParaRPr lang="es-MX"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GOS%20FINANZAS/Downloads/NOTAS%20EN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AppData/Local/Microsoft/Windows/Temporary%20Internet%20Files/Content.Outlook/E1XPUARQ/actualizacion-formatos-etca-ejercico-2020-y-anexos_mar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JUN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GOS%20FINANZAS/Documents/HAYDEE%202020/NOTAS%20A%20LOS%20EDOS%20FINANCIEROS/NOTAS%20MAYO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GOS%20FINANZAS/Documents/HAYDEE%202020/NOTAS%20A%20LOS%20EDOS%20FINANCIEROS/NOTAS%20ABRI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QUES/Documents/HAYDE%202020/NOTAS%20A%20LOS%20ESTADOS%20FINANCIEROS/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Documents/Informaci&#243;n%20Contable/Sistema%20Estatal%20de%20Evalauci&#243;n/actualizacion-formatos-etca-ejercico-2020-y-anexos_etca-iii04-y-iii05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ENERO 2020"/>
      <sheetName val="BALANZA COMPROBACION ENE 20"/>
    </sheetNames>
    <sheetDataSet>
      <sheetData sheetId="0"/>
      <sheetData sheetId="1">
        <row r="10">
          <cell r="J10">
            <v>-7.31</v>
          </cell>
        </row>
        <row r="17">
          <cell r="J17">
            <v>18823808.969999999</v>
          </cell>
        </row>
        <row r="34">
          <cell r="J34">
            <v>77979.56</v>
          </cell>
        </row>
        <row r="80">
          <cell r="J80">
            <v>3494069.01</v>
          </cell>
        </row>
        <row r="105">
          <cell r="J105">
            <v>16042263.550000001</v>
          </cell>
        </row>
        <row r="164">
          <cell r="J164">
            <v>2347739.17</v>
          </cell>
        </row>
        <row r="186">
          <cell r="J186">
            <v>4280985.45</v>
          </cell>
        </row>
        <row r="199">
          <cell r="J199">
            <v>43579553.310000002</v>
          </cell>
        </row>
        <row r="250">
          <cell r="J250">
            <v>329266</v>
          </cell>
        </row>
        <row r="255">
          <cell r="J255">
            <v>-13677.16</v>
          </cell>
        </row>
        <row r="258">
          <cell r="L258">
            <v>13305775.42</v>
          </cell>
        </row>
        <row r="373">
          <cell r="L373">
            <v>39373.93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>
        <row r="1">
          <cell r="A1" t="str">
            <v>Instituto de Capacitacion Para el Trabajo del Estado de Sonora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</sheetData>
      <sheetData sheetId="2"/>
      <sheetData sheetId="3">
        <row r="3">
          <cell r="A3" t="str">
            <v>Del 01 de Enero al 31 de Marzo de 2020</v>
          </cell>
          <cell r="B3">
            <v>0</v>
          </cell>
          <cell r="C3">
            <v>0</v>
          </cell>
          <cell r="D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F19">
            <v>21036538.390000001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BALANZA JUNIO"/>
    </sheetNames>
    <sheetDataSet>
      <sheetData sheetId="0" refreshError="1"/>
      <sheetData sheetId="1">
        <row r="4">
          <cell r="H4">
            <v>9976.07</v>
          </cell>
        </row>
        <row r="5">
          <cell r="H5">
            <v>9621.51</v>
          </cell>
        </row>
        <row r="7">
          <cell r="H7">
            <v>-9.44</v>
          </cell>
        </row>
        <row r="10">
          <cell r="H10">
            <v>0</v>
          </cell>
        </row>
        <row r="12">
          <cell r="H12">
            <v>0</v>
          </cell>
        </row>
        <row r="14">
          <cell r="H14">
            <v>0</v>
          </cell>
        </row>
        <row r="16">
          <cell r="H16">
            <v>0</v>
          </cell>
        </row>
        <row r="18">
          <cell r="H18">
            <v>0</v>
          </cell>
        </row>
        <row r="20">
          <cell r="H20">
            <v>0</v>
          </cell>
        </row>
        <row r="22">
          <cell r="H22">
            <v>364</v>
          </cell>
        </row>
        <row r="24">
          <cell r="H24">
            <v>16366122.66</v>
          </cell>
        </row>
        <row r="26">
          <cell r="H26">
            <v>506856.38</v>
          </cell>
        </row>
        <row r="27">
          <cell r="H27">
            <v>79432.94</v>
          </cell>
        </row>
        <row r="28">
          <cell r="H28">
            <v>319971.57</v>
          </cell>
        </row>
        <row r="29">
          <cell r="H29">
            <v>3752633.05</v>
          </cell>
        </row>
        <row r="30">
          <cell r="H30">
            <v>492699.34</v>
          </cell>
        </row>
        <row r="31">
          <cell r="H31">
            <v>23927.01</v>
          </cell>
        </row>
        <row r="32">
          <cell r="H32">
            <v>0</v>
          </cell>
        </row>
        <row r="34">
          <cell r="H34">
            <v>1474957.12</v>
          </cell>
        </row>
        <row r="35">
          <cell r="H35">
            <v>804700.02</v>
          </cell>
        </row>
        <row r="36">
          <cell r="H36">
            <v>8910945.2300000004</v>
          </cell>
        </row>
        <row r="42">
          <cell r="H42">
            <v>376049.02</v>
          </cell>
        </row>
        <row r="118">
          <cell r="H118">
            <v>3480039.53</v>
          </cell>
        </row>
        <row r="127">
          <cell r="H127">
            <v>13328515.18</v>
          </cell>
        </row>
        <row r="136">
          <cell r="H136">
            <v>22107367.710000001</v>
          </cell>
        </row>
        <row r="146">
          <cell r="H146">
            <v>15012041.48</v>
          </cell>
        </row>
        <row r="270">
          <cell r="I270">
            <v>23007225.399999999</v>
          </cell>
        </row>
        <row r="298">
          <cell r="H298">
            <v>329266</v>
          </cell>
        </row>
        <row r="303">
          <cell r="H303">
            <v>-10683.47</v>
          </cell>
        </row>
        <row r="306">
          <cell r="I306">
            <v>5449355.25</v>
          </cell>
        </row>
        <row r="309">
          <cell r="I309">
            <v>2631070.94</v>
          </cell>
        </row>
        <row r="362">
          <cell r="I362">
            <v>107954.34</v>
          </cell>
        </row>
        <row r="485">
          <cell r="I485">
            <v>2602190.4</v>
          </cell>
        </row>
        <row r="496">
          <cell r="I496">
            <v>68765.64</v>
          </cell>
        </row>
        <row r="512">
          <cell r="I512">
            <v>39373.93</v>
          </cell>
        </row>
        <row r="514">
          <cell r="I514">
            <v>39373.93</v>
          </cell>
        </row>
        <row r="548">
          <cell r="I548">
            <v>5911048.7999999998</v>
          </cell>
        </row>
        <row r="724">
          <cell r="I724">
            <v>46509572.93</v>
          </cell>
        </row>
        <row r="725">
          <cell r="I725">
            <v>12918714</v>
          </cell>
        </row>
        <row r="728">
          <cell r="I728">
            <v>1045.71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AYO"/>
      <sheetName val="BALANZA MAYO"/>
    </sheetNames>
    <sheetDataSet>
      <sheetData sheetId="0"/>
      <sheetData sheetId="1">
        <row r="34">
          <cell r="R34">
            <v>0</v>
          </cell>
        </row>
        <row r="58">
          <cell r="R58">
            <v>531.01</v>
          </cell>
        </row>
        <row r="60">
          <cell r="R60">
            <v>8214</v>
          </cell>
        </row>
        <row r="64">
          <cell r="R64">
            <v>9.01</v>
          </cell>
        </row>
        <row r="68">
          <cell r="R68">
            <v>1176</v>
          </cell>
        </row>
        <row r="86">
          <cell r="R86">
            <v>400</v>
          </cell>
        </row>
        <row r="90">
          <cell r="R90">
            <v>1000</v>
          </cell>
        </row>
        <row r="99">
          <cell r="R99">
            <v>900</v>
          </cell>
        </row>
        <row r="110">
          <cell r="R110">
            <v>300</v>
          </cell>
        </row>
        <row r="201">
          <cell r="R201">
            <v>2325042.77</v>
          </cell>
        </row>
        <row r="236">
          <cell r="R236">
            <v>40995049.479999997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BRIL 2020"/>
      <sheetName val="BALANZA ABRIL"/>
    </sheetNames>
    <sheetDataSet>
      <sheetData sheetId="0"/>
      <sheetData sheetId="1">
        <row r="5">
          <cell r="R5">
            <v>37390.559999999998</v>
          </cell>
        </row>
        <row r="47">
          <cell r="R47">
            <v>499.99</v>
          </cell>
        </row>
        <row r="218">
          <cell r="R218">
            <v>4280985.45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DE DICIEMBRE"/>
      <sheetName val="BALANZA DICIEMBRE"/>
      <sheetName val="Hoja1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 refreshError="1"/>
      <sheetData sheetId="1">
        <row r="1">
          <cell r="A1" t="str">
            <v xml:space="preserve">Nombre de la Entidad </v>
          </cell>
        </row>
        <row r="3">
          <cell r="A3" t="str">
            <v>Al 01 de Junio de 2020</v>
          </cell>
        </row>
      </sheetData>
      <sheetData sheetId="2" refreshError="1"/>
      <sheetData sheetId="3"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F19">
            <v>65340381.439999998</v>
          </cell>
        </row>
        <row r="44">
          <cell r="F44">
            <v>65340381.439999998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topLeftCell="A31" zoomScale="112" zoomScaleNormal="100" zoomScaleSheetLayoutView="112" workbookViewId="0">
      <selection activeCell="A3" sqref="A3"/>
    </sheetView>
  </sheetViews>
  <sheetFormatPr baseColWidth="10" defaultRowHeight="15"/>
  <cols>
    <col min="3" max="3" width="68.42578125" customWidth="1"/>
  </cols>
  <sheetData>
    <row r="1" spans="1:3" s="3" customFormat="1" ht="27.75" customHeight="1">
      <c r="A1" s="609"/>
      <c r="B1" s="30" t="s">
        <v>0</v>
      </c>
      <c r="C1" s="609"/>
    </row>
    <row r="2" spans="1:3" s="3" customFormat="1" ht="4.5" customHeight="1">
      <c r="A2" s="609"/>
      <c r="B2" s="609"/>
      <c r="C2" s="609"/>
    </row>
    <row r="3" spans="1:3" s="3" customFormat="1" ht="19.5" customHeight="1" thickBot="1">
      <c r="A3" s="32" t="s">
        <v>1030</v>
      </c>
      <c r="B3" s="31"/>
      <c r="C3" s="31"/>
    </row>
    <row r="4" spans="1:3" ht="17.25" customHeight="1" thickBot="1">
      <c r="A4" s="1027" t="s">
        <v>814</v>
      </c>
      <c r="B4" s="1028"/>
      <c r="C4" s="1029"/>
    </row>
    <row r="5" spans="1:3" ht="17.25" customHeight="1" thickBot="1">
      <c r="A5" s="610">
        <v>1</v>
      </c>
      <c r="B5" s="611" t="s">
        <v>991</v>
      </c>
      <c r="C5" s="611" t="s">
        <v>22</v>
      </c>
    </row>
    <row r="6" spans="1:3" ht="17.25" customHeight="1" thickBot="1">
      <c r="A6" s="612">
        <v>2</v>
      </c>
      <c r="B6" s="613" t="s">
        <v>992</v>
      </c>
      <c r="C6" s="613" t="s">
        <v>815</v>
      </c>
    </row>
    <row r="7" spans="1:3" ht="17.25" customHeight="1" thickBot="1">
      <c r="A7" s="610">
        <v>3</v>
      </c>
      <c r="B7" s="611" t="s">
        <v>993</v>
      </c>
      <c r="C7" s="611" t="s">
        <v>1</v>
      </c>
    </row>
    <row r="8" spans="1:3" ht="17.25" customHeight="1" thickBot="1">
      <c r="A8" s="610">
        <v>4</v>
      </c>
      <c r="B8" s="611" t="s">
        <v>994</v>
      </c>
      <c r="C8" s="611" t="s">
        <v>2</v>
      </c>
    </row>
    <row r="9" spans="1:3" ht="17.25" customHeight="1" thickBot="1">
      <c r="A9" s="610">
        <v>5</v>
      </c>
      <c r="B9" s="611" t="s">
        <v>995</v>
      </c>
      <c r="C9" s="611" t="s">
        <v>3</v>
      </c>
    </row>
    <row r="10" spans="1:3" ht="17.25" customHeight="1" thickBot="1">
      <c r="A10" s="610">
        <v>6</v>
      </c>
      <c r="B10" s="611" t="s">
        <v>996</v>
      </c>
      <c r="C10" s="611" t="s">
        <v>4</v>
      </c>
    </row>
    <row r="11" spans="1:3" ht="17.25" customHeight="1" thickBot="1">
      <c r="A11" s="610">
        <v>7</v>
      </c>
      <c r="B11" s="611" t="s">
        <v>997</v>
      </c>
      <c r="C11" s="611" t="s">
        <v>5</v>
      </c>
    </row>
    <row r="12" spans="1:3" ht="17.25" customHeight="1" thickBot="1">
      <c r="A12" s="610">
        <v>8</v>
      </c>
      <c r="B12" s="611" t="s">
        <v>998</v>
      </c>
      <c r="C12" s="611" t="s">
        <v>6</v>
      </c>
    </row>
    <row r="13" spans="1:3" ht="17.25" customHeight="1" thickBot="1">
      <c r="A13" s="612">
        <v>9</v>
      </c>
      <c r="B13" s="613" t="s">
        <v>999</v>
      </c>
      <c r="C13" s="613" t="s">
        <v>7</v>
      </c>
    </row>
    <row r="14" spans="1:3" ht="17.25" customHeight="1" thickBot="1">
      <c r="A14" s="612">
        <v>10</v>
      </c>
      <c r="B14" s="613" t="s">
        <v>1000</v>
      </c>
      <c r="C14" s="613" t="s">
        <v>816</v>
      </c>
    </row>
    <row r="15" spans="1:3" ht="17.25" customHeight="1" thickBot="1">
      <c r="A15" s="610">
        <v>11</v>
      </c>
      <c r="B15" s="611" t="s">
        <v>1001</v>
      </c>
      <c r="C15" s="611" t="s">
        <v>8</v>
      </c>
    </row>
    <row r="16" spans="1:3" ht="17.25" customHeight="1" thickBot="1">
      <c r="A16" s="610">
        <v>12</v>
      </c>
      <c r="B16" s="611" t="s">
        <v>1002</v>
      </c>
      <c r="C16" s="611" t="s">
        <v>9</v>
      </c>
    </row>
    <row r="17" spans="1:3" ht="17.25" customHeight="1" thickBot="1">
      <c r="A17" s="1027" t="s">
        <v>10</v>
      </c>
      <c r="B17" s="1028"/>
      <c r="C17" s="1029"/>
    </row>
    <row r="18" spans="1:3" ht="17.25" customHeight="1" thickBot="1">
      <c r="A18" s="610">
        <v>13</v>
      </c>
      <c r="B18" s="611" t="s">
        <v>1003</v>
      </c>
      <c r="C18" s="611" t="s">
        <v>11</v>
      </c>
    </row>
    <row r="19" spans="1:3" ht="17.25" customHeight="1" thickBot="1">
      <c r="A19" s="612">
        <v>14</v>
      </c>
      <c r="B19" s="613" t="s">
        <v>1004</v>
      </c>
      <c r="C19" s="613" t="s">
        <v>817</v>
      </c>
    </row>
    <row r="20" spans="1:3" ht="17.25" customHeight="1" thickBot="1">
      <c r="A20" s="610">
        <v>15</v>
      </c>
      <c r="B20" s="611" t="s">
        <v>1005</v>
      </c>
      <c r="C20" s="611" t="s">
        <v>818</v>
      </c>
    </row>
    <row r="21" spans="1:3" ht="17.25" customHeight="1" thickBot="1">
      <c r="A21" s="610">
        <v>16</v>
      </c>
      <c r="B21" s="611" t="s">
        <v>1006</v>
      </c>
      <c r="C21" s="611" t="s">
        <v>432</v>
      </c>
    </row>
    <row r="22" spans="1:3" ht="17.25" customHeight="1">
      <c r="A22" s="1025">
        <v>17</v>
      </c>
      <c r="B22" s="1025" t="s">
        <v>1007</v>
      </c>
      <c r="C22" s="614" t="s">
        <v>819</v>
      </c>
    </row>
    <row r="23" spans="1:3" ht="17.25" customHeight="1" thickBot="1">
      <c r="A23" s="1026"/>
      <c r="B23" s="1026"/>
      <c r="C23" s="613" t="s">
        <v>820</v>
      </c>
    </row>
    <row r="24" spans="1:3" ht="17.25" customHeight="1">
      <c r="A24" s="1030">
        <v>18</v>
      </c>
      <c r="B24" s="1030" t="s">
        <v>1008</v>
      </c>
      <c r="C24" s="615" t="s">
        <v>432</v>
      </c>
    </row>
    <row r="25" spans="1:3" ht="17.25" customHeight="1" thickBot="1">
      <c r="A25" s="1031"/>
      <c r="B25" s="1031"/>
      <c r="C25" s="611" t="s">
        <v>821</v>
      </c>
    </row>
    <row r="26" spans="1:3" ht="17.25" customHeight="1">
      <c r="A26" s="1030">
        <v>19</v>
      </c>
      <c r="B26" s="1030" t="s">
        <v>1009</v>
      </c>
      <c r="C26" s="615" t="s">
        <v>432</v>
      </c>
    </row>
    <row r="27" spans="1:3" ht="17.25" customHeight="1" thickBot="1">
      <c r="A27" s="1031"/>
      <c r="B27" s="1031"/>
      <c r="C27" s="611" t="s">
        <v>822</v>
      </c>
    </row>
    <row r="28" spans="1:3" ht="17.25" customHeight="1" thickBot="1">
      <c r="A28" s="612">
        <v>20</v>
      </c>
      <c r="B28" s="613" t="s">
        <v>1010</v>
      </c>
      <c r="C28" s="613" t="s">
        <v>12</v>
      </c>
    </row>
    <row r="29" spans="1:3" ht="17.25" customHeight="1">
      <c r="A29" s="1030">
        <v>21</v>
      </c>
      <c r="B29" s="1030" t="s">
        <v>1011</v>
      </c>
      <c r="C29" s="615" t="s">
        <v>432</v>
      </c>
    </row>
    <row r="30" spans="1:3" ht="17.25" customHeight="1" thickBot="1">
      <c r="A30" s="1031"/>
      <c r="B30" s="1031"/>
      <c r="C30" s="611" t="s">
        <v>823</v>
      </c>
    </row>
    <row r="31" spans="1:3" ht="17.25" customHeight="1">
      <c r="A31" s="1030">
        <v>22</v>
      </c>
      <c r="B31" s="1030" t="s">
        <v>1012</v>
      </c>
      <c r="C31" s="615" t="s">
        <v>432</v>
      </c>
    </row>
    <row r="32" spans="1:3" ht="17.25" customHeight="1" thickBot="1">
      <c r="A32" s="1031"/>
      <c r="B32" s="1031"/>
      <c r="C32" s="611" t="s">
        <v>824</v>
      </c>
    </row>
    <row r="33" spans="1:3" ht="17.25" customHeight="1">
      <c r="A33" s="1030">
        <v>23</v>
      </c>
      <c r="B33" s="1030" t="s">
        <v>1013</v>
      </c>
      <c r="C33" s="615" t="s">
        <v>432</v>
      </c>
    </row>
    <row r="34" spans="1:3" ht="17.25" customHeight="1" thickBot="1">
      <c r="A34" s="1031"/>
      <c r="B34" s="1031"/>
      <c r="C34" s="611" t="s">
        <v>608</v>
      </c>
    </row>
    <row r="35" spans="1:3" ht="17.25" customHeight="1">
      <c r="A35" s="1025">
        <v>24</v>
      </c>
      <c r="B35" s="1025" t="s">
        <v>1014</v>
      </c>
      <c r="C35" s="614" t="s">
        <v>825</v>
      </c>
    </row>
    <row r="36" spans="1:3" ht="17.25" customHeight="1" thickBot="1">
      <c r="A36" s="1026"/>
      <c r="B36" s="1026"/>
      <c r="C36" s="613" t="s">
        <v>608</v>
      </c>
    </row>
    <row r="37" spans="1:3" ht="17.25" customHeight="1">
      <c r="A37" s="1030">
        <v>25</v>
      </c>
      <c r="B37" s="1030" t="s">
        <v>1015</v>
      </c>
      <c r="C37" s="615" t="s">
        <v>432</v>
      </c>
    </row>
    <row r="38" spans="1:3" ht="17.25" customHeight="1" thickBot="1">
      <c r="A38" s="1031"/>
      <c r="B38" s="1031"/>
      <c r="C38" s="611" t="s">
        <v>674</v>
      </c>
    </row>
    <row r="39" spans="1:3" ht="17.25" customHeight="1">
      <c r="A39" s="1025">
        <v>26</v>
      </c>
      <c r="B39" s="1025" t="s">
        <v>1016</v>
      </c>
      <c r="C39" s="614" t="s">
        <v>826</v>
      </c>
    </row>
    <row r="40" spans="1:3" ht="17.25" customHeight="1" thickBot="1">
      <c r="A40" s="1026"/>
      <c r="B40" s="1026"/>
      <c r="C40" s="613" t="s">
        <v>678</v>
      </c>
    </row>
    <row r="41" spans="1:3" ht="17.25" customHeight="1" thickBot="1">
      <c r="A41" s="610">
        <v>27</v>
      </c>
      <c r="B41" s="611" t="s">
        <v>1017</v>
      </c>
      <c r="C41" s="611" t="s">
        <v>827</v>
      </c>
    </row>
    <row r="42" spans="1:3" ht="17.25" customHeight="1" thickBot="1">
      <c r="A42" s="610">
        <v>28</v>
      </c>
      <c r="B42" s="611" t="s">
        <v>1018</v>
      </c>
      <c r="C42" s="611" t="s">
        <v>14</v>
      </c>
    </row>
    <row r="43" spans="1:3" ht="17.25" customHeight="1" thickBot="1">
      <c r="A43" s="610">
        <v>29</v>
      </c>
      <c r="B43" s="611" t="s">
        <v>1019</v>
      </c>
      <c r="C43" s="611" t="s">
        <v>828</v>
      </c>
    </row>
    <row r="44" spans="1:3" ht="17.25" customHeight="1" thickBot="1">
      <c r="A44" s="1027" t="s">
        <v>15</v>
      </c>
      <c r="B44" s="1028"/>
      <c r="C44" s="1029"/>
    </row>
    <row r="45" spans="1:3" ht="17.25" customHeight="1" thickBot="1">
      <c r="A45" s="610">
        <v>30</v>
      </c>
      <c r="B45" s="611" t="s">
        <v>1020</v>
      </c>
      <c r="C45" s="611" t="s">
        <v>16</v>
      </c>
    </row>
    <row r="46" spans="1:3" ht="17.25" customHeight="1" thickBot="1">
      <c r="A46" s="610">
        <v>31</v>
      </c>
      <c r="B46" s="611" t="s">
        <v>1021</v>
      </c>
      <c r="C46" s="611" t="s">
        <v>833</v>
      </c>
    </row>
    <row r="47" spans="1:3" ht="17.25" customHeight="1" thickBot="1">
      <c r="A47" s="610">
        <v>32</v>
      </c>
      <c r="B47" s="611" t="s">
        <v>1022</v>
      </c>
      <c r="C47" s="611" t="s">
        <v>17</v>
      </c>
    </row>
    <row r="48" spans="1:3" ht="17.25" customHeight="1" thickBot="1">
      <c r="A48" s="610">
        <v>33</v>
      </c>
      <c r="B48" s="611" t="s">
        <v>1023</v>
      </c>
      <c r="C48" s="611" t="s">
        <v>829</v>
      </c>
    </row>
    <row r="49" spans="1:3" ht="17.25" customHeight="1" thickBot="1">
      <c r="A49" s="612">
        <v>34</v>
      </c>
      <c r="B49" s="613" t="s">
        <v>1024</v>
      </c>
      <c r="C49" s="613" t="s">
        <v>813</v>
      </c>
    </row>
    <row r="50" spans="1:3" ht="17.25" customHeight="1" thickBot="1">
      <c r="A50" s="1027" t="s">
        <v>830</v>
      </c>
      <c r="B50" s="1028"/>
      <c r="C50" s="1029"/>
    </row>
    <row r="51" spans="1:3" ht="17.25" customHeight="1" thickBot="1">
      <c r="A51" s="610">
        <v>35</v>
      </c>
      <c r="B51" s="611" t="s">
        <v>1025</v>
      </c>
      <c r="C51" s="611" t="s">
        <v>18</v>
      </c>
    </row>
    <row r="52" spans="1:3" ht="17.25" customHeight="1" thickBot="1">
      <c r="A52" s="612">
        <v>36</v>
      </c>
      <c r="B52" s="613" t="s">
        <v>1026</v>
      </c>
      <c r="C52" s="613" t="s">
        <v>19</v>
      </c>
    </row>
    <row r="53" spans="1:3" ht="17.25" customHeight="1" thickBot="1">
      <c r="A53" s="610">
        <v>37</v>
      </c>
      <c r="B53" s="611" t="s">
        <v>1027</v>
      </c>
      <c r="C53" s="611" t="s">
        <v>20</v>
      </c>
    </row>
    <row r="54" spans="1:3" ht="17.25" customHeight="1" thickBot="1">
      <c r="A54" s="610">
        <v>38</v>
      </c>
      <c r="B54" s="611" t="s">
        <v>1028</v>
      </c>
      <c r="C54" s="611" t="s">
        <v>835</v>
      </c>
    </row>
    <row r="55" spans="1:3" ht="17.25" customHeight="1" thickBot="1">
      <c r="A55" s="610">
        <v>39</v>
      </c>
      <c r="B55" s="611" t="s">
        <v>1029</v>
      </c>
      <c r="C55" s="611" t="s">
        <v>834</v>
      </c>
    </row>
    <row r="56" spans="1:3" ht="17.25" customHeight="1" thickBot="1">
      <c r="A56" s="610">
        <v>40</v>
      </c>
      <c r="B56" s="611" t="s">
        <v>918</v>
      </c>
      <c r="C56" s="611" t="s">
        <v>21</v>
      </c>
    </row>
    <row r="57" spans="1:3" ht="15.75" thickBot="1">
      <c r="A57" s="677">
        <v>41</v>
      </c>
      <c r="B57" s="611" t="s">
        <v>919</v>
      </c>
      <c r="C57" s="611" t="s">
        <v>920</v>
      </c>
    </row>
    <row r="58" spans="1:3" ht="15.75" thickBot="1">
      <c r="A58" s="677">
        <v>42</v>
      </c>
      <c r="B58" s="611" t="s">
        <v>922</v>
      </c>
      <c r="C58" s="611" t="s">
        <v>921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31" sqref="K31"/>
    </sheetView>
  </sheetViews>
  <sheetFormatPr baseColWidth="10" defaultRowHeight="12.75"/>
  <cols>
    <col min="1" max="1" width="5" style="815" customWidth="1"/>
    <col min="2" max="2" width="43" style="815" customWidth="1"/>
    <col min="3" max="3" width="12.85546875" style="815" customWidth="1"/>
    <col min="4" max="4" width="13.28515625" style="815" customWidth="1"/>
    <col min="5" max="5" width="15" style="815" customWidth="1"/>
    <col min="6" max="6" width="16.5703125" style="815" customWidth="1"/>
    <col min="7" max="7" width="13.42578125" style="815" customWidth="1"/>
    <col min="8" max="8" width="14" style="815" customWidth="1"/>
    <col min="9" max="9" width="15" style="815" customWidth="1"/>
    <col min="10" max="256" width="11.42578125" style="815"/>
    <col min="257" max="257" width="5" style="815" customWidth="1"/>
    <col min="258" max="258" width="43" style="815" customWidth="1"/>
    <col min="259" max="259" width="12.85546875" style="815" customWidth="1"/>
    <col min="260" max="260" width="13.28515625" style="815" customWidth="1"/>
    <col min="261" max="261" width="15" style="815" customWidth="1"/>
    <col min="262" max="262" width="16.5703125" style="815" customWidth="1"/>
    <col min="263" max="263" width="13.42578125" style="815" customWidth="1"/>
    <col min="264" max="264" width="14" style="815" customWidth="1"/>
    <col min="265" max="265" width="15" style="815" customWidth="1"/>
    <col min="266" max="512" width="11.42578125" style="815"/>
    <col min="513" max="513" width="5" style="815" customWidth="1"/>
    <col min="514" max="514" width="43" style="815" customWidth="1"/>
    <col min="515" max="515" width="12.85546875" style="815" customWidth="1"/>
    <col min="516" max="516" width="13.28515625" style="815" customWidth="1"/>
    <col min="517" max="517" width="15" style="815" customWidth="1"/>
    <col min="518" max="518" width="16.5703125" style="815" customWidth="1"/>
    <col min="519" max="519" width="13.42578125" style="815" customWidth="1"/>
    <col min="520" max="520" width="14" style="815" customWidth="1"/>
    <col min="521" max="521" width="15" style="815" customWidth="1"/>
    <col min="522" max="768" width="11.42578125" style="815"/>
    <col min="769" max="769" width="5" style="815" customWidth="1"/>
    <col min="770" max="770" width="43" style="815" customWidth="1"/>
    <col min="771" max="771" width="12.85546875" style="815" customWidth="1"/>
    <col min="772" max="772" width="13.28515625" style="815" customWidth="1"/>
    <col min="773" max="773" width="15" style="815" customWidth="1"/>
    <col min="774" max="774" width="16.5703125" style="815" customWidth="1"/>
    <col min="775" max="775" width="13.42578125" style="815" customWidth="1"/>
    <col min="776" max="776" width="14" style="815" customWidth="1"/>
    <col min="777" max="777" width="15" style="815" customWidth="1"/>
    <col min="778" max="1024" width="11.42578125" style="815"/>
    <col min="1025" max="1025" width="5" style="815" customWidth="1"/>
    <col min="1026" max="1026" width="43" style="815" customWidth="1"/>
    <col min="1027" max="1027" width="12.85546875" style="815" customWidth="1"/>
    <col min="1028" max="1028" width="13.28515625" style="815" customWidth="1"/>
    <col min="1029" max="1029" width="15" style="815" customWidth="1"/>
    <col min="1030" max="1030" width="16.5703125" style="815" customWidth="1"/>
    <col min="1031" max="1031" width="13.42578125" style="815" customWidth="1"/>
    <col min="1032" max="1032" width="14" style="815" customWidth="1"/>
    <col min="1033" max="1033" width="15" style="815" customWidth="1"/>
    <col min="1034" max="1280" width="11.42578125" style="815"/>
    <col min="1281" max="1281" width="5" style="815" customWidth="1"/>
    <col min="1282" max="1282" width="43" style="815" customWidth="1"/>
    <col min="1283" max="1283" width="12.85546875" style="815" customWidth="1"/>
    <col min="1284" max="1284" width="13.28515625" style="815" customWidth="1"/>
    <col min="1285" max="1285" width="15" style="815" customWidth="1"/>
    <col min="1286" max="1286" width="16.5703125" style="815" customWidth="1"/>
    <col min="1287" max="1287" width="13.42578125" style="815" customWidth="1"/>
    <col min="1288" max="1288" width="14" style="815" customWidth="1"/>
    <col min="1289" max="1289" width="15" style="815" customWidth="1"/>
    <col min="1290" max="1536" width="11.42578125" style="815"/>
    <col min="1537" max="1537" width="5" style="815" customWidth="1"/>
    <col min="1538" max="1538" width="43" style="815" customWidth="1"/>
    <col min="1539" max="1539" width="12.85546875" style="815" customWidth="1"/>
    <col min="1540" max="1540" width="13.28515625" style="815" customWidth="1"/>
    <col min="1541" max="1541" width="15" style="815" customWidth="1"/>
    <col min="1542" max="1542" width="16.5703125" style="815" customWidth="1"/>
    <col min="1543" max="1543" width="13.42578125" style="815" customWidth="1"/>
    <col min="1544" max="1544" width="14" style="815" customWidth="1"/>
    <col min="1545" max="1545" width="15" style="815" customWidth="1"/>
    <col min="1546" max="1792" width="11.42578125" style="815"/>
    <col min="1793" max="1793" width="5" style="815" customWidth="1"/>
    <col min="1794" max="1794" width="43" style="815" customWidth="1"/>
    <col min="1795" max="1795" width="12.85546875" style="815" customWidth="1"/>
    <col min="1796" max="1796" width="13.28515625" style="815" customWidth="1"/>
    <col min="1797" max="1797" width="15" style="815" customWidth="1"/>
    <col min="1798" max="1798" width="16.5703125" style="815" customWidth="1"/>
    <col min="1799" max="1799" width="13.42578125" style="815" customWidth="1"/>
    <col min="1800" max="1800" width="14" style="815" customWidth="1"/>
    <col min="1801" max="1801" width="15" style="815" customWidth="1"/>
    <col min="1802" max="2048" width="11.42578125" style="815"/>
    <col min="2049" max="2049" width="5" style="815" customWidth="1"/>
    <col min="2050" max="2050" width="43" style="815" customWidth="1"/>
    <col min="2051" max="2051" width="12.85546875" style="815" customWidth="1"/>
    <col min="2052" max="2052" width="13.28515625" style="815" customWidth="1"/>
    <col min="2053" max="2053" width="15" style="815" customWidth="1"/>
    <col min="2054" max="2054" width="16.5703125" style="815" customWidth="1"/>
    <col min="2055" max="2055" width="13.42578125" style="815" customWidth="1"/>
    <col min="2056" max="2056" width="14" style="815" customWidth="1"/>
    <col min="2057" max="2057" width="15" style="815" customWidth="1"/>
    <col min="2058" max="2304" width="11.42578125" style="815"/>
    <col min="2305" max="2305" width="5" style="815" customWidth="1"/>
    <col min="2306" max="2306" width="43" style="815" customWidth="1"/>
    <col min="2307" max="2307" width="12.85546875" style="815" customWidth="1"/>
    <col min="2308" max="2308" width="13.28515625" style="815" customWidth="1"/>
    <col min="2309" max="2309" width="15" style="815" customWidth="1"/>
    <col min="2310" max="2310" width="16.5703125" style="815" customWidth="1"/>
    <col min="2311" max="2311" width="13.42578125" style="815" customWidth="1"/>
    <col min="2312" max="2312" width="14" style="815" customWidth="1"/>
    <col min="2313" max="2313" width="15" style="815" customWidth="1"/>
    <col min="2314" max="2560" width="11.42578125" style="815"/>
    <col min="2561" max="2561" width="5" style="815" customWidth="1"/>
    <col min="2562" max="2562" width="43" style="815" customWidth="1"/>
    <col min="2563" max="2563" width="12.85546875" style="815" customWidth="1"/>
    <col min="2564" max="2564" width="13.28515625" style="815" customWidth="1"/>
    <col min="2565" max="2565" width="15" style="815" customWidth="1"/>
    <col min="2566" max="2566" width="16.5703125" style="815" customWidth="1"/>
    <col min="2567" max="2567" width="13.42578125" style="815" customWidth="1"/>
    <col min="2568" max="2568" width="14" style="815" customWidth="1"/>
    <col min="2569" max="2569" width="15" style="815" customWidth="1"/>
    <col min="2570" max="2816" width="11.42578125" style="815"/>
    <col min="2817" max="2817" width="5" style="815" customWidth="1"/>
    <col min="2818" max="2818" width="43" style="815" customWidth="1"/>
    <col min="2819" max="2819" width="12.85546875" style="815" customWidth="1"/>
    <col min="2820" max="2820" width="13.28515625" style="815" customWidth="1"/>
    <col min="2821" max="2821" width="15" style="815" customWidth="1"/>
    <col min="2822" max="2822" width="16.5703125" style="815" customWidth="1"/>
    <col min="2823" max="2823" width="13.42578125" style="815" customWidth="1"/>
    <col min="2824" max="2824" width="14" style="815" customWidth="1"/>
    <col min="2825" max="2825" width="15" style="815" customWidth="1"/>
    <col min="2826" max="3072" width="11.42578125" style="815"/>
    <col min="3073" max="3073" width="5" style="815" customWidth="1"/>
    <col min="3074" max="3074" width="43" style="815" customWidth="1"/>
    <col min="3075" max="3075" width="12.85546875" style="815" customWidth="1"/>
    <col min="3076" max="3076" width="13.28515625" style="815" customWidth="1"/>
    <col min="3077" max="3077" width="15" style="815" customWidth="1"/>
    <col min="3078" max="3078" width="16.5703125" style="815" customWidth="1"/>
    <col min="3079" max="3079" width="13.42578125" style="815" customWidth="1"/>
    <col min="3080" max="3080" width="14" style="815" customWidth="1"/>
    <col min="3081" max="3081" width="15" style="815" customWidth="1"/>
    <col min="3082" max="3328" width="11.42578125" style="815"/>
    <col min="3329" max="3329" width="5" style="815" customWidth="1"/>
    <col min="3330" max="3330" width="43" style="815" customWidth="1"/>
    <col min="3331" max="3331" width="12.85546875" style="815" customWidth="1"/>
    <col min="3332" max="3332" width="13.28515625" style="815" customWidth="1"/>
    <col min="3333" max="3333" width="15" style="815" customWidth="1"/>
    <col min="3334" max="3334" width="16.5703125" style="815" customWidth="1"/>
    <col min="3335" max="3335" width="13.42578125" style="815" customWidth="1"/>
    <col min="3336" max="3336" width="14" style="815" customWidth="1"/>
    <col min="3337" max="3337" width="15" style="815" customWidth="1"/>
    <col min="3338" max="3584" width="11.42578125" style="815"/>
    <col min="3585" max="3585" width="5" style="815" customWidth="1"/>
    <col min="3586" max="3586" width="43" style="815" customWidth="1"/>
    <col min="3587" max="3587" width="12.85546875" style="815" customWidth="1"/>
    <col min="3588" max="3588" width="13.28515625" style="815" customWidth="1"/>
    <col min="3589" max="3589" width="15" style="815" customWidth="1"/>
    <col min="3590" max="3590" width="16.5703125" style="815" customWidth="1"/>
    <col min="3591" max="3591" width="13.42578125" style="815" customWidth="1"/>
    <col min="3592" max="3592" width="14" style="815" customWidth="1"/>
    <col min="3593" max="3593" width="15" style="815" customWidth="1"/>
    <col min="3594" max="3840" width="11.42578125" style="815"/>
    <col min="3841" max="3841" width="5" style="815" customWidth="1"/>
    <col min="3842" max="3842" width="43" style="815" customWidth="1"/>
    <col min="3843" max="3843" width="12.85546875" style="815" customWidth="1"/>
    <col min="3844" max="3844" width="13.28515625" style="815" customWidth="1"/>
    <col min="3845" max="3845" width="15" style="815" customWidth="1"/>
    <col min="3846" max="3846" width="16.5703125" style="815" customWidth="1"/>
    <col min="3847" max="3847" width="13.42578125" style="815" customWidth="1"/>
    <col min="3848" max="3848" width="14" style="815" customWidth="1"/>
    <col min="3849" max="3849" width="15" style="815" customWidth="1"/>
    <col min="3850" max="4096" width="11.42578125" style="815"/>
    <col min="4097" max="4097" width="5" style="815" customWidth="1"/>
    <col min="4098" max="4098" width="43" style="815" customWidth="1"/>
    <col min="4099" max="4099" width="12.85546875" style="815" customWidth="1"/>
    <col min="4100" max="4100" width="13.28515625" style="815" customWidth="1"/>
    <col min="4101" max="4101" width="15" style="815" customWidth="1"/>
    <col min="4102" max="4102" width="16.5703125" style="815" customWidth="1"/>
    <col min="4103" max="4103" width="13.42578125" style="815" customWidth="1"/>
    <col min="4104" max="4104" width="14" style="815" customWidth="1"/>
    <col min="4105" max="4105" width="15" style="815" customWidth="1"/>
    <col min="4106" max="4352" width="11.42578125" style="815"/>
    <col min="4353" max="4353" width="5" style="815" customWidth="1"/>
    <col min="4354" max="4354" width="43" style="815" customWidth="1"/>
    <col min="4355" max="4355" width="12.85546875" style="815" customWidth="1"/>
    <col min="4356" max="4356" width="13.28515625" style="815" customWidth="1"/>
    <col min="4357" max="4357" width="15" style="815" customWidth="1"/>
    <col min="4358" max="4358" width="16.5703125" style="815" customWidth="1"/>
    <col min="4359" max="4359" width="13.42578125" style="815" customWidth="1"/>
    <col min="4360" max="4360" width="14" style="815" customWidth="1"/>
    <col min="4361" max="4361" width="15" style="815" customWidth="1"/>
    <col min="4362" max="4608" width="11.42578125" style="815"/>
    <col min="4609" max="4609" width="5" style="815" customWidth="1"/>
    <col min="4610" max="4610" width="43" style="815" customWidth="1"/>
    <col min="4611" max="4611" width="12.85546875" style="815" customWidth="1"/>
    <col min="4612" max="4612" width="13.28515625" style="815" customWidth="1"/>
    <col min="4613" max="4613" width="15" style="815" customWidth="1"/>
    <col min="4614" max="4614" width="16.5703125" style="815" customWidth="1"/>
    <col min="4615" max="4615" width="13.42578125" style="815" customWidth="1"/>
    <col min="4616" max="4616" width="14" style="815" customWidth="1"/>
    <col min="4617" max="4617" width="15" style="815" customWidth="1"/>
    <col min="4618" max="4864" width="11.42578125" style="815"/>
    <col min="4865" max="4865" width="5" style="815" customWidth="1"/>
    <col min="4866" max="4866" width="43" style="815" customWidth="1"/>
    <col min="4867" max="4867" width="12.85546875" style="815" customWidth="1"/>
    <col min="4868" max="4868" width="13.28515625" style="815" customWidth="1"/>
    <col min="4869" max="4869" width="15" style="815" customWidth="1"/>
    <col min="4870" max="4870" width="16.5703125" style="815" customWidth="1"/>
    <col min="4871" max="4871" width="13.42578125" style="815" customWidth="1"/>
    <col min="4872" max="4872" width="14" style="815" customWidth="1"/>
    <col min="4873" max="4873" width="15" style="815" customWidth="1"/>
    <col min="4874" max="5120" width="11.42578125" style="815"/>
    <col min="5121" max="5121" width="5" style="815" customWidth="1"/>
    <col min="5122" max="5122" width="43" style="815" customWidth="1"/>
    <col min="5123" max="5123" width="12.85546875" style="815" customWidth="1"/>
    <col min="5124" max="5124" width="13.28515625" style="815" customWidth="1"/>
    <col min="5125" max="5125" width="15" style="815" customWidth="1"/>
    <col min="5126" max="5126" width="16.5703125" style="815" customWidth="1"/>
    <col min="5127" max="5127" width="13.42578125" style="815" customWidth="1"/>
    <col min="5128" max="5128" width="14" style="815" customWidth="1"/>
    <col min="5129" max="5129" width="15" style="815" customWidth="1"/>
    <col min="5130" max="5376" width="11.42578125" style="815"/>
    <col min="5377" max="5377" width="5" style="815" customWidth="1"/>
    <col min="5378" max="5378" width="43" style="815" customWidth="1"/>
    <col min="5379" max="5379" width="12.85546875" style="815" customWidth="1"/>
    <col min="5380" max="5380" width="13.28515625" style="815" customWidth="1"/>
    <col min="5381" max="5381" width="15" style="815" customWidth="1"/>
    <col min="5382" max="5382" width="16.5703125" style="815" customWidth="1"/>
    <col min="5383" max="5383" width="13.42578125" style="815" customWidth="1"/>
    <col min="5384" max="5384" width="14" style="815" customWidth="1"/>
    <col min="5385" max="5385" width="15" style="815" customWidth="1"/>
    <col min="5386" max="5632" width="11.42578125" style="815"/>
    <col min="5633" max="5633" width="5" style="815" customWidth="1"/>
    <col min="5634" max="5634" width="43" style="815" customWidth="1"/>
    <col min="5635" max="5635" width="12.85546875" style="815" customWidth="1"/>
    <col min="5636" max="5636" width="13.28515625" style="815" customWidth="1"/>
    <col min="5637" max="5637" width="15" style="815" customWidth="1"/>
    <col min="5638" max="5638" width="16.5703125" style="815" customWidth="1"/>
    <col min="5639" max="5639" width="13.42578125" style="815" customWidth="1"/>
    <col min="5640" max="5640" width="14" style="815" customWidth="1"/>
    <col min="5641" max="5641" width="15" style="815" customWidth="1"/>
    <col min="5642" max="5888" width="11.42578125" style="815"/>
    <col min="5889" max="5889" width="5" style="815" customWidth="1"/>
    <col min="5890" max="5890" width="43" style="815" customWidth="1"/>
    <col min="5891" max="5891" width="12.85546875" style="815" customWidth="1"/>
    <col min="5892" max="5892" width="13.28515625" style="815" customWidth="1"/>
    <col min="5893" max="5893" width="15" style="815" customWidth="1"/>
    <col min="5894" max="5894" width="16.5703125" style="815" customWidth="1"/>
    <col min="5895" max="5895" width="13.42578125" style="815" customWidth="1"/>
    <col min="5896" max="5896" width="14" style="815" customWidth="1"/>
    <col min="5897" max="5897" width="15" style="815" customWidth="1"/>
    <col min="5898" max="6144" width="11.42578125" style="815"/>
    <col min="6145" max="6145" width="5" style="815" customWidth="1"/>
    <col min="6146" max="6146" width="43" style="815" customWidth="1"/>
    <col min="6147" max="6147" width="12.85546875" style="815" customWidth="1"/>
    <col min="6148" max="6148" width="13.28515625" style="815" customWidth="1"/>
    <col min="6149" max="6149" width="15" style="815" customWidth="1"/>
    <col min="6150" max="6150" width="16.5703125" style="815" customWidth="1"/>
    <col min="6151" max="6151" width="13.42578125" style="815" customWidth="1"/>
    <col min="6152" max="6152" width="14" style="815" customWidth="1"/>
    <col min="6153" max="6153" width="15" style="815" customWidth="1"/>
    <col min="6154" max="6400" width="11.42578125" style="815"/>
    <col min="6401" max="6401" width="5" style="815" customWidth="1"/>
    <col min="6402" max="6402" width="43" style="815" customWidth="1"/>
    <col min="6403" max="6403" width="12.85546875" style="815" customWidth="1"/>
    <col min="6404" max="6404" width="13.28515625" style="815" customWidth="1"/>
    <col min="6405" max="6405" width="15" style="815" customWidth="1"/>
    <col min="6406" max="6406" width="16.5703125" style="815" customWidth="1"/>
    <col min="6407" max="6407" width="13.42578125" style="815" customWidth="1"/>
    <col min="6408" max="6408" width="14" style="815" customWidth="1"/>
    <col min="6409" max="6409" width="15" style="815" customWidth="1"/>
    <col min="6410" max="6656" width="11.42578125" style="815"/>
    <col min="6657" max="6657" width="5" style="815" customWidth="1"/>
    <col min="6658" max="6658" width="43" style="815" customWidth="1"/>
    <col min="6659" max="6659" width="12.85546875" style="815" customWidth="1"/>
    <col min="6660" max="6660" width="13.28515625" style="815" customWidth="1"/>
    <col min="6661" max="6661" width="15" style="815" customWidth="1"/>
    <col min="6662" max="6662" width="16.5703125" style="815" customWidth="1"/>
    <col min="6663" max="6663" width="13.42578125" style="815" customWidth="1"/>
    <col min="6664" max="6664" width="14" style="815" customWidth="1"/>
    <col min="6665" max="6665" width="15" style="815" customWidth="1"/>
    <col min="6666" max="6912" width="11.42578125" style="815"/>
    <col min="6913" max="6913" width="5" style="815" customWidth="1"/>
    <col min="6914" max="6914" width="43" style="815" customWidth="1"/>
    <col min="6915" max="6915" width="12.85546875" style="815" customWidth="1"/>
    <col min="6916" max="6916" width="13.28515625" style="815" customWidth="1"/>
    <col min="6917" max="6917" width="15" style="815" customWidth="1"/>
    <col min="6918" max="6918" width="16.5703125" style="815" customWidth="1"/>
    <col min="6919" max="6919" width="13.42578125" style="815" customWidth="1"/>
    <col min="6920" max="6920" width="14" style="815" customWidth="1"/>
    <col min="6921" max="6921" width="15" style="815" customWidth="1"/>
    <col min="6922" max="7168" width="11.42578125" style="815"/>
    <col min="7169" max="7169" width="5" style="815" customWidth="1"/>
    <col min="7170" max="7170" width="43" style="815" customWidth="1"/>
    <col min="7171" max="7171" width="12.85546875" style="815" customWidth="1"/>
    <col min="7172" max="7172" width="13.28515625" style="815" customWidth="1"/>
    <col min="7173" max="7173" width="15" style="815" customWidth="1"/>
    <col min="7174" max="7174" width="16.5703125" style="815" customWidth="1"/>
    <col min="7175" max="7175" width="13.42578125" style="815" customWidth="1"/>
    <col min="7176" max="7176" width="14" style="815" customWidth="1"/>
    <col min="7177" max="7177" width="15" style="815" customWidth="1"/>
    <col min="7178" max="7424" width="11.42578125" style="815"/>
    <col min="7425" max="7425" width="5" style="815" customWidth="1"/>
    <col min="7426" max="7426" width="43" style="815" customWidth="1"/>
    <col min="7427" max="7427" width="12.85546875" style="815" customWidth="1"/>
    <col min="7428" max="7428" width="13.28515625" style="815" customWidth="1"/>
    <col min="7429" max="7429" width="15" style="815" customWidth="1"/>
    <col min="7430" max="7430" width="16.5703125" style="815" customWidth="1"/>
    <col min="7431" max="7431" width="13.42578125" style="815" customWidth="1"/>
    <col min="7432" max="7432" width="14" style="815" customWidth="1"/>
    <col min="7433" max="7433" width="15" style="815" customWidth="1"/>
    <col min="7434" max="7680" width="11.42578125" style="815"/>
    <col min="7681" max="7681" width="5" style="815" customWidth="1"/>
    <col min="7682" max="7682" width="43" style="815" customWidth="1"/>
    <col min="7683" max="7683" width="12.85546875" style="815" customWidth="1"/>
    <col min="7684" max="7684" width="13.28515625" style="815" customWidth="1"/>
    <col min="7685" max="7685" width="15" style="815" customWidth="1"/>
    <col min="7686" max="7686" width="16.5703125" style="815" customWidth="1"/>
    <col min="7687" max="7687" width="13.42578125" style="815" customWidth="1"/>
    <col min="7688" max="7688" width="14" style="815" customWidth="1"/>
    <col min="7689" max="7689" width="15" style="815" customWidth="1"/>
    <col min="7690" max="7936" width="11.42578125" style="815"/>
    <col min="7937" max="7937" width="5" style="815" customWidth="1"/>
    <col min="7938" max="7938" width="43" style="815" customWidth="1"/>
    <col min="7939" max="7939" width="12.85546875" style="815" customWidth="1"/>
    <col min="7940" max="7940" width="13.28515625" style="815" customWidth="1"/>
    <col min="7941" max="7941" width="15" style="815" customWidth="1"/>
    <col min="7942" max="7942" width="16.5703125" style="815" customWidth="1"/>
    <col min="7943" max="7943" width="13.42578125" style="815" customWidth="1"/>
    <col min="7944" max="7944" width="14" style="815" customWidth="1"/>
    <col min="7945" max="7945" width="15" style="815" customWidth="1"/>
    <col min="7946" max="8192" width="11.42578125" style="815"/>
    <col min="8193" max="8193" width="5" style="815" customWidth="1"/>
    <col min="8194" max="8194" width="43" style="815" customWidth="1"/>
    <col min="8195" max="8195" width="12.85546875" style="815" customWidth="1"/>
    <col min="8196" max="8196" width="13.28515625" style="815" customWidth="1"/>
    <col min="8197" max="8197" width="15" style="815" customWidth="1"/>
    <col min="8198" max="8198" width="16.5703125" style="815" customWidth="1"/>
    <col min="8199" max="8199" width="13.42578125" style="815" customWidth="1"/>
    <col min="8200" max="8200" width="14" style="815" customWidth="1"/>
    <col min="8201" max="8201" width="15" style="815" customWidth="1"/>
    <col min="8202" max="8448" width="11.42578125" style="815"/>
    <col min="8449" max="8449" width="5" style="815" customWidth="1"/>
    <col min="8450" max="8450" width="43" style="815" customWidth="1"/>
    <col min="8451" max="8451" width="12.85546875" style="815" customWidth="1"/>
    <col min="8452" max="8452" width="13.28515625" style="815" customWidth="1"/>
    <col min="8453" max="8453" width="15" style="815" customWidth="1"/>
    <col min="8454" max="8454" width="16.5703125" style="815" customWidth="1"/>
    <col min="8455" max="8455" width="13.42578125" style="815" customWidth="1"/>
    <col min="8456" max="8456" width="14" style="815" customWidth="1"/>
    <col min="8457" max="8457" width="15" style="815" customWidth="1"/>
    <col min="8458" max="8704" width="11.42578125" style="815"/>
    <col min="8705" max="8705" width="5" style="815" customWidth="1"/>
    <col min="8706" max="8706" width="43" style="815" customWidth="1"/>
    <col min="8707" max="8707" width="12.85546875" style="815" customWidth="1"/>
    <col min="8708" max="8708" width="13.28515625" style="815" customWidth="1"/>
    <col min="8709" max="8709" width="15" style="815" customWidth="1"/>
    <col min="8710" max="8710" width="16.5703125" style="815" customWidth="1"/>
    <col min="8711" max="8711" width="13.42578125" style="815" customWidth="1"/>
    <col min="8712" max="8712" width="14" style="815" customWidth="1"/>
    <col min="8713" max="8713" width="15" style="815" customWidth="1"/>
    <col min="8714" max="8960" width="11.42578125" style="815"/>
    <col min="8961" max="8961" width="5" style="815" customWidth="1"/>
    <col min="8962" max="8962" width="43" style="815" customWidth="1"/>
    <col min="8963" max="8963" width="12.85546875" style="815" customWidth="1"/>
    <col min="8964" max="8964" width="13.28515625" style="815" customWidth="1"/>
    <col min="8965" max="8965" width="15" style="815" customWidth="1"/>
    <col min="8966" max="8966" width="16.5703125" style="815" customWidth="1"/>
    <col min="8967" max="8967" width="13.42578125" style="815" customWidth="1"/>
    <col min="8968" max="8968" width="14" style="815" customWidth="1"/>
    <col min="8969" max="8969" width="15" style="815" customWidth="1"/>
    <col min="8970" max="9216" width="11.42578125" style="815"/>
    <col min="9217" max="9217" width="5" style="815" customWidth="1"/>
    <col min="9218" max="9218" width="43" style="815" customWidth="1"/>
    <col min="9219" max="9219" width="12.85546875" style="815" customWidth="1"/>
    <col min="9220" max="9220" width="13.28515625" style="815" customWidth="1"/>
    <col min="9221" max="9221" width="15" style="815" customWidth="1"/>
    <col min="9222" max="9222" width="16.5703125" style="815" customWidth="1"/>
    <col min="9223" max="9223" width="13.42578125" style="815" customWidth="1"/>
    <col min="9224" max="9224" width="14" style="815" customWidth="1"/>
    <col min="9225" max="9225" width="15" style="815" customWidth="1"/>
    <col min="9226" max="9472" width="11.42578125" style="815"/>
    <col min="9473" max="9473" width="5" style="815" customWidth="1"/>
    <col min="9474" max="9474" width="43" style="815" customWidth="1"/>
    <col min="9475" max="9475" width="12.85546875" style="815" customWidth="1"/>
    <col min="9476" max="9476" width="13.28515625" style="815" customWidth="1"/>
    <col min="9477" max="9477" width="15" style="815" customWidth="1"/>
    <col min="9478" max="9478" width="16.5703125" style="815" customWidth="1"/>
    <col min="9479" max="9479" width="13.42578125" style="815" customWidth="1"/>
    <col min="9480" max="9480" width="14" style="815" customWidth="1"/>
    <col min="9481" max="9481" width="15" style="815" customWidth="1"/>
    <col min="9482" max="9728" width="11.42578125" style="815"/>
    <col min="9729" max="9729" width="5" style="815" customWidth="1"/>
    <col min="9730" max="9730" width="43" style="815" customWidth="1"/>
    <col min="9731" max="9731" width="12.85546875" style="815" customWidth="1"/>
    <col min="9732" max="9732" width="13.28515625" style="815" customWidth="1"/>
    <col min="9733" max="9733" width="15" style="815" customWidth="1"/>
    <col min="9734" max="9734" width="16.5703125" style="815" customWidth="1"/>
    <col min="9735" max="9735" width="13.42578125" style="815" customWidth="1"/>
    <col min="9736" max="9736" width="14" style="815" customWidth="1"/>
    <col min="9737" max="9737" width="15" style="815" customWidth="1"/>
    <col min="9738" max="9984" width="11.42578125" style="815"/>
    <col min="9985" max="9985" width="5" style="815" customWidth="1"/>
    <col min="9986" max="9986" width="43" style="815" customWidth="1"/>
    <col min="9987" max="9987" width="12.85546875" style="815" customWidth="1"/>
    <col min="9988" max="9988" width="13.28515625" style="815" customWidth="1"/>
    <col min="9989" max="9989" width="15" style="815" customWidth="1"/>
    <col min="9990" max="9990" width="16.5703125" style="815" customWidth="1"/>
    <col min="9991" max="9991" width="13.42578125" style="815" customWidth="1"/>
    <col min="9992" max="9992" width="14" style="815" customWidth="1"/>
    <col min="9993" max="9993" width="15" style="815" customWidth="1"/>
    <col min="9994" max="10240" width="11.42578125" style="815"/>
    <col min="10241" max="10241" width="5" style="815" customWidth="1"/>
    <col min="10242" max="10242" width="43" style="815" customWidth="1"/>
    <col min="10243" max="10243" width="12.85546875" style="815" customWidth="1"/>
    <col min="10244" max="10244" width="13.28515625" style="815" customWidth="1"/>
    <col min="10245" max="10245" width="15" style="815" customWidth="1"/>
    <col min="10246" max="10246" width="16.5703125" style="815" customWidth="1"/>
    <col min="10247" max="10247" width="13.42578125" style="815" customWidth="1"/>
    <col min="10248" max="10248" width="14" style="815" customWidth="1"/>
    <col min="10249" max="10249" width="15" style="815" customWidth="1"/>
    <col min="10250" max="10496" width="11.42578125" style="815"/>
    <col min="10497" max="10497" width="5" style="815" customWidth="1"/>
    <col min="10498" max="10498" width="43" style="815" customWidth="1"/>
    <col min="10499" max="10499" width="12.85546875" style="815" customWidth="1"/>
    <col min="10500" max="10500" width="13.28515625" style="815" customWidth="1"/>
    <col min="10501" max="10501" width="15" style="815" customWidth="1"/>
    <col min="10502" max="10502" width="16.5703125" style="815" customWidth="1"/>
    <col min="10503" max="10503" width="13.42578125" style="815" customWidth="1"/>
    <col min="10504" max="10504" width="14" style="815" customWidth="1"/>
    <col min="10505" max="10505" width="15" style="815" customWidth="1"/>
    <col min="10506" max="10752" width="11.42578125" style="815"/>
    <col min="10753" max="10753" width="5" style="815" customWidth="1"/>
    <col min="10754" max="10754" width="43" style="815" customWidth="1"/>
    <col min="10755" max="10755" width="12.85546875" style="815" customWidth="1"/>
    <col min="10756" max="10756" width="13.28515625" style="815" customWidth="1"/>
    <col min="10757" max="10757" width="15" style="815" customWidth="1"/>
    <col min="10758" max="10758" width="16.5703125" style="815" customWidth="1"/>
    <col min="10759" max="10759" width="13.42578125" style="815" customWidth="1"/>
    <col min="10760" max="10760" width="14" style="815" customWidth="1"/>
    <col min="10761" max="10761" width="15" style="815" customWidth="1"/>
    <col min="10762" max="11008" width="11.42578125" style="815"/>
    <col min="11009" max="11009" width="5" style="815" customWidth="1"/>
    <col min="11010" max="11010" width="43" style="815" customWidth="1"/>
    <col min="11011" max="11011" width="12.85546875" style="815" customWidth="1"/>
    <col min="11012" max="11012" width="13.28515625" style="815" customWidth="1"/>
    <col min="11013" max="11013" width="15" style="815" customWidth="1"/>
    <col min="11014" max="11014" width="16.5703125" style="815" customWidth="1"/>
    <col min="11015" max="11015" width="13.42578125" style="815" customWidth="1"/>
    <col min="11016" max="11016" width="14" style="815" customWidth="1"/>
    <col min="11017" max="11017" width="15" style="815" customWidth="1"/>
    <col min="11018" max="11264" width="11.42578125" style="815"/>
    <col min="11265" max="11265" width="5" style="815" customWidth="1"/>
    <col min="11266" max="11266" width="43" style="815" customWidth="1"/>
    <col min="11267" max="11267" width="12.85546875" style="815" customWidth="1"/>
    <col min="11268" max="11268" width="13.28515625" style="815" customWidth="1"/>
    <col min="11269" max="11269" width="15" style="815" customWidth="1"/>
    <col min="11270" max="11270" width="16.5703125" style="815" customWidth="1"/>
    <col min="11271" max="11271" width="13.42578125" style="815" customWidth="1"/>
    <col min="11272" max="11272" width="14" style="815" customWidth="1"/>
    <col min="11273" max="11273" width="15" style="815" customWidth="1"/>
    <col min="11274" max="11520" width="11.42578125" style="815"/>
    <col min="11521" max="11521" width="5" style="815" customWidth="1"/>
    <col min="11522" max="11522" width="43" style="815" customWidth="1"/>
    <col min="11523" max="11523" width="12.85546875" style="815" customWidth="1"/>
    <col min="11524" max="11524" width="13.28515625" style="815" customWidth="1"/>
    <col min="11525" max="11525" width="15" style="815" customWidth="1"/>
    <col min="11526" max="11526" width="16.5703125" style="815" customWidth="1"/>
    <col min="11527" max="11527" width="13.42578125" style="815" customWidth="1"/>
    <col min="11528" max="11528" width="14" style="815" customWidth="1"/>
    <col min="11529" max="11529" width="15" style="815" customWidth="1"/>
    <col min="11530" max="11776" width="11.42578125" style="815"/>
    <col min="11777" max="11777" width="5" style="815" customWidth="1"/>
    <col min="11778" max="11778" width="43" style="815" customWidth="1"/>
    <col min="11779" max="11779" width="12.85546875" style="815" customWidth="1"/>
    <col min="11780" max="11780" width="13.28515625" style="815" customWidth="1"/>
    <col min="11781" max="11781" width="15" style="815" customWidth="1"/>
    <col min="11782" max="11782" width="16.5703125" style="815" customWidth="1"/>
    <col min="11783" max="11783" width="13.42578125" style="815" customWidth="1"/>
    <col min="11784" max="11784" width="14" style="815" customWidth="1"/>
    <col min="11785" max="11785" width="15" style="815" customWidth="1"/>
    <col min="11786" max="12032" width="11.42578125" style="815"/>
    <col min="12033" max="12033" width="5" style="815" customWidth="1"/>
    <col min="12034" max="12034" width="43" style="815" customWidth="1"/>
    <col min="12035" max="12035" width="12.85546875" style="815" customWidth="1"/>
    <col min="12036" max="12036" width="13.28515625" style="815" customWidth="1"/>
    <col min="12037" max="12037" width="15" style="815" customWidth="1"/>
    <col min="12038" max="12038" width="16.5703125" style="815" customWidth="1"/>
    <col min="12039" max="12039" width="13.42578125" style="815" customWidth="1"/>
    <col min="12040" max="12040" width="14" style="815" customWidth="1"/>
    <col min="12041" max="12041" width="15" style="815" customWidth="1"/>
    <col min="12042" max="12288" width="11.42578125" style="815"/>
    <col min="12289" max="12289" width="5" style="815" customWidth="1"/>
    <col min="12290" max="12290" width="43" style="815" customWidth="1"/>
    <col min="12291" max="12291" width="12.85546875" style="815" customWidth="1"/>
    <col min="12292" max="12292" width="13.28515625" style="815" customWidth="1"/>
    <col min="12293" max="12293" width="15" style="815" customWidth="1"/>
    <col min="12294" max="12294" width="16.5703125" style="815" customWidth="1"/>
    <col min="12295" max="12295" width="13.42578125" style="815" customWidth="1"/>
    <col min="12296" max="12296" width="14" style="815" customWidth="1"/>
    <col min="12297" max="12297" width="15" style="815" customWidth="1"/>
    <col min="12298" max="12544" width="11.42578125" style="815"/>
    <col min="12545" max="12545" width="5" style="815" customWidth="1"/>
    <col min="12546" max="12546" width="43" style="815" customWidth="1"/>
    <col min="12547" max="12547" width="12.85546875" style="815" customWidth="1"/>
    <col min="12548" max="12548" width="13.28515625" style="815" customWidth="1"/>
    <col min="12549" max="12549" width="15" style="815" customWidth="1"/>
    <col min="12550" max="12550" width="16.5703125" style="815" customWidth="1"/>
    <col min="12551" max="12551" width="13.42578125" style="815" customWidth="1"/>
    <col min="12552" max="12552" width="14" style="815" customWidth="1"/>
    <col min="12553" max="12553" width="15" style="815" customWidth="1"/>
    <col min="12554" max="12800" width="11.42578125" style="815"/>
    <col min="12801" max="12801" width="5" style="815" customWidth="1"/>
    <col min="12802" max="12802" width="43" style="815" customWidth="1"/>
    <col min="12803" max="12803" width="12.85546875" style="815" customWidth="1"/>
    <col min="12804" max="12804" width="13.28515625" style="815" customWidth="1"/>
    <col min="12805" max="12805" width="15" style="815" customWidth="1"/>
    <col min="12806" max="12806" width="16.5703125" style="815" customWidth="1"/>
    <col min="12807" max="12807" width="13.42578125" style="815" customWidth="1"/>
    <col min="12808" max="12808" width="14" style="815" customWidth="1"/>
    <col min="12809" max="12809" width="15" style="815" customWidth="1"/>
    <col min="12810" max="13056" width="11.42578125" style="815"/>
    <col min="13057" max="13057" width="5" style="815" customWidth="1"/>
    <col min="13058" max="13058" width="43" style="815" customWidth="1"/>
    <col min="13059" max="13059" width="12.85546875" style="815" customWidth="1"/>
    <col min="13060" max="13060" width="13.28515625" style="815" customWidth="1"/>
    <col min="13061" max="13061" width="15" style="815" customWidth="1"/>
    <col min="13062" max="13062" width="16.5703125" style="815" customWidth="1"/>
    <col min="13063" max="13063" width="13.42578125" style="815" customWidth="1"/>
    <col min="13064" max="13064" width="14" style="815" customWidth="1"/>
    <col min="13065" max="13065" width="15" style="815" customWidth="1"/>
    <col min="13066" max="13312" width="11.42578125" style="815"/>
    <col min="13313" max="13313" width="5" style="815" customWidth="1"/>
    <col min="13314" max="13314" width="43" style="815" customWidth="1"/>
    <col min="13315" max="13315" width="12.85546875" style="815" customWidth="1"/>
    <col min="13316" max="13316" width="13.28515625" style="815" customWidth="1"/>
    <col min="13317" max="13317" width="15" style="815" customWidth="1"/>
    <col min="13318" max="13318" width="16.5703125" style="815" customWidth="1"/>
    <col min="13319" max="13319" width="13.42578125" style="815" customWidth="1"/>
    <col min="13320" max="13320" width="14" style="815" customWidth="1"/>
    <col min="13321" max="13321" width="15" style="815" customWidth="1"/>
    <col min="13322" max="13568" width="11.42578125" style="815"/>
    <col min="13569" max="13569" width="5" style="815" customWidth="1"/>
    <col min="13570" max="13570" width="43" style="815" customWidth="1"/>
    <col min="13571" max="13571" width="12.85546875" style="815" customWidth="1"/>
    <col min="13572" max="13572" width="13.28515625" style="815" customWidth="1"/>
    <col min="13573" max="13573" width="15" style="815" customWidth="1"/>
    <col min="13574" max="13574" width="16.5703125" style="815" customWidth="1"/>
    <col min="13575" max="13575" width="13.42578125" style="815" customWidth="1"/>
    <col min="13576" max="13576" width="14" style="815" customWidth="1"/>
    <col min="13577" max="13577" width="15" style="815" customWidth="1"/>
    <col min="13578" max="13824" width="11.42578125" style="815"/>
    <col min="13825" max="13825" width="5" style="815" customWidth="1"/>
    <col min="13826" max="13826" width="43" style="815" customWidth="1"/>
    <col min="13827" max="13827" width="12.85546875" style="815" customWidth="1"/>
    <col min="13828" max="13828" width="13.28515625" style="815" customWidth="1"/>
    <col min="13829" max="13829" width="15" style="815" customWidth="1"/>
    <col min="13830" max="13830" width="16.5703125" style="815" customWidth="1"/>
    <col min="13831" max="13831" width="13.42578125" style="815" customWidth="1"/>
    <col min="13832" max="13832" width="14" style="815" customWidth="1"/>
    <col min="13833" max="13833" width="15" style="815" customWidth="1"/>
    <col min="13834" max="14080" width="11.42578125" style="815"/>
    <col min="14081" max="14081" width="5" style="815" customWidth="1"/>
    <col min="14082" max="14082" width="43" style="815" customWidth="1"/>
    <col min="14083" max="14083" width="12.85546875" style="815" customWidth="1"/>
    <col min="14084" max="14084" width="13.28515625" style="815" customWidth="1"/>
    <col min="14085" max="14085" width="15" style="815" customWidth="1"/>
    <col min="14086" max="14086" width="16.5703125" style="815" customWidth="1"/>
    <col min="14087" max="14087" width="13.42578125" style="815" customWidth="1"/>
    <col min="14088" max="14088" width="14" style="815" customWidth="1"/>
    <col min="14089" max="14089" width="15" style="815" customWidth="1"/>
    <col min="14090" max="14336" width="11.42578125" style="815"/>
    <col min="14337" max="14337" width="5" style="815" customWidth="1"/>
    <col min="14338" max="14338" width="43" style="815" customWidth="1"/>
    <col min="14339" max="14339" width="12.85546875" style="815" customWidth="1"/>
    <col min="14340" max="14340" width="13.28515625" style="815" customWidth="1"/>
    <col min="14341" max="14341" width="15" style="815" customWidth="1"/>
    <col min="14342" max="14342" width="16.5703125" style="815" customWidth="1"/>
    <col min="14343" max="14343" width="13.42578125" style="815" customWidth="1"/>
    <col min="14344" max="14344" width="14" style="815" customWidth="1"/>
    <col min="14345" max="14345" width="15" style="815" customWidth="1"/>
    <col min="14346" max="14592" width="11.42578125" style="815"/>
    <col min="14593" max="14593" width="5" style="815" customWidth="1"/>
    <col min="14594" max="14594" width="43" style="815" customWidth="1"/>
    <col min="14595" max="14595" width="12.85546875" style="815" customWidth="1"/>
    <col min="14596" max="14596" width="13.28515625" style="815" customWidth="1"/>
    <col min="14597" max="14597" width="15" style="815" customWidth="1"/>
    <col min="14598" max="14598" width="16.5703125" style="815" customWidth="1"/>
    <col min="14599" max="14599" width="13.42578125" style="815" customWidth="1"/>
    <col min="14600" max="14600" width="14" style="815" customWidth="1"/>
    <col min="14601" max="14601" width="15" style="815" customWidth="1"/>
    <col min="14602" max="14848" width="11.42578125" style="815"/>
    <col min="14849" max="14849" width="5" style="815" customWidth="1"/>
    <col min="14850" max="14850" width="43" style="815" customWidth="1"/>
    <col min="14851" max="14851" width="12.85546875" style="815" customWidth="1"/>
    <col min="14852" max="14852" width="13.28515625" style="815" customWidth="1"/>
    <col min="14853" max="14853" width="15" style="815" customWidth="1"/>
    <col min="14854" max="14854" width="16.5703125" style="815" customWidth="1"/>
    <col min="14855" max="14855" width="13.42578125" style="815" customWidth="1"/>
    <col min="14856" max="14856" width="14" style="815" customWidth="1"/>
    <col min="14857" max="14857" width="15" style="815" customWidth="1"/>
    <col min="14858" max="15104" width="11.42578125" style="815"/>
    <col min="15105" max="15105" width="5" style="815" customWidth="1"/>
    <col min="15106" max="15106" width="43" style="815" customWidth="1"/>
    <col min="15107" max="15107" width="12.85546875" style="815" customWidth="1"/>
    <col min="15108" max="15108" width="13.28515625" style="815" customWidth="1"/>
    <col min="15109" max="15109" width="15" style="815" customWidth="1"/>
    <col min="15110" max="15110" width="16.5703125" style="815" customWidth="1"/>
    <col min="15111" max="15111" width="13.42578125" style="815" customWidth="1"/>
    <col min="15112" max="15112" width="14" style="815" customWidth="1"/>
    <col min="15113" max="15113" width="15" style="815" customWidth="1"/>
    <col min="15114" max="15360" width="11.42578125" style="815"/>
    <col min="15361" max="15361" width="5" style="815" customWidth="1"/>
    <col min="15362" max="15362" width="43" style="815" customWidth="1"/>
    <col min="15363" max="15363" width="12.85546875" style="815" customWidth="1"/>
    <col min="15364" max="15364" width="13.28515625" style="815" customWidth="1"/>
    <col min="15365" max="15365" width="15" style="815" customWidth="1"/>
    <col min="15366" max="15366" width="16.5703125" style="815" customWidth="1"/>
    <col min="15367" max="15367" width="13.42578125" style="815" customWidth="1"/>
    <col min="15368" max="15368" width="14" style="815" customWidth="1"/>
    <col min="15369" max="15369" width="15" style="815" customWidth="1"/>
    <col min="15370" max="15616" width="11.42578125" style="815"/>
    <col min="15617" max="15617" width="5" style="815" customWidth="1"/>
    <col min="15618" max="15618" width="43" style="815" customWidth="1"/>
    <col min="15619" max="15619" width="12.85546875" style="815" customWidth="1"/>
    <col min="15620" max="15620" width="13.28515625" style="815" customWidth="1"/>
    <col min="15621" max="15621" width="15" style="815" customWidth="1"/>
    <col min="15622" max="15622" width="16.5703125" style="815" customWidth="1"/>
    <col min="15623" max="15623" width="13.42578125" style="815" customWidth="1"/>
    <col min="15624" max="15624" width="14" style="815" customWidth="1"/>
    <col min="15625" max="15625" width="15" style="815" customWidth="1"/>
    <col min="15626" max="15872" width="11.42578125" style="815"/>
    <col min="15873" max="15873" width="5" style="815" customWidth="1"/>
    <col min="15874" max="15874" width="43" style="815" customWidth="1"/>
    <col min="15875" max="15875" width="12.85546875" style="815" customWidth="1"/>
    <col min="15876" max="15876" width="13.28515625" style="815" customWidth="1"/>
    <col min="15877" max="15877" width="15" style="815" customWidth="1"/>
    <col min="15878" max="15878" width="16.5703125" style="815" customWidth="1"/>
    <col min="15879" max="15879" width="13.42578125" style="815" customWidth="1"/>
    <col min="15880" max="15880" width="14" style="815" customWidth="1"/>
    <col min="15881" max="15881" width="15" style="815" customWidth="1"/>
    <col min="15882" max="16128" width="11.42578125" style="815"/>
    <col min="16129" max="16129" width="5" style="815" customWidth="1"/>
    <col min="16130" max="16130" width="43" style="815" customWidth="1"/>
    <col min="16131" max="16131" width="12.85546875" style="815" customWidth="1"/>
    <col min="16132" max="16132" width="13.28515625" style="815" customWidth="1"/>
    <col min="16133" max="16133" width="15" style="815" customWidth="1"/>
    <col min="16134" max="16134" width="16.5703125" style="815" customWidth="1"/>
    <col min="16135" max="16135" width="13.42578125" style="815" customWidth="1"/>
    <col min="16136" max="16136" width="14" style="815" customWidth="1"/>
    <col min="16137" max="16137" width="15" style="815" customWidth="1"/>
    <col min="16138" max="16384" width="11.42578125" style="815"/>
  </cols>
  <sheetData>
    <row r="1" spans="2:9" ht="13.5" thickBot="1"/>
    <row r="2" spans="2:9" ht="13.5" thickBot="1">
      <c r="B2" s="1084" t="s">
        <v>1236</v>
      </c>
      <c r="C2" s="1085"/>
      <c r="D2" s="1085"/>
      <c r="E2" s="1085"/>
      <c r="F2" s="1085"/>
      <c r="G2" s="1085"/>
      <c r="H2" s="1085"/>
      <c r="I2" s="1086"/>
    </row>
    <row r="3" spans="2:9" ht="13.5" thickBot="1">
      <c r="B3" s="1087" t="s">
        <v>297</v>
      </c>
      <c r="C3" s="1088"/>
      <c r="D3" s="1088"/>
      <c r="E3" s="1088"/>
      <c r="F3" s="1088"/>
      <c r="G3" s="1088"/>
      <c r="H3" s="1088"/>
      <c r="I3" s="1089"/>
    </row>
    <row r="4" spans="2:9" ht="13.5" thickBot="1">
      <c r="B4" s="1087" t="s">
        <v>1691</v>
      </c>
      <c r="C4" s="1088"/>
      <c r="D4" s="1088"/>
      <c r="E4" s="1088"/>
      <c r="F4" s="1088"/>
      <c r="G4" s="1088"/>
      <c r="H4" s="1088"/>
      <c r="I4" s="1089"/>
    </row>
    <row r="5" spans="2:9" ht="13.5" thickBot="1">
      <c r="B5" s="1087" t="s">
        <v>83</v>
      </c>
      <c r="C5" s="1088"/>
      <c r="D5" s="1088"/>
      <c r="E5" s="1088"/>
      <c r="F5" s="1088"/>
      <c r="G5" s="1088"/>
      <c r="H5" s="1088"/>
      <c r="I5" s="1089"/>
    </row>
    <row r="6" spans="2:9" ht="76.5">
      <c r="B6" s="816" t="s">
        <v>1314</v>
      </c>
      <c r="C6" s="816" t="s">
        <v>1315</v>
      </c>
      <c r="D6" s="816" t="s">
        <v>1316</v>
      </c>
      <c r="E6" s="816" t="s">
        <v>1317</v>
      </c>
      <c r="F6" s="816" t="s">
        <v>1318</v>
      </c>
      <c r="G6" s="816" t="s">
        <v>1697</v>
      </c>
      <c r="H6" s="816" t="s">
        <v>1319</v>
      </c>
      <c r="I6" s="816" t="s">
        <v>1320</v>
      </c>
    </row>
    <row r="7" spans="2:9" ht="13.5" thickBot="1">
      <c r="B7" s="817" t="s">
        <v>373</v>
      </c>
      <c r="C7" s="817" t="s">
        <v>1321</v>
      </c>
      <c r="D7" s="817" t="s">
        <v>1322</v>
      </c>
      <c r="E7" s="817" t="s">
        <v>1323</v>
      </c>
      <c r="F7" s="817" t="s">
        <v>1324</v>
      </c>
      <c r="G7" s="817" t="s">
        <v>299</v>
      </c>
      <c r="H7" s="817" t="s">
        <v>1325</v>
      </c>
      <c r="I7" s="817" t="s">
        <v>1326</v>
      </c>
    </row>
    <row r="8" spans="2:9" ht="12.75" customHeight="1">
      <c r="B8" s="818" t="s">
        <v>300</v>
      </c>
      <c r="C8" s="819">
        <f t="shared" ref="C8:I8" si="0">C9+C13</f>
        <v>0</v>
      </c>
      <c r="D8" s="819">
        <f t="shared" si="0"/>
        <v>0</v>
      </c>
      <c r="E8" s="819">
        <f t="shared" si="0"/>
        <v>0</v>
      </c>
      <c r="F8" s="819">
        <f t="shared" si="0"/>
        <v>0</v>
      </c>
      <c r="G8" s="819">
        <f t="shared" si="0"/>
        <v>0</v>
      </c>
      <c r="H8" s="819">
        <f t="shared" si="0"/>
        <v>0</v>
      </c>
      <c r="I8" s="819">
        <f t="shared" si="0"/>
        <v>0</v>
      </c>
    </row>
    <row r="9" spans="2:9" ht="12.75" customHeight="1">
      <c r="B9" s="818" t="s">
        <v>301</v>
      </c>
      <c r="C9" s="819">
        <f t="shared" ref="C9:I9" si="1">SUM(C10:C12)</f>
        <v>0</v>
      </c>
      <c r="D9" s="819">
        <f t="shared" si="1"/>
        <v>0</v>
      </c>
      <c r="E9" s="819">
        <f t="shared" si="1"/>
        <v>0</v>
      </c>
      <c r="F9" s="819">
        <f t="shared" si="1"/>
        <v>0</v>
      </c>
      <c r="G9" s="819">
        <f t="shared" si="1"/>
        <v>0</v>
      </c>
      <c r="H9" s="819">
        <f t="shared" si="1"/>
        <v>0</v>
      </c>
      <c r="I9" s="819">
        <f t="shared" si="1"/>
        <v>0</v>
      </c>
    </row>
    <row r="10" spans="2:9">
      <c r="B10" s="820" t="s">
        <v>302</v>
      </c>
      <c r="C10" s="819">
        <v>0</v>
      </c>
      <c r="D10" s="819">
        <v>0</v>
      </c>
      <c r="E10" s="819">
        <v>0</v>
      </c>
      <c r="F10" s="819"/>
      <c r="G10" s="821">
        <v>0</v>
      </c>
      <c r="H10" s="819">
        <v>0</v>
      </c>
      <c r="I10" s="819">
        <v>0</v>
      </c>
    </row>
    <row r="11" spans="2:9">
      <c r="B11" s="820" t="s">
        <v>303</v>
      </c>
      <c r="C11" s="821">
        <v>0</v>
      </c>
      <c r="D11" s="821">
        <v>0</v>
      </c>
      <c r="E11" s="821">
        <v>0</v>
      </c>
      <c r="F11" s="821"/>
      <c r="G11" s="821">
        <v>0</v>
      </c>
      <c r="H11" s="821">
        <v>0</v>
      </c>
      <c r="I11" s="821">
        <v>0</v>
      </c>
    </row>
    <row r="12" spans="2:9">
      <c r="B12" s="820" t="s">
        <v>304</v>
      </c>
      <c r="C12" s="821">
        <v>0</v>
      </c>
      <c r="D12" s="821">
        <v>0</v>
      </c>
      <c r="E12" s="821">
        <v>0</v>
      </c>
      <c r="F12" s="821"/>
      <c r="G12" s="821">
        <v>0</v>
      </c>
      <c r="H12" s="821">
        <v>0</v>
      </c>
      <c r="I12" s="821">
        <v>0</v>
      </c>
    </row>
    <row r="13" spans="2:9" ht="12.75" customHeight="1">
      <c r="B13" s="818" t="s">
        <v>305</v>
      </c>
      <c r="C13" s="819">
        <f t="shared" ref="C13:I13" si="2">SUM(C14:C16)</f>
        <v>0</v>
      </c>
      <c r="D13" s="819">
        <f t="shared" si="2"/>
        <v>0</v>
      </c>
      <c r="E13" s="819">
        <f t="shared" si="2"/>
        <v>0</v>
      </c>
      <c r="F13" s="819">
        <f t="shared" si="2"/>
        <v>0</v>
      </c>
      <c r="G13" s="819">
        <f t="shared" si="2"/>
        <v>0</v>
      </c>
      <c r="H13" s="819">
        <f t="shared" si="2"/>
        <v>0</v>
      </c>
      <c r="I13" s="819">
        <f t="shared" si="2"/>
        <v>0</v>
      </c>
    </row>
    <row r="14" spans="2:9">
      <c r="B14" s="820" t="s">
        <v>306</v>
      </c>
      <c r="C14" s="819">
        <v>0</v>
      </c>
      <c r="D14" s="819">
        <v>0</v>
      </c>
      <c r="E14" s="819">
        <v>0</v>
      </c>
      <c r="F14" s="819"/>
      <c r="G14" s="821">
        <v>0</v>
      </c>
      <c r="H14" s="819">
        <v>0</v>
      </c>
      <c r="I14" s="819">
        <v>0</v>
      </c>
    </row>
    <row r="15" spans="2:9">
      <c r="B15" s="820" t="s">
        <v>307</v>
      </c>
      <c r="C15" s="821">
        <v>0</v>
      </c>
      <c r="D15" s="821">
        <v>0</v>
      </c>
      <c r="E15" s="821">
        <v>0</v>
      </c>
      <c r="F15" s="821"/>
      <c r="G15" s="821">
        <v>0</v>
      </c>
      <c r="H15" s="821">
        <v>0</v>
      </c>
      <c r="I15" s="821">
        <v>0</v>
      </c>
    </row>
    <row r="16" spans="2:9">
      <c r="B16" s="820" t="s">
        <v>308</v>
      </c>
      <c r="C16" s="821">
        <v>0</v>
      </c>
      <c r="D16" s="821">
        <v>0</v>
      </c>
      <c r="E16" s="821">
        <v>0</v>
      </c>
      <c r="F16" s="821"/>
      <c r="G16" s="821">
        <v>0</v>
      </c>
      <c r="H16" s="821">
        <v>0</v>
      </c>
      <c r="I16" s="821">
        <v>0</v>
      </c>
    </row>
    <row r="17" spans="2:9">
      <c r="B17" s="818" t="s">
        <v>309</v>
      </c>
      <c r="C17" s="819">
        <v>13345149.35</v>
      </c>
      <c r="D17" s="822"/>
      <c r="E17" s="822"/>
      <c r="F17" s="822"/>
      <c r="G17" s="823">
        <v>5449355.25</v>
      </c>
      <c r="H17" s="822"/>
      <c r="I17" s="822"/>
    </row>
    <row r="18" spans="2:9">
      <c r="B18" s="824"/>
      <c r="C18" s="821"/>
      <c r="D18" s="821"/>
      <c r="E18" s="821"/>
      <c r="F18" s="821"/>
      <c r="G18" s="821"/>
      <c r="H18" s="821"/>
      <c r="I18" s="821"/>
    </row>
    <row r="19" spans="2:9" ht="12.75" customHeight="1">
      <c r="B19" s="825" t="s">
        <v>310</v>
      </c>
      <c r="C19" s="819">
        <f>C8+C17</f>
        <v>13345149.35</v>
      </c>
      <c r="D19" s="819">
        <f t="shared" ref="D19:I19" si="3">D8+D17</f>
        <v>0</v>
      </c>
      <c r="E19" s="819">
        <f t="shared" si="3"/>
        <v>0</v>
      </c>
      <c r="F19" s="819">
        <f t="shared" si="3"/>
        <v>0</v>
      </c>
      <c r="G19" s="819">
        <f t="shared" si="3"/>
        <v>5449355.25</v>
      </c>
      <c r="H19" s="819">
        <f t="shared" si="3"/>
        <v>0</v>
      </c>
      <c r="I19" s="819">
        <f t="shared" si="3"/>
        <v>0</v>
      </c>
    </row>
    <row r="20" spans="2:9">
      <c r="B20" s="818"/>
      <c r="C20" s="819"/>
      <c r="D20" s="819"/>
      <c r="E20" s="819"/>
      <c r="F20" s="819"/>
      <c r="G20" s="819"/>
      <c r="H20" s="819"/>
      <c r="I20" s="819"/>
    </row>
    <row r="21" spans="2:9" ht="12.75" customHeight="1">
      <c r="B21" s="818" t="s">
        <v>311</v>
      </c>
      <c r="C21" s="819">
        <f t="shared" ref="C21:I21" si="4">SUM(C22:C24)</f>
        <v>0</v>
      </c>
      <c r="D21" s="819">
        <f t="shared" si="4"/>
        <v>0</v>
      </c>
      <c r="E21" s="819">
        <f t="shared" si="4"/>
        <v>0</v>
      </c>
      <c r="F21" s="819">
        <f t="shared" si="4"/>
        <v>0</v>
      </c>
      <c r="G21" s="819">
        <f t="shared" si="4"/>
        <v>0</v>
      </c>
      <c r="H21" s="819">
        <f t="shared" si="4"/>
        <v>0</v>
      </c>
      <c r="I21" s="819">
        <f t="shared" si="4"/>
        <v>0</v>
      </c>
    </row>
    <row r="22" spans="2:9" ht="12.75" customHeight="1">
      <c r="B22" s="824" t="s">
        <v>312</v>
      </c>
      <c r="C22" s="821"/>
      <c r="D22" s="821"/>
      <c r="E22" s="821"/>
      <c r="F22" s="821"/>
      <c r="G22" s="821">
        <f>C22+D22-E22+F22</f>
        <v>0</v>
      </c>
      <c r="H22" s="821"/>
      <c r="I22" s="821"/>
    </row>
    <row r="23" spans="2:9" ht="12.75" customHeight="1">
      <c r="B23" s="824" t="s">
        <v>313</v>
      </c>
      <c r="C23" s="821"/>
      <c r="D23" s="821"/>
      <c r="E23" s="821"/>
      <c r="F23" s="821"/>
      <c r="G23" s="821">
        <f>C23+D23-E23+F23</f>
        <v>0</v>
      </c>
      <c r="H23" s="821"/>
      <c r="I23" s="821"/>
    </row>
    <row r="24" spans="2:9" ht="12.75" customHeight="1">
      <c r="B24" s="824" t="s">
        <v>314</v>
      </c>
      <c r="C24" s="821"/>
      <c r="D24" s="821"/>
      <c r="E24" s="821"/>
      <c r="F24" s="821"/>
      <c r="G24" s="821">
        <f>C24+D24-E24+F24</f>
        <v>0</v>
      </c>
      <c r="H24" s="821"/>
      <c r="I24" s="821"/>
    </row>
    <row r="25" spans="2:9">
      <c r="B25" s="826"/>
      <c r="C25" s="827"/>
      <c r="D25" s="827"/>
      <c r="E25" s="827"/>
      <c r="F25" s="827"/>
      <c r="G25" s="827"/>
      <c r="H25" s="827"/>
      <c r="I25" s="827"/>
    </row>
    <row r="26" spans="2:9" ht="25.5">
      <c r="B26" s="825" t="s">
        <v>315</v>
      </c>
      <c r="C26" s="819">
        <f t="shared" ref="C26:I26" si="5">SUM(C27:C29)</f>
        <v>0</v>
      </c>
      <c r="D26" s="819">
        <f t="shared" si="5"/>
        <v>0</v>
      </c>
      <c r="E26" s="819">
        <f t="shared" si="5"/>
        <v>0</v>
      </c>
      <c r="F26" s="819">
        <f t="shared" si="5"/>
        <v>0</v>
      </c>
      <c r="G26" s="819">
        <f t="shared" si="5"/>
        <v>0</v>
      </c>
      <c r="H26" s="819">
        <f t="shared" si="5"/>
        <v>0</v>
      </c>
      <c r="I26" s="819">
        <f t="shared" si="5"/>
        <v>0</v>
      </c>
    </row>
    <row r="27" spans="2:9" ht="12.75" customHeight="1">
      <c r="B27" s="824" t="s">
        <v>316</v>
      </c>
      <c r="C27" s="821"/>
      <c r="D27" s="821"/>
      <c r="E27" s="821"/>
      <c r="F27" s="821"/>
      <c r="G27" s="821">
        <f>C27+D27-E27+F27</f>
        <v>0</v>
      </c>
      <c r="H27" s="821"/>
      <c r="I27" s="821"/>
    </row>
    <row r="28" spans="2:9" ht="12.75" customHeight="1">
      <c r="B28" s="824" t="s">
        <v>317</v>
      </c>
      <c r="C28" s="821"/>
      <c r="D28" s="821"/>
      <c r="E28" s="821"/>
      <c r="F28" s="821"/>
      <c r="G28" s="821">
        <f>C28+D28-E28+F28</f>
        <v>0</v>
      </c>
      <c r="H28" s="821"/>
      <c r="I28" s="821"/>
    </row>
    <row r="29" spans="2:9" ht="12.75" customHeight="1">
      <c r="B29" s="824" t="s">
        <v>318</v>
      </c>
      <c r="C29" s="821"/>
      <c r="D29" s="821"/>
      <c r="E29" s="821"/>
      <c r="F29" s="821"/>
      <c r="G29" s="821">
        <f>C29+D29-E29+F29</f>
        <v>0</v>
      </c>
      <c r="H29" s="821"/>
      <c r="I29" s="821"/>
    </row>
    <row r="30" spans="2:9" ht="13.5" thickBot="1">
      <c r="B30" s="828"/>
      <c r="C30" s="829"/>
      <c r="D30" s="829"/>
      <c r="E30" s="829"/>
      <c r="F30" s="829"/>
      <c r="G30" s="829"/>
      <c r="H30" s="829"/>
      <c r="I30" s="829"/>
    </row>
    <row r="31" spans="2:9" ht="18.75" customHeight="1">
      <c r="B31" s="1090" t="s">
        <v>1327</v>
      </c>
      <c r="C31" s="1090"/>
      <c r="D31" s="1090"/>
      <c r="E31" s="1090"/>
      <c r="F31" s="1090"/>
      <c r="G31" s="1090"/>
      <c r="H31" s="1090"/>
      <c r="I31" s="1090"/>
    </row>
    <row r="32" spans="2:9">
      <c r="B32" s="830" t="s">
        <v>1328</v>
      </c>
      <c r="C32" s="831"/>
      <c r="D32" s="832"/>
      <c r="E32" s="832"/>
      <c r="F32" s="832"/>
      <c r="G32" s="832"/>
      <c r="H32" s="832"/>
      <c r="I32" s="832"/>
    </row>
    <row r="33" spans="2:9" ht="13.5" thickBot="1">
      <c r="B33" s="833"/>
      <c r="C33" s="831"/>
      <c r="D33" s="831"/>
      <c r="E33" s="831"/>
      <c r="F33" s="831"/>
      <c r="G33" s="831"/>
      <c r="H33" s="831"/>
      <c r="I33" s="831"/>
    </row>
    <row r="34" spans="2:9" ht="38.25" customHeight="1">
      <c r="B34" s="1082" t="s">
        <v>319</v>
      </c>
      <c r="C34" s="1082" t="s">
        <v>1329</v>
      </c>
      <c r="D34" s="1082" t="s">
        <v>1330</v>
      </c>
      <c r="E34" s="834" t="s">
        <v>320</v>
      </c>
      <c r="F34" s="1082" t="s">
        <v>321</v>
      </c>
      <c r="G34" s="834" t="s">
        <v>322</v>
      </c>
      <c r="H34" s="831"/>
      <c r="I34" s="831"/>
    </row>
    <row r="35" spans="2:9" ht="15.75" customHeight="1" thickBot="1">
      <c r="B35" s="1083"/>
      <c r="C35" s="1083"/>
      <c r="D35" s="1083"/>
      <c r="E35" s="835" t="s">
        <v>323</v>
      </c>
      <c r="F35" s="1083"/>
      <c r="G35" s="835" t="s">
        <v>324</v>
      </c>
      <c r="H35" s="831"/>
      <c r="I35" s="831"/>
    </row>
    <row r="36" spans="2:9">
      <c r="B36" s="836" t="s">
        <v>325</v>
      </c>
      <c r="C36" s="819">
        <f>SUM(C37:C39)</f>
        <v>0</v>
      </c>
      <c r="D36" s="819">
        <f>SUM(D37:D39)</f>
        <v>0</v>
      </c>
      <c r="E36" s="819">
        <f>SUM(E37:E39)</f>
        <v>0</v>
      </c>
      <c r="F36" s="819">
        <f>SUM(F37:F39)</f>
        <v>0</v>
      </c>
      <c r="G36" s="819">
        <f>SUM(G37:G39)</f>
        <v>0</v>
      </c>
      <c r="H36" s="831"/>
      <c r="I36" s="831"/>
    </row>
    <row r="37" spans="2:9">
      <c r="B37" s="824" t="s">
        <v>326</v>
      </c>
      <c r="C37" s="821"/>
      <c r="D37" s="821"/>
      <c r="E37" s="821"/>
      <c r="F37" s="821"/>
      <c r="G37" s="821"/>
      <c r="H37" s="831"/>
      <c r="I37" s="831"/>
    </row>
    <row r="38" spans="2:9">
      <c r="B38" s="824" t="s">
        <v>327</v>
      </c>
      <c r="C38" s="821"/>
      <c r="D38" s="821"/>
      <c r="E38" s="821"/>
      <c r="F38" s="821"/>
      <c r="G38" s="821"/>
      <c r="H38" s="831"/>
      <c r="I38" s="831"/>
    </row>
    <row r="39" spans="2:9" ht="13.5" thickBot="1">
      <c r="B39" s="837" t="s">
        <v>328</v>
      </c>
      <c r="C39" s="838"/>
      <c r="D39" s="838"/>
      <c r="E39" s="838"/>
      <c r="F39" s="838"/>
      <c r="G39" s="838"/>
      <c r="H39" s="831"/>
      <c r="I39" s="831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workbookViewId="0">
      <selection activeCell="N27" sqref="N27"/>
    </sheetView>
  </sheetViews>
  <sheetFormatPr baseColWidth="10" defaultRowHeight="1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/>
    <row r="2" spans="2:12" ht="15.75" thickBot="1">
      <c r="B2" s="1084" t="s">
        <v>1236</v>
      </c>
      <c r="C2" s="1085"/>
      <c r="D2" s="1085"/>
      <c r="E2" s="1085"/>
      <c r="F2" s="1085"/>
      <c r="G2" s="1085"/>
      <c r="H2" s="1085"/>
      <c r="I2" s="1085"/>
      <c r="J2" s="1085"/>
      <c r="K2" s="1085"/>
      <c r="L2" s="1086"/>
    </row>
    <row r="3" spans="2:12" ht="15.75" thickBot="1">
      <c r="B3" s="1087" t="s">
        <v>329</v>
      </c>
      <c r="C3" s="1088"/>
      <c r="D3" s="1088"/>
      <c r="E3" s="1088"/>
      <c r="F3" s="1088"/>
      <c r="G3" s="1088"/>
      <c r="H3" s="1088"/>
      <c r="I3" s="1088"/>
      <c r="J3" s="1088"/>
      <c r="K3" s="1088"/>
      <c r="L3" s="1089"/>
    </row>
    <row r="4" spans="2:12" ht="15.75" thickBot="1">
      <c r="B4" s="1087" t="s">
        <v>1313</v>
      </c>
      <c r="C4" s="1088"/>
      <c r="D4" s="1088"/>
      <c r="E4" s="1088"/>
      <c r="F4" s="1088"/>
      <c r="G4" s="1088"/>
      <c r="H4" s="1088"/>
      <c r="I4" s="1088"/>
      <c r="J4" s="1088"/>
      <c r="K4" s="1088"/>
      <c r="L4" s="1089"/>
    </row>
    <row r="5" spans="2:12" ht="15.75" thickBot="1">
      <c r="B5" s="1087" t="s">
        <v>83</v>
      </c>
      <c r="C5" s="1088"/>
      <c r="D5" s="1088"/>
      <c r="E5" s="1088"/>
      <c r="F5" s="1088"/>
      <c r="G5" s="1088"/>
      <c r="H5" s="1088"/>
      <c r="I5" s="1088"/>
      <c r="J5" s="1088"/>
      <c r="K5" s="1088"/>
      <c r="L5" s="1089"/>
    </row>
    <row r="6" spans="2:12" ht="102">
      <c r="B6" s="839" t="s">
        <v>1331</v>
      </c>
      <c r="C6" s="840" t="s">
        <v>1332</v>
      </c>
      <c r="D6" s="840" t="s">
        <v>1333</v>
      </c>
      <c r="E6" s="840" t="s">
        <v>1334</v>
      </c>
      <c r="F6" s="840" t="s">
        <v>1335</v>
      </c>
      <c r="G6" s="840" t="s">
        <v>1336</v>
      </c>
      <c r="H6" s="840" t="s">
        <v>1337</v>
      </c>
      <c r="I6" s="840" t="s">
        <v>1338</v>
      </c>
      <c r="J6" s="840" t="s">
        <v>1339</v>
      </c>
      <c r="K6" s="840" t="s">
        <v>1340</v>
      </c>
      <c r="L6" s="840" t="s">
        <v>1341</v>
      </c>
    </row>
    <row r="7" spans="2:12" ht="15.75" thickBot="1">
      <c r="B7" s="817" t="s">
        <v>373</v>
      </c>
      <c r="C7" s="817" t="s">
        <v>1321</v>
      </c>
      <c r="D7" s="817" t="s">
        <v>1322</v>
      </c>
      <c r="E7" s="817" t="s">
        <v>1323</v>
      </c>
      <c r="F7" s="817" t="s">
        <v>1324</v>
      </c>
      <c r="G7" s="817" t="s">
        <v>1342</v>
      </c>
      <c r="H7" s="817" t="s">
        <v>1325</v>
      </c>
      <c r="I7" s="817" t="s">
        <v>1326</v>
      </c>
      <c r="J7" s="817" t="s">
        <v>1343</v>
      </c>
      <c r="K7" s="817" t="s">
        <v>1344</v>
      </c>
      <c r="L7" s="817" t="s">
        <v>1345</v>
      </c>
    </row>
    <row r="8" spans="2:12">
      <c r="B8" s="841"/>
      <c r="C8" s="842"/>
      <c r="D8" s="842"/>
      <c r="E8" s="842"/>
      <c r="F8" s="842"/>
      <c r="G8" s="842"/>
      <c r="H8" s="842"/>
      <c r="I8" s="842"/>
      <c r="J8" s="842"/>
      <c r="K8" s="842"/>
      <c r="L8" s="842"/>
    </row>
    <row r="9" spans="2:12" ht="25.5">
      <c r="B9" s="843" t="s">
        <v>330</v>
      </c>
      <c r="C9" s="819">
        <f>SUM(C10:C13)</f>
        <v>0</v>
      </c>
      <c r="D9" s="819">
        <f t="shared" ref="D9:L9" si="0">SUM(D10:D13)</f>
        <v>0</v>
      </c>
      <c r="E9" s="819">
        <f t="shared" si="0"/>
        <v>0</v>
      </c>
      <c r="F9" s="819">
        <f t="shared" si="0"/>
        <v>0</v>
      </c>
      <c r="G9" s="819">
        <f t="shared" si="0"/>
        <v>0</v>
      </c>
      <c r="H9" s="819">
        <f t="shared" si="0"/>
        <v>0</v>
      </c>
      <c r="I9" s="819">
        <f t="shared" si="0"/>
        <v>0</v>
      </c>
      <c r="J9" s="819">
        <f t="shared" si="0"/>
        <v>0</v>
      </c>
      <c r="K9" s="819">
        <f t="shared" si="0"/>
        <v>0</v>
      </c>
      <c r="L9" s="819">
        <f t="shared" si="0"/>
        <v>0</v>
      </c>
    </row>
    <row r="10" spans="2:12">
      <c r="B10" s="844" t="s">
        <v>331</v>
      </c>
      <c r="C10" s="821"/>
      <c r="D10" s="821"/>
      <c r="E10" s="821"/>
      <c r="F10" s="821"/>
      <c r="G10" s="821"/>
      <c r="H10" s="821"/>
      <c r="I10" s="821"/>
      <c r="J10" s="821"/>
      <c r="K10" s="821"/>
      <c r="L10" s="821">
        <f>F10-K10</f>
        <v>0</v>
      </c>
    </row>
    <row r="11" spans="2:12">
      <c r="B11" s="844" t="s">
        <v>332</v>
      </c>
      <c r="C11" s="821"/>
      <c r="D11" s="821"/>
      <c r="E11" s="821"/>
      <c r="F11" s="821"/>
      <c r="G11" s="821"/>
      <c r="H11" s="821"/>
      <c r="I11" s="821"/>
      <c r="J11" s="821"/>
      <c r="K11" s="821"/>
      <c r="L11" s="821">
        <f t="shared" ref="L11:L20" si="1">F11-K11</f>
        <v>0</v>
      </c>
    </row>
    <row r="12" spans="2:12">
      <c r="B12" s="844" t="s">
        <v>333</v>
      </c>
      <c r="C12" s="821"/>
      <c r="D12" s="821"/>
      <c r="E12" s="821"/>
      <c r="F12" s="821"/>
      <c r="G12" s="821"/>
      <c r="H12" s="821"/>
      <c r="I12" s="821"/>
      <c r="J12" s="821"/>
      <c r="K12" s="821"/>
      <c r="L12" s="821">
        <f t="shared" si="1"/>
        <v>0</v>
      </c>
    </row>
    <row r="13" spans="2:12">
      <c r="B13" s="844" t="s">
        <v>334</v>
      </c>
      <c r="C13" s="821"/>
      <c r="D13" s="821"/>
      <c r="E13" s="821"/>
      <c r="F13" s="821"/>
      <c r="G13" s="821"/>
      <c r="H13" s="821"/>
      <c r="I13" s="821"/>
      <c r="J13" s="821"/>
      <c r="K13" s="821"/>
      <c r="L13" s="821">
        <f t="shared" si="1"/>
        <v>0</v>
      </c>
    </row>
    <row r="14" spans="2:12">
      <c r="B14" s="845"/>
      <c r="C14" s="821"/>
      <c r="D14" s="821"/>
      <c r="E14" s="821"/>
      <c r="F14" s="821"/>
      <c r="G14" s="821"/>
      <c r="H14" s="821"/>
      <c r="I14" s="821"/>
      <c r="J14" s="821"/>
      <c r="K14" s="821"/>
      <c r="L14" s="821">
        <f t="shared" si="1"/>
        <v>0</v>
      </c>
    </row>
    <row r="15" spans="2:12">
      <c r="B15" s="843" t="s">
        <v>335</v>
      </c>
      <c r="C15" s="819">
        <f>SUM(C16:C19)</f>
        <v>0</v>
      </c>
      <c r="D15" s="819">
        <f t="shared" ref="D15:L15" si="2">SUM(D16:D19)</f>
        <v>0</v>
      </c>
      <c r="E15" s="819">
        <f t="shared" si="2"/>
        <v>0</v>
      </c>
      <c r="F15" s="819">
        <f t="shared" si="2"/>
        <v>0</v>
      </c>
      <c r="G15" s="819">
        <f t="shared" si="2"/>
        <v>0</v>
      </c>
      <c r="H15" s="819">
        <f t="shared" si="2"/>
        <v>0</v>
      </c>
      <c r="I15" s="819">
        <f t="shared" si="2"/>
        <v>0</v>
      </c>
      <c r="J15" s="819">
        <f t="shared" si="2"/>
        <v>0</v>
      </c>
      <c r="K15" s="819">
        <f t="shared" si="2"/>
        <v>0</v>
      </c>
      <c r="L15" s="819">
        <f t="shared" si="2"/>
        <v>0</v>
      </c>
    </row>
    <row r="16" spans="2:12">
      <c r="B16" s="844" t="s">
        <v>336</v>
      </c>
      <c r="C16" s="821"/>
      <c r="D16" s="821"/>
      <c r="E16" s="821"/>
      <c r="F16" s="821"/>
      <c r="G16" s="821"/>
      <c r="H16" s="821"/>
      <c r="I16" s="821"/>
      <c r="J16" s="821"/>
      <c r="K16" s="821"/>
      <c r="L16" s="821">
        <f t="shared" si="1"/>
        <v>0</v>
      </c>
    </row>
    <row r="17" spans="2:12">
      <c r="B17" s="844" t="s">
        <v>337</v>
      </c>
      <c r="C17" s="821"/>
      <c r="D17" s="821"/>
      <c r="E17" s="821"/>
      <c r="F17" s="821"/>
      <c r="G17" s="821"/>
      <c r="H17" s="821"/>
      <c r="I17" s="821"/>
      <c r="J17" s="821"/>
      <c r="K17" s="821"/>
      <c r="L17" s="821">
        <f t="shared" si="1"/>
        <v>0</v>
      </c>
    </row>
    <row r="18" spans="2:12">
      <c r="B18" s="844" t="s">
        <v>338</v>
      </c>
      <c r="C18" s="821"/>
      <c r="D18" s="821"/>
      <c r="E18" s="821"/>
      <c r="F18" s="821"/>
      <c r="G18" s="821"/>
      <c r="H18" s="821"/>
      <c r="I18" s="821"/>
      <c r="J18" s="821"/>
      <c r="K18" s="821"/>
      <c r="L18" s="821">
        <f t="shared" si="1"/>
        <v>0</v>
      </c>
    </row>
    <row r="19" spans="2:12">
      <c r="B19" s="844" t="s">
        <v>339</v>
      </c>
      <c r="C19" s="821"/>
      <c r="D19" s="821"/>
      <c r="E19" s="821"/>
      <c r="F19" s="821"/>
      <c r="G19" s="821"/>
      <c r="H19" s="821"/>
      <c r="I19" s="821"/>
      <c r="J19" s="821"/>
      <c r="K19" s="821"/>
      <c r="L19" s="821">
        <f t="shared" si="1"/>
        <v>0</v>
      </c>
    </row>
    <row r="20" spans="2:12">
      <c r="B20" s="845"/>
      <c r="C20" s="821"/>
      <c r="D20" s="821"/>
      <c r="E20" s="821"/>
      <c r="F20" s="821"/>
      <c r="G20" s="821"/>
      <c r="H20" s="821"/>
      <c r="I20" s="821"/>
      <c r="J20" s="821"/>
      <c r="K20" s="821"/>
      <c r="L20" s="821">
        <f t="shared" si="1"/>
        <v>0</v>
      </c>
    </row>
    <row r="21" spans="2:12" ht="38.25">
      <c r="B21" s="843" t="s">
        <v>340</v>
      </c>
      <c r="C21" s="819">
        <f>C9+C15</f>
        <v>0</v>
      </c>
      <c r="D21" s="819">
        <f t="shared" ref="D21:L21" si="3">D9+D15</f>
        <v>0</v>
      </c>
      <c r="E21" s="819">
        <f t="shared" si="3"/>
        <v>0</v>
      </c>
      <c r="F21" s="819">
        <f t="shared" si="3"/>
        <v>0</v>
      </c>
      <c r="G21" s="819">
        <f t="shared" si="3"/>
        <v>0</v>
      </c>
      <c r="H21" s="819">
        <f t="shared" si="3"/>
        <v>0</v>
      </c>
      <c r="I21" s="819">
        <f t="shared" si="3"/>
        <v>0</v>
      </c>
      <c r="J21" s="819">
        <f t="shared" si="3"/>
        <v>0</v>
      </c>
      <c r="K21" s="819">
        <f t="shared" si="3"/>
        <v>0</v>
      </c>
      <c r="L21" s="819">
        <f t="shared" si="3"/>
        <v>0</v>
      </c>
    </row>
    <row r="22" spans="2:12" ht="15.75" thickBot="1">
      <c r="B22" s="846"/>
      <c r="C22" s="847"/>
      <c r="D22" s="847"/>
      <c r="E22" s="847"/>
      <c r="F22" s="847"/>
      <c r="G22" s="847"/>
      <c r="H22" s="847"/>
      <c r="I22" s="847"/>
      <c r="J22" s="847"/>
      <c r="K22" s="847"/>
      <c r="L22" s="847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49"/>
  <sheetViews>
    <sheetView view="pageBreakPreview" topLeftCell="A16" zoomScale="90" zoomScaleNormal="100" zoomScaleSheetLayoutView="90" workbookViewId="0">
      <selection activeCell="I37" sqref="I37"/>
    </sheetView>
  </sheetViews>
  <sheetFormatPr baseColWidth="10" defaultColWidth="11.28515625" defaultRowHeight="16.5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>
      <c r="A1" s="1100" t="str">
        <f>'ETCA-I-01'!A1:G1</f>
        <v>Instituto de Capacitacion Para el Trabajo del Estado de Sonora</v>
      </c>
      <c r="B1" s="1100"/>
      <c r="C1" s="1100"/>
      <c r="D1" s="1100"/>
      <c r="E1" s="1100"/>
      <c r="F1" s="1100"/>
      <c r="G1" s="1100"/>
      <c r="H1" s="1100"/>
      <c r="I1" s="1100"/>
    </row>
    <row r="2" spans="1:9">
      <c r="A2" s="1101" t="s">
        <v>8</v>
      </c>
      <c r="B2" s="1101"/>
      <c r="C2" s="1101"/>
      <c r="D2" s="1101"/>
      <c r="E2" s="1101"/>
      <c r="F2" s="1101"/>
      <c r="G2" s="1101"/>
      <c r="H2" s="1101"/>
      <c r="I2" s="1101"/>
    </row>
    <row r="3" spans="1:9">
      <c r="A3" s="1102" t="str">
        <f>'ETCA-I-01'!A3:G3</f>
        <v>Al 30 de Junio de 2020</v>
      </c>
      <c r="B3" s="1102"/>
      <c r="C3" s="1102"/>
      <c r="D3" s="1102"/>
      <c r="E3" s="1102"/>
      <c r="F3" s="1102"/>
      <c r="G3" s="1102"/>
      <c r="H3" s="1102"/>
      <c r="I3" s="1102"/>
    </row>
    <row r="4" spans="1:9" ht="18" customHeight="1" thickBot="1">
      <c r="A4" s="5"/>
      <c r="B4" s="1103" t="s">
        <v>927</v>
      </c>
      <c r="C4" s="1103"/>
      <c r="D4" s="1103"/>
      <c r="E4" s="1103"/>
      <c r="F4" s="1103"/>
      <c r="G4" s="1103"/>
      <c r="H4" s="303"/>
      <c r="I4" s="5"/>
    </row>
    <row r="5" spans="1:9">
      <c r="A5" s="8"/>
      <c r="B5" s="9"/>
      <c r="C5" s="9"/>
      <c r="D5" s="9"/>
      <c r="E5" s="9"/>
      <c r="F5" s="9"/>
      <c r="G5" s="9"/>
      <c r="H5" s="9"/>
      <c r="I5" s="10"/>
    </row>
    <row r="6" spans="1:9">
      <c r="A6" s="11"/>
      <c r="B6" s="12"/>
      <c r="C6" s="12"/>
      <c r="D6" s="12"/>
      <c r="E6" s="12"/>
      <c r="F6" s="12"/>
      <c r="G6" s="12"/>
      <c r="H6" s="12"/>
      <c r="I6" s="13"/>
    </row>
    <row r="7" spans="1:9">
      <c r="A7" s="14" t="s">
        <v>341</v>
      </c>
      <c r="B7" s="12"/>
      <c r="C7" s="12"/>
      <c r="D7" s="12"/>
      <c r="E7" s="12"/>
      <c r="F7" s="12"/>
      <c r="G7" s="12"/>
      <c r="H7" s="12"/>
      <c r="I7" s="13"/>
    </row>
    <row r="8" spans="1:9">
      <c r="A8" s="14"/>
      <c r="B8" s="12"/>
      <c r="C8" s="12"/>
      <c r="D8" s="12"/>
      <c r="E8" s="12"/>
      <c r="F8" s="12"/>
      <c r="G8" s="12"/>
      <c r="H8" s="12"/>
      <c r="I8" s="13"/>
    </row>
    <row r="9" spans="1:9">
      <c r="A9" s="14"/>
      <c r="B9" s="12"/>
      <c r="C9" s="12"/>
      <c r="D9" s="12"/>
      <c r="E9" s="12"/>
      <c r="F9" s="12"/>
      <c r="G9" s="12"/>
      <c r="H9" s="12"/>
      <c r="I9" s="13"/>
    </row>
    <row r="10" spans="1:9">
      <c r="A10" s="14"/>
      <c r="B10" s="12"/>
      <c r="C10" s="12"/>
      <c r="D10" s="12"/>
      <c r="E10" s="12"/>
      <c r="F10" s="12"/>
      <c r="G10" s="12"/>
      <c r="H10" s="12"/>
      <c r="I10" s="13"/>
    </row>
    <row r="11" spans="1:9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>
      <c r="A15" s="11"/>
      <c r="B15" s="12"/>
      <c r="C15" s="1091" t="s">
        <v>342</v>
      </c>
      <c r="D15" s="1092"/>
      <c r="E15" s="1092"/>
      <c r="F15" s="1092"/>
      <c r="G15" s="1092"/>
      <c r="H15" s="1093"/>
      <c r="I15" s="13"/>
    </row>
    <row r="16" spans="1:9" ht="15" customHeight="1">
      <c r="A16" s="11"/>
      <c r="B16" s="12"/>
      <c r="C16" s="1094"/>
      <c r="D16" s="1095"/>
      <c r="E16" s="1095"/>
      <c r="F16" s="1095"/>
      <c r="G16" s="1095"/>
      <c r="H16" s="1096"/>
      <c r="I16" s="13"/>
    </row>
    <row r="17" spans="1:9" ht="15" customHeight="1">
      <c r="A17" s="11"/>
      <c r="B17" s="12"/>
      <c r="C17" s="1094"/>
      <c r="D17" s="1095"/>
      <c r="E17" s="1095"/>
      <c r="F17" s="1095"/>
      <c r="G17" s="1095"/>
      <c r="H17" s="1096"/>
      <c r="I17" s="13"/>
    </row>
    <row r="18" spans="1:9" ht="15" customHeight="1">
      <c r="A18" s="14" t="s">
        <v>343</v>
      </c>
      <c r="B18" s="12"/>
      <c r="C18" s="1094"/>
      <c r="D18" s="1095"/>
      <c r="E18" s="1095"/>
      <c r="F18" s="1095"/>
      <c r="G18" s="1095"/>
      <c r="H18" s="1096"/>
      <c r="I18" s="13"/>
    </row>
    <row r="19" spans="1:9" ht="15" customHeight="1">
      <c r="A19" s="11"/>
      <c r="B19" s="12"/>
      <c r="C19" s="1094"/>
      <c r="D19" s="1095"/>
      <c r="E19" s="1095"/>
      <c r="F19" s="1095"/>
      <c r="G19" s="1095"/>
      <c r="H19" s="1096"/>
      <c r="I19" s="13"/>
    </row>
    <row r="20" spans="1:9" ht="15" customHeight="1">
      <c r="A20" s="11"/>
      <c r="B20" s="12"/>
      <c r="C20" s="1094"/>
      <c r="D20" s="1095"/>
      <c r="E20" s="1095"/>
      <c r="F20" s="1095"/>
      <c r="G20" s="1095"/>
      <c r="H20" s="1096"/>
      <c r="I20" s="13"/>
    </row>
    <row r="21" spans="1:9" ht="15" customHeight="1">
      <c r="A21" s="11"/>
      <c r="B21" s="12"/>
      <c r="C21" s="1094"/>
      <c r="D21" s="1095"/>
      <c r="E21" s="1095"/>
      <c r="F21" s="1095"/>
      <c r="G21" s="1095"/>
      <c r="H21" s="1096"/>
      <c r="I21" s="13"/>
    </row>
    <row r="22" spans="1:9" ht="15" customHeight="1">
      <c r="A22" s="11"/>
      <c r="B22" s="12"/>
      <c r="C22" s="1094"/>
      <c r="D22" s="1095"/>
      <c r="E22" s="1095"/>
      <c r="F22" s="1095"/>
      <c r="G22" s="1095"/>
      <c r="H22" s="1096"/>
      <c r="I22" s="13"/>
    </row>
    <row r="23" spans="1:9" ht="15" customHeight="1">
      <c r="A23" s="11"/>
      <c r="B23" s="12"/>
      <c r="C23" s="1094"/>
      <c r="D23" s="1095"/>
      <c r="E23" s="1095"/>
      <c r="F23" s="1095"/>
      <c r="G23" s="1095"/>
      <c r="H23" s="1096"/>
      <c r="I23" s="13"/>
    </row>
    <row r="24" spans="1:9" ht="15" customHeight="1">
      <c r="A24" s="11"/>
      <c r="B24" s="12"/>
      <c r="C24" s="1094"/>
      <c r="D24" s="1095"/>
      <c r="E24" s="1095"/>
      <c r="F24" s="1095"/>
      <c r="G24" s="1095"/>
      <c r="H24" s="1096"/>
      <c r="I24" s="13"/>
    </row>
    <row r="25" spans="1:9" ht="15" customHeight="1">
      <c r="A25" s="11"/>
      <c r="B25" s="12"/>
      <c r="C25" s="1094"/>
      <c r="D25" s="1095"/>
      <c r="E25" s="1095"/>
      <c r="F25" s="1095"/>
      <c r="G25" s="1095"/>
      <c r="H25" s="1096"/>
      <c r="I25" s="13"/>
    </row>
    <row r="26" spans="1:9" ht="14.25" customHeight="1">
      <c r="A26" s="11"/>
      <c r="B26" s="12"/>
      <c r="C26" s="1094"/>
      <c r="D26" s="1095"/>
      <c r="E26" s="1095"/>
      <c r="F26" s="1095"/>
      <c r="G26" s="1095"/>
      <c r="H26" s="1096"/>
      <c r="I26" s="13"/>
    </row>
    <row r="27" spans="1:9" ht="15.75" customHeight="1">
      <c r="A27" s="11"/>
      <c r="B27" s="12"/>
      <c r="C27" s="1094"/>
      <c r="D27" s="1095"/>
      <c r="E27" s="1095"/>
      <c r="F27" s="1095"/>
      <c r="G27" s="1095"/>
      <c r="H27" s="1096"/>
      <c r="I27" s="13"/>
    </row>
    <row r="28" spans="1:9">
      <c r="A28" s="11"/>
      <c r="B28" s="12"/>
      <c r="C28" s="1094"/>
      <c r="D28" s="1095"/>
      <c r="E28" s="1095"/>
      <c r="F28" s="1095"/>
      <c r="G28" s="1095"/>
      <c r="H28" s="1096"/>
      <c r="I28" s="13"/>
    </row>
    <row r="29" spans="1:9" ht="17.25" thickBot="1">
      <c r="A29" s="11"/>
      <c r="B29" s="12"/>
      <c r="C29" s="1097"/>
      <c r="D29" s="1098"/>
      <c r="E29" s="1098"/>
      <c r="F29" s="1098"/>
      <c r="G29" s="1098"/>
      <c r="H29" s="1099"/>
      <c r="I29" s="13"/>
    </row>
    <row r="30" spans="1:9" ht="17.25" thickBot="1">
      <c r="A30" s="16"/>
      <c r="B30" s="1"/>
      <c r="C30" s="1"/>
      <c r="D30" s="1"/>
      <c r="E30" s="1"/>
      <c r="F30" s="1"/>
      <c r="G30" s="1"/>
      <c r="H30" s="1"/>
      <c r="I30" s="2"/>
    </row>
    <row r="31" spans="1:9">
      <c r="A31" s="11"/>
      <c r="B31" s="12"/>
      <c r="C31" s="12"/>
      <c r="D31" s="12"/>
      <c r="E31" s="12"/>
      <c r="F31" s="12"/>
      <c r="G31" s="12"/>
      <c r="H31" s="12"/>
      <c r="I31" s="13"/>
    </row>
    <row r="32" spans="1:9">
      <c r="A32" s="14" t="s">
        <v>344</v>
      </c>
      <c r="B32" s="12"/>
      <c r="C32" s="12"/>
      <c r="D32" s="12"/>
      <c r="E32" s="12"/>
      <c r="F32" s="12"/>
      <c r="G32" s="12"/>
      <c r="H32" s="12"/>
      <c r="I32" s="13"/>
    </row>
    <row r="33" spans="1:9">
      <c r="A33" s="11"/>
      <c r="B33" s="12"/>
      <c r="C33" s="12"/>
      <c r="D33" s="12"/>
      <c r="E33" s="12"/>
      <c r="F33" s="12"/>
      <c r="G33" s="12"/>
      <c r="H33" s="12"/>
      <c r="I33" s="13"/>
    </row>
    <row r="34" spans="1:9">
      <c r="A34" s="11"/>
      <c r="B34" s="12"/>
      <c r="C34" s="12"/>
      <c r="D34" s="12"/>
      <c r="E34" s="12"/>
      <c r="F34" s="12"/>
      <c r="G34" s="12"/>
      <c r="H34" s="12"/>
      <c r="I34" s="13"/>
    </row>
    <row r="35" spans="1:9">
      <c r="A35" s="11"/>
      <c r="B35" s="12"/>
      <c r="C35" s="12"/>
      <c r="D35" s="12"/>
      <c r="E35" s="12"/>
      <c r="F35" s="12"/>
      <c r="G35" s="12"/>
      <c r="H35" s="12"/>
      <c r="I35" s="13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1"/>
      <c r="B37" s="12"/>
      <c r="C37" s="12"/>
      <c r="D37" s="12"/>
      <c r="E37" s="12"/>
      <c r="F37" s="12"/>
      <c r="G37" s="12"/>
      <c r="H37" s="12"/>
      <c r="I37" s="13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7.25" thickBot="1">
      <c r="A40" s="16"/>
      <c r="B40" s="1"/>
      <c r="C40" s="1"/>
      <c r="D40" s="1"/>
      <c r="E40" s="1"/>
      <c r="F40" s="1"/>
      <c r="G40" s="1"/>
      <c r="H40" s="1"/>
      <c r="I40" s="2"/>
    </row>
    <row r="41" spans="1:9">
      <c r="A41" s="3" t="s">
        <v>238</v>
      </c>
    </row>
    <row r="47" spans="1:9">
      <c r="A47" s="12"/>
      <c r="B47" s="12"/>
      <c r="C47" s="12"/>
      <c r="D47" s="12"/>
      <c r="E47" s="12"/>
      <c r="F47" s="12"/>
      <c r="G47" s="12"/>
      <c r="H47" s="12"/>
      <c r="I47" s="12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3"/>
  <sheetViews>
    <sheetView topLeftCell="A8" workbookViewId="0">
      <selection activeCell="K26" sqref="K26:M37"/>
    </sheetView>
  </sheetViews>
  <sheetFormatPr baseColWidth="10" defaultColWidth="9.140625" defaultRowHeight="15"/>
  <cols>
    <col min="1" max="2" width="3.5703125" style="935" customWidth="1"/>
    <col min="3" max="3" width="5.42578125" style="935" customWidth="1"/>
    <col min="4" max="9" width="7.85546875" style="935" customWidth="1"/>
    <col min="10" max="10" width="10" style="935" customWidth="1"/>
    <col min="11" max="15" width="7.85546875" style="935" customWidth="1"/>
    <col min="17" max="17" width="13.7109375" bestFit="1" customWidth="1"/>
  </cols>
  <sheetData>
    <row r="1" spans="1:17">
      <c r="A1" s="1410" t="s">
        <v>1660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7">
      <c r="A3" s="1012"/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</row>
    <row r="4" spans="1:17">
      <c r="B4" s="936"/>
      <c r="C4" s="937"/>
      <c r="Q4" s="1411"/>
    </row>
    <row r="5" spans="1:17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7">
      <c r="A6" s="1013"/>
      <c r="B6" s="1013"/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  <c r="O6" s="1013"/>
    </row>
    <row r="7" spans="1:17">
      <c r="B7" s="938" t="s">
        <v>1354</v>
      </c>
      <c r="C7" s="938" t="s">
        <v>1355</v>
      </c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</row>
    <row r="8" spans="1:17">
      <c r="B8" s="938"/>
      <c r="C8" s="938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</row>
    <row r="9" spans="1:17">
      <c r="A9" s="938"/>
      <c r="B9" s="939" t="s">
        <v>247</v>
      </c>
      <c r="C9" s="938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</row>
    <row r="10" spans="1:17">
      <c r="A10" s="938"/>
      <c r="B10" s="939"/>
      <c r="C10" s="938"/>
      <c r="D10" s="938"/>
      <c r="E10" s="938"/>
      <c r="F10" s="938"/>
      <c r="G10" s="938"/>
      <c r="H10" s="938"/>
      <c r="I10" s="938"/>
      <c r="J10" s="938"/>
      <c r="K10" s="938"/>
      <c r="L10" s="938"/>
      <c r="M10" s="938"/>
      <c r="N10" s="938"/>
      <c r="O10" s="938"/>
    </row>
    <row r="11" spans="1:17">
      <c r="B11" s="940" t="s">
        <v>1356</v>
      </c>
      <c r="C11" s="939" t="s">
        <v>27</v>
      </c>
    </row>
    <row r="12" spans="1:17">
      <c r="B12" s="940"/>
      <c r="C12" s="939"/>
    </row>
    <row r="13" spans="1:17">
      <c r="B13" s="941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</row>
    <row r="14" spans="1:17">
      <c r="B14" s="941"/>
      <c r="C14" s="942" t="s">
        <v>1357</v>
      </c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</row>
    <row r="15" spans="1:17">
      <c r="B15" s="941"/>
      <c r="C15" s="943"/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</row>
    <row r="16" spans="1:17">
      <c r="B16" s="941"/>
      <c r="C16" s="943"/>
      <c r="D16" s="1208" t="s">
        <v>241</v>
      </c>
      <c r="E16" s="1208"/>
      <c r="F16" s="1208"/>
      <c r="G16" s="1208"/>
      <c r="H16" s="1208"/>
      <c r="I16" s="1208"/>
      <c r="J16" s="1174">
        <v>2020</v>
      </c>
      <c r="K16" s="1175"/>
      <c r="L16" s="1176"/>
      <c r="M16" s="1190">
        <v>2019</v>
      </c>
      <c r="N16" s="1190"/>
      <c r="O16" s="1190"/>
    </row>
    <row r="17" spans="2:15">
      <c r="B17" s="941"/>
      <c r="C17" s="943"/>
      <c r="D17" s="1222" t="s">
        <v>1358</v>
      </c>
      <c r="E17" s="1222"/>
      <c r="F17" s="1222"/>
      <c r="G17" s="1222"/>
      <c r="H17" s="1222"/>
      <c r="I17" s="1222"/>
      <c r="J17" s="1161">
        <f>SUM('[4]BALANZA JUNIO'!H4)</f>
        <v>9976.07</v>
      </c>
      <c r="K17" s="1162"/>
      <c r="L17" s="1163"/>
      <c r="M17" s="1161">
        <f>SUM('[2]BALANZA COMPROBACION ENE 20'!J10)</f>
        <v>-7.31</v>
      </c>
      <c r="N17" s="1226"/>
      <c r="O17" s="1227"/>
    </row>
    <row r="18" spans="2:15">
      <c r="B18" s="941"/>
      <c r="C18" s="943"/>
      <c r="D18" s="1222" t="s">
        <v>1359</v>
      </c>
      <c r="E18" s="1222"/>
      <c r="F18" s="1222"/>
      <c r="G18" s="1222"/>
      <c r="H18" s="1222"/>
      <c r="I18" s="1222"/>
      <c r="J18" s="1161">
        <f>SUM('[4]BALANZA JUNIO'!H24)</f>
        <v>16366122.66</v>
      </c>
      <c r="K18" s="1162"/>
      <c r="L18" s="1163"/>
      <c r="M18" s="1161">
        <f>SUM('[2]BALANZA COMPROBACION ENE 20'!J17)</f>
        <v>18823808.969999999</v>
      </c>
      <c r="N18" s="1226"/>
      <c r="O18" s="1227"/>
    </row>
    <row r="19" spans="2:15">
      <c r="B19" s="941"/>
      <c r="C19" s="943"/>
      <c r="D19" s="1148" t="s">
        <v>1360</v>
      </c>
      <c r="E19" s="1149"/>
      <c r="F19" s="1149"/>
      <c r="G19" s="1149"/>
      <c r="H19" s="1149"/>
      <c r="I19" s="1150"/>
      <c r="J19" s="1228">
        <f>SUM(J17:L18)</f>
        <v>16376098.73</v>
      </c>
      <c r="K19" s="1154"/>
      <c r="L19" s="1155"/>
      <c r="M19" s="1182">
        <f>SUM(M17:O18)</f>
        <v>18823801.66</v>
      </c>
      <c r="N19" s="1182"/>
      <c r="O19" s="1182"/>
    </row>
    <row r="20" spans="2:15">
      <c r="B20" s="941"/>
      <c r="C20" s="943"/>
      <c r="D20" s="943"/>
      <c r="E20" s="943"/>
      <c r="F20" s="943"/>
      <c r="G20" s="943"/>
      <c r="H20" s="943"/>
      <c r="I20" s="943"/>
      <c r="J20" s="943"/>
      <c r="K20" s="943"/>
      <c r="L20" s="943"/>
      <c r="M20" s="943"/>
      <c r="N20" s="943"/>
      <c r="O20" s="943"/>
    </row>
    <row r="21" spans="2:15">
      <c r="B21" s="941"/>
      <c r="C21" s="945" t="s">
        <v>1361</v>
      </c>
      <c r="D21" s="943"/>
      <c r="E21" s="943"/>
      <c r="F21" s="943"/>
      <c r="G21" s="943"/>
      <c r="H21" s="943"/>
      <c r="I21" s="943"/>
      <c r="J21" s="943"/>
      <c r="K21" s="943"/>
      <c r="L21" s="943"/>
      <c r="M21" s="943"/>
      <c r="N21" s="943"/>
      <c r="O21" s="943"/>
    </row>
    <row r="22" spans="2:15">
      <c r="B22" s="941"/>
      <c r="C22" s="945"/>
      <c r="D22" s="943"/>
      <c r="E22" s="943"/>
      <c r="F22" s="943"/>
      <c r="G22" s="943"/>
      <c r="H22" s="943"/>
      <c r="I22" s="943"/>
      <c r="J22" s="943"/>
      <c r="K22" s="943"/>
      <c r="L22" s="943"/>
      <c r="M22" s="943"/>
      <c r="N22" s="943"/>
      <c r="O22" s="943"/>
    </row>
    <row r="23" spans="2:15">
      <c r="B23" s="941"/>
      <c r="C23" s="946" t="s">
        <v>1362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</row>
    <row r="24" spans="2:15">
      <c r="B24" s="941"/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</row>
    <row r="25" spans="2:15">
      <c r="B25" s="941"/>
      <c r="C25" s="943"/>
      <c r="D25" s="943"/>
      <c r="E25" s="943"/>
      <c r="F25" s="1208" t="s">
        <v>1363</v>
      </c>
      <c r="G25" s="1208"/>
      <c r="H25" s="1208"/>
      <c r="I25" s="1208"/>
      <c r="J25" s="1208"/>
      <c r="K25" s="1190" t="s">
        <v>1364</v>
      </c>
      <c r="L25" s="1190"/>
      <c r="M25" s="1190"/>
      <c r="O25" s="943"/>
    </row>
    <row r="26" spans="2:15">
      <c r="B26" s="941"/>
      <c r="C26" s="943"/>
      <c r="D26" s="943"/>
      <c r="E26" s="943"/>
      <c r="F26" s="1222" t="s">
        <v>1365</v>
      </c>
      <c r="G26" s="1222"/>
      <c r="H26" s="1222"/>
      <c r="I26" s="1222"/>
      <c r="J26" s="1222"/>
      <c r="K26" s="1164">
        <f>SUM('[4]BALANZA JUNIO'!H26)</f>
        <v>506856.38</v>
      </c>
      <c r="L26" s="1165"/>
      <c r="M26" s="1165"/>
      <c r="O26" s="943"/>
    </row>
    <row r="27" spans="2:15">
      <c r="B27" s="941"/>
      <c r="C27" s="943"/>
      <c r="D27" s="943"/>
      <c r="E27" s="943"/>
      <c r="F27" s="1222" t="s">
        <v>1366</v>
      </c>
      <c r="G27" s="1222"/>
      <c r="H27" s="1222"/>
      <c r="I27" s="1222"/>
      <c r="J27" s="1222"/>
      <c r="K27" s="1164">
        <f>SUM('[4]BALANZA JUNIO'!H27)</f>
        <v>79432.94</v>
      </c>
      <c r="L27" s="1165"/>
      <c r="M27" s="1165"/>
      <c r="O27" s="943"/>
    </row>
    <row r="28" spans="2:15">
      <c r="B28" s="941"/>
      <c r="C28" s="943"/>
      <c r="D28" s="943"/>
      <c r="E28" s="943"/>
      <c r="F28" s="1222" t="s">
        <v>1367</v>
      </c>
      <c r="G28" s="1222"/>
      <c r="H28" s="1222"/>
      <c r="I28" s="1222"/>
      <c r="J28" s="1222"/>
      <c r="K28" s="1164">
        <f>SUM('[4]BALANZA JUNIO'!H28)</f>
        <v>319971.57</v>
      </c>
      <c r="L28" s="1165"/>
      <c r="M28" s="1165"/>
      <c r="O28" s="943"/>
    </row>
    <row r="29" spans="2:15">
      <c r="B29" s="941"/>
      <c r="C29" s="943"/>
      <c r="D29" s="943"/>
      <c r="E29" s="943"/>
      <c r="F29" s="1222" t="s">
        <v>1368</v>
      </c>
      <c r="G29" s="1222"/>
      <c r="H29" s="1222"/>
      <c r="I29" s="1222"/>
      <c r="J29" s="1222"/>
      <c r="K29" s="1164">
        <f>SUM('[4]BALANZA JUNIO'!H29)</f>
        <v>3752633.05</v>
      </c>
      <c r="L29" s="1165"/>
      <c r="M29" s="1165"/>
      <c r="O29" s="943"/>
    </row>
    <row r="30" spans="2:15">
      <c r="B30" s="941"/>
      <c r="C30" s="943"/>
      <c r="D30" s="943"/>
      <c r="E30" s="943"/>
      <c r="F30" s="1222" t="s">
        <v>1369</v>
      </c>
      <c r="G30" s="1222"/>
      <c r="H30" s="1222"/>
      <c r="I30" s="1222"/>
      <c r="J30" s="1222"/>
      <c r="K30" s="1164">
        <f>SUM('[4]BALANZA JUNIO'!H30)</f>
        <v>492699.34</v>
      </c>
      <c r="L30" s="1165"/>
      <c r="M30" s="1165"/>
      <c r="O30" s="943"/>
    </row>
    <row r="31" spans="2:15">
      <c r="B31" s="941"/>
      <c r="C31" s="943"/>
      <c r="D31" s="943"/>
      <c r="E31" s="943"/>
      <c r="F31" s="1222" t="s">
        <v>1370</v>
      </c>
      <c r="G31" s="1222"/>
      <c r="H31" s="1222"/>
      <c r="I31" s="1222"/>
      <c r="J31" s="1222"/>
      <c r="K31" s="1164">
        <f>SUM('[4]BALANZA JUNIO'!H31)</f>
        <v>23927.01</v>
      </c>
      <c r="L31" s="1165"/>
      <c r="M31" s="1165"/>
      <c r="O31" s="943"/>
    </row>
    <row r="32" spans="2:15">
      <c r="B32" s="941"/>
      <c r="C32" s="943"/>
      <c r="D32" s="943"/>
      <c r="E32" s="943"/>
      <c r="F32" s="1222" t="s">
        <v>1371</v>
      </c>
      <c r="G32" s="1222"/>
      <c r="H32" s="1222"/>
      <c r="I32" s="1222"/>
      <c r="J32" s="1222"/>
      <c r="K32" s="1164">
        <f>SUM('[4]BALANZA JUNIO'!H32)</f>
        <v>0</v>
      </c>
      <c r="L32" s="1165"/>
      <c r="M32" s="1165"/>
      <c r="O32" s="943"/>
    </row>
    <row r="33" spans="2:15">
      <c r="B33" s="941"/>
      <c r="C33" s="943"/>
      <c r="D33" s="943"/>
      <c r="E33" s="943"/>
      <c r="F33" s="1222" t="s">
        <v>1372</v>
      </c>
      <c r="G33" s="1222"/>
      <c r="H33" s="1222"/>
      <c r="I33" s="1222"/>
      <c r="J33" s="1222"/>
      <c r="K33" s="1164">
        <f>SUM('[5]BALANZA MAYO'!R34)</f>
        <v>0</v>
      </c>
      <c r="L33" s="1165"/>
      <c r="M33" s="1165"/>
      <c r="O33" s="943"/>
    </row>
    <row r="34" spans="2:15">
      <c r="B34" s="941"/>
      <c r="C34" s="943"/>
      <c r="D34" s="943"/>
      <c r="E34" s="943"/>
      <c r="F34" s="1222" t="s">
        <v>1373</v>
      </c>
      <c r="G34" s="1222"/>
      <c r="H34" s="1222"/>
      <c r="I34" s="1222"/>
      <c r="J34" s="1222"/>
      <c r="K34" s="1161">
        <f>SUM('[4]BALANZA JUNIO'!H34)</f>
        <v>1474957.12</v>
      </c>
      <c r="L34" s="1162"/>
      <c r="M34" s="1163"/>
      <c r="O34" s="943"/>
    </row>
    <row r="35" spans="2:15">
      <c r="B35" s="941"/>
      <c r="C35" s="943"/>
      <c r="D35" s="943"/>
      <c r="E35" s="943"/>
      <c r="F35" s="1222" t="s">
        <v>1374</v>
      </c>
      <c r="G35" s="1222"/>
      <c r="H35" s="1222"/>
      <c r="I35" s="1222"/>
      <c r="J35" s="1222"/>
      <c r="K35" s="1161">
        <v>0</v>
      </c>
      <c r="L35" s="1162"/>
      <c r="M35" s="1163"/>
      <c r="O35" s="943"/>
    </row>
    <row r="36" spans="2:15">
      <c r="B36" s="941"/>
      <c r="C36" s="943"/>
      <c r="D36" s="943"/>
      <c r="E36" s="943"/>
      <c r="F36" s="1222" t="s">
        <v>1375</v>
      </c>
      <c r="G36" s="1222"/>
      <c r="H36" s="1222"/>
      <c r="I36" s="1222"/>
      <c r="J36" s="1222"/>
      <c r="K36" s="1161">
        <f>SUM('[4]BALANZA JUNIO'!H35)</f>
        <v>804700.02</v>
      </c>
      <c r="L36" s="1162"/>
      <c r="M36" s="1163"/>
      <c r="O36" s="943"/>
    </row>
    <row r="37" spans="2:15">
      <c r="B37" s="941"/>
      <c r="C37" s="943"/>
      <c r="D37" s="943"/>
      <c r="E37" s="943"/>
      <c r="F37" s="1222" t="s">
        <v>1376</v>
      </c>
      <c r="G37" s="1222"/>
      <c r="H37" s="1222"/>
      <c r="I37" s="1222"/>
      <c r="J37" s="1222"/>
      <c r="K37" s="1161">
        <f>SUM('[4]BALANZA JUNIO'!H36)</f>
        <v>8910945.2300000004</v>
      </c>
      <c r="L37" s="1162"/>
      <c r="M37" s="1163"/>
      <c r="O37" s="943"/>
    </row>
    <row r="38" spans="2:15">
      <c r="B38" s="941"/>
      <c r="C38" s="943"/>
      <c r="D38" s="943"/>
      <c r="E38" s="943"/>
      <c r="F38" s="1148" t="s">
        <v>1360</v>
      </c>
      <c r="G38" s="1149"/>
      <c r="H38" s="1149"/>
      <c r="I38" s="1149"/>
      <c r="J38" s="1150"/>
      <c r="K38" s="1223">
        <f>SUM(K26:M37)</f>
        <v>16366122.66</v>
      </c>
      <c r="L38" s="1224"/>
      <c r="M38" s="1225"/>
      <c r="O38" s="943"/>
    </row>
    <row r="39" spans="2:15">
      <c r="B39" s="941"/>
      <c r="C39" s="943"/>
      <c r="D39" s="943"/>
      <c r="E39" s="943"/>
      <c r="F39" s="943"/>
      <c r="G39" s="943"/>
      <c r="H39" s="943"/>
      <c r="I39" s="943"/>
      <c r="J39" s="943"/>
      <c r="K39" s="943"/>
      <c r="L39" s="943"/>
      <c r="M39" s="943"/>
      <c r="N39" s="943"/>
      <c r="O39" s="943"/>
    </row>
    <row r="40" spans="2:15">
      <c r="B40" s="941"/>
      <c r="C40" s="943"/>
      <c r="D40" s="943"/>
      <c r="E40" s="943"/>
      <c r="F40" s="943"/>
      <c r="G40" s="943"/>
      <c r="H40" s="943"/>
      <c r="I40" s="943"/>
      <c r="J40" s="943"/>
      <c r="K40" s="943"/>
      <c r="L40" s="943"/>
      <c r="M40" s="943"/>
      <c r="N40" s="943"/>
      <c r="O40" s="943"/>
    </row>
    <row r="41" spans="2:15">
      <c r="B41" s="941"/>
      <c r="C41" s="945" t="s">
        <v>1377</v>
      </c>
      <c r="D41" s="942"/>
      <c r="E41" s="942"/>
      <c r="F41" s="942"/>
      <c r="G41" s="942"/>
      <c r="H41" s="942"/>
      <c r="I41" s="942"/>
      <c r="J41" s="942"/>
      <c r="K41" s="942"/>
      <c r="L41" s="942"/>
      <c r="M41" s="942"/>
      <c r="N41" s="942"/>
      <c r="O41" s="942"/>
    </row>
    <row r="42" spans="2:15">
      <c r="B42" s="941"/>
      <c r="C42" s="945"/>
      <c r="D42" s="942"/>
      <c r="E42" s="942"/>
      <c r="F42" s="942"/>
      <c r="G42" s="942"/>
      <c r="H42" s="942"/>
      <c r="I42" s="942"/>
      <c r="J42" s="942"/>
      <c r="K42" s="942"/>
      <c r="L42" s="942"/>
      <c r="M42" s="942"/>
      <c r="N42" s="942"/>
      <c r="O42" s="942"/>
    </row>
    <row r="43" spans="2:15">
      <c r="B43" s="941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>
      <c r="B44" s="941"/>
      <c r="C44" s="943"/>
      <c r="D44" s="943"/>
      <c r="E44" s="943"/>
      <c r="F44" s="943"/>
      <c r="G44" s="943"/>
      <c r="H44" s="943"/>
      <c r="I44" s="943"/>
      <c r="J44" s="943"/>
      <c r="K44" s="943"/>
      <c r="L44" s="943"/>
      <c r="M44" s="943"/>
      <c r="N44" s="943"/>
      <c r="O44" s="943"/>
    </row>
    <row r="45" spans="2:15">
      <c r="B45" s="941"/>
      <c r="C45" s="943"/>
      <c r="D45" s="943"/>
      <c r="E45" s="943"/>
      <c r="F45" s="1208" t="s">
        <v>1363</v>
      </c>
      <c r="G45" s="1208"/>
      <c r="H45" s="1208"/>
      <c r="I45" s="1208"/>
      <c r="J45" s="1208"/>
      <c r="K45" s="1190" t="s">
        <v>1364</v>
      </c>
      <c r="L45" s="1190"/>
      <c r="M45" s="1190"/>
      <c r="O45" s="943"/>
    </row>
    <row r="46" spans="2:15">
      <c r="B46" s="941"/>
      <c r="C46" s="943"/>
      <c r="D46" s="943"/>
      <c r="E46" s="943"/>
      <c r="F46" s="1197" t="s">
        <v>1378</v>
      </c>
      <c r="G46" s="1197"/>
      <c r="H46" s="1197"/>
      <c r="I46" s="1197"/>
      <c r="J46" s="1197"/>
      <c r="K46" s="1220">
        <f>SUM('[4]BALANZA JUNIO'!H5)</f>
        <v>9621.51</v>
      </c>
      <c r="L46" s="1221"/>
      <c r="M46" s="1221"/>
      <c r="O46" s="943"/>
    </row>
    <row r="47" spans="2:15">
      <c r="B47" s="941"/>
      <c r="C47" s="943"/>
      <c r="D47" s="943"/>
      <c r="E47" s="943"/>
      <c r="F47" s="1197" t="s">
        <v>1379</v>
      </c>
      <c r="G47" s="1197"/>
      <c r="H47" s="1197"/>
      <c r="I47" s="1197"/>
      <c r="J47" s="1197"/>
      <c r="K47" s="1220">
        <f>SUM('[4]BALANZA JUNIO'!H7)</f>
        <v>-9.44</v>
      </c>
      <c r="L47" s="1221"/>
      <c r="M47" s="1221"/>
      <c r="O47" s="943"/>
    </row>
    <row r="48" spans="2:15">
      <c r="B48" s="941"/>
      <c r="C48" s="943"/>
      <c r="D48" s="943"/>
      <c r="E48" s="943"/>
      <c r="F48" s="1197" t="s">
        <v>1380</v>
      </c>
      <c r="G48" s="1197"/>
      <c r="H48" s="1197"/>
      <c r="I48" s="1197"/>
      <c r="J48" s="1197"/>
      <c r="K48" s="1220">
        <f>SUM('[4]BALANZA JUNIO'!H10)</f>
        <v>0</v>
      </c>
      <c r="L48" s="1221"/>
      <c r="M48" s="1221"/>
      <c r="O48" s="943"/>
    </row>
    <row r="49" spans="1:15">
      <c r="B49" s="941"/>
      <c r="C49" s="943"/>
      <c r="D49" s="943"/>
      <c r="E49" s="943"/>
      <c r="F49" s="1197" t="s">
        <v>1381</v>
      </c>
      <c r="G49" s="1197"/>
      <c r="H49" s="1197"/>
      <c r="I49" s="1197"/>
      <c r="J49" s="1197"/>
      <c r="K49" s="1220">
        <f>SUM('[4]BALANZA JUNIO'!H12)</f>
        <v>0</v>
      </c>
      <c r="L49" s="1221"/>
      <c r="M49" s="1221"/>
      <c r="O49" s="943"/>
    </row>
    <row r="50" spans="1:15">
      <c r="B50" s="941"/>
      <c r="C50" s="943"/>
      <c r="D50" s="943"/>
      <c r="E50" s="943"/>
      <c r="F50" s="1197" t="s">
        <v>1382</v>
      </c>
      <c r="G50" s="1197"/>
      <c r="H50" s="1197"/>
      <c r="I50" s="1197"/>
      <c r="J50" s="1197"/>
      <c r="K50" s="1220">
        <f>SUM('[4]BALANZA JUNIO'!H14)</f>
        <v>0</v>
      </c>
      <c r="L50" s="1221"/>
      <c r="M50" s="1221"/>
      <c r="O50" s="943"/>
    </row>
    <row r="51" spans="1:15">
      <c r="B51" s="941"/>
      <c r="C51" s="943"/>
      <c r="D51" s="943"/>
      <c r="E51" s="943"/>
      <c r="F51" s="1197" t="s">
        <v>1383</v>
      </c>
      <c r="G51" s="1197"/>
      <c r="H51" s="1197"/>
      <c r="I51" s="1197"/>
      <c r="J51" s="1197"/>
      <c r="K51" s="1220">
        <f>SUM('[4]BALANZA JUNIO'!H16)</f>
        <v>0</v>
      </c>
      <c r="L51" s="1221"/>
      <c r="M51" s="1221"/>
      <c r="O51" s="943"/>
    </row>
    <row r="52" spans="1:15">
      <c r="B52" s="941"/>
      <c r="C52" s="943"/>
      <c r="D52" s="943"/>
      <c r="E52" s="943"/>
      <c r="F52" s="1197" t="s">
        <v>1384</v>
      </c>
      <c r="G52" s="1197"/>
      <c r="H52" s="1197"/>
      <c r="I52" s="1197"/>
      <c r="J52" s="1197"/>
      <c r="K52" s="1220">
        <f>SUM('[4]BALANZA JUNIO'!H18)</f>
        <v>0</v>
      </c>
      <c r="L52" s="1221"/>
      <c r="M52" s="1221"/>
      <c r="O52" s="943"/>
    </row>
    <row r="53" spans="1:15">
      <c r="B53" s="941"/>
      <c r="C53" s="943"/>
      <c r="D53" s="943"/>
      <c r="E53" s="943"/>
      <c r="F53" s="1197" t="s">
        <v>1385</v>
      </c>
      <c r="G53" s="1197"/>
      <c r="H53" s="1197"/>
      <c r="I53" s="1197"/>
      <c r="J53" s="1197"/>
      <c r="K53" s="1220">
        <f>SUM('[4]BALANZA JUNIO'!H20)</f>
        <v>0</v>
      </c>
      <c r="L53" s="1221"/>
      <c r="M53" s="1221"/>
      <c r="O53" s="943"/>
    </row>
    <row r="54" spans="1:15">
      <c r="B54" s="941"/>
      <c r="C54" s="943"/>
      <c r="D54" s="943"/>
      <c r="E54" s="943"/>
      <c r="F54" s="1197" t="s">
        <v>1386</v>
      </c>
      <c r="G54" s="1197"/>
      <c r="H54" s="1197"/>
      <c r="I54" s="1197"/>
      <c r="J54" s="1197"/>
      <c r="K54" s="1220">
        <f>SUM('[4]BALANZA JUNIO'!H22)</f>
        <v>364</v>
      </c>
      <c r="L54" s="1221"/>
      <c r="M54" s="1221"/>
      <c r="O54" s="943"/>
    </row>
    <row r="55" spans="1:15">
      <c r="B55" s="941"/>
      <c r="C55" s="943"/>
      <c r="D55" s="943"/>
      <c r="E55" s="943"/>
      <c r="F55" s="1166" t="s">
        <v>1360</v>
      </c>
      <c r="G55" s="1167"/>
      <c r="H55" s="1167"/>
      <c r="I55" s="1167"/>
      <c r="J55" s="1168"/>
      <c r="K55" s="1202">
        <f>SUM(K46:M54)</f>
        <v>9976.07</v>
      </c>
      <c r="L55" s="1216"/>
      <c r="M55" s="1217"/>
      <c r="O55" s="943"/>
    </row>
    <row r="56" spans="1:15">
      <c r="B56" s="941"/>
      <c r="C56" s="943"/>
      <c r="D56" s="943"/>
      <c r="E56" s="943"/>
      <c r="F56" s="943"/>
      <c r="G56" s="943"/>
      <c r="H56" s="943"/>
      <c r="I56" s="943"/>
      <c r="J56" s="943"/>
      <c r="K56" s="943"/>
      <c r="L56" s="943"/>
      <c r="M56" s="943"/>
      <c r="N56" s="943"/>
      <c r="O56" s="943"/>
    </row>
    <row r="57" spans="1:15">
      <c r="A57" s="939"/>
      <c r="B57" s="940" t="s">
        <v>1356</v>
      </c>
      <c r="C57" s="939" t="s">
        <v>1387</v>
      </c>
      <c r="M57" s="944"/>
    </row>
    <row r="58" spans="1:15">
      <c r="A58" s="939"/>
      <c r="B58" s="940"/>
      <c r="C58" s="939"/>
    </row>
    <row r="59" spans="1:15">
      <c r="A59" s="939"/>
      <c r="B59" s="940"/>
      <c r="C59" s="939"/>
    </row>
    <row r="60" spans="1:15">
      <c r="A60" s="947"/>
      <c r="B60" s="948"/>
      <c r="C60" s="1218" t="s">
        <v>241</v>
      </c>
      <c r="D60" s="1219"/>
      <c r="E60" s="1219"/>
      <c r="F60" s="1219"/>
      <c r="G60" s="1219"/>
      <c r="H60" s="1219"/>
      <c r="I60" s="1219"/>
      <c r="J60" s="1174">
        <v>2020</v>
      </c>
      <c r="K60" s="1175"/>
      <c r="L60" s="1176"/>
      <c r="M60" s="1174">
        <v>2019</v>
      </c>
      <c r="N60" s="1175"/>
      <c r="O60" s="1176"/>
    </row>
    <row r="61" spans="1:15">
      <c r="A61" s="947"/>
      <c r="B61" s="948"/>
      <c r="C61" s="1209" t="s">
        <v>1388</v>
      </c>
      <c r="D61" s="1210"/>
      <c r="E61" s="1210"/>
      <c r="F61" s="1210"/>
      <c r="G61" s="1210"/>
      <c r="H61" s="1210"/>
      <c r="I61" s="1210"/>
      <c r="J61" s="1211">
        <f>SUM('[4]BALANZA JUNIO'!H42)</f>
        <v>376049.02</v>
      </c>
      <c r="K61" s="1212"/>
      <c r="L61" s="1213"/>
      <c r="M61" s="1211">
        <f>SUM('[2]BALANZA COMPROBACION ENE 20'!J34)</f>
        <v>77979.56</v>
      </c>
      <c r="N61" s="1214"/>
      <c r="O61" s="1215"/>
    </row>
    <row r="62" spans="1:15">
      <c r="A62" s="947"/>
      <c r="B62" s="948"/>
      <c r="C62" s="1209" t="s">
        <v>1389</v>
      </c>
      <c r="D62" s="1210"/>
      <c r="E62" s="1210"/>
      <c r="F62" s="1210"/>
      <c r="G62" s="1210"/>
      <c r="H62" s="1210"/>
      <c r="I62" s="1210"/>
      <c r="J62" s="1211">
        <f>SUM('[4]BALANZA JUNIO'!H118)</f>
        <v>3480039.53</v>
      </c>
      <c r="K62" s="1212"/>
      <c r="L62" s="1213"/>
      <c r="M62" s="1211">
        <f>SUM('[2]BALANZA COMPROBACION ENE 20'!J80)</f>
        <v>3494069.01</v>
      </c>
      <c r="N62" s="1214"/>
      <c r="O62" s="1215"/>
    </row>
    <row r="63" spans="1:15">
      <c r="A63" s="947"/>
      <c r="B63" s="948"/>
      <c r="C63" s="1209" t="s">
        <v>1390</v>
      </c>
      <c r="D63" s="1210"/>
      <c r="E63" s="1210"/>
      <c r="F63" s="1210"/>
      <c r="G63" s="1210"/>
      <c r="H63" s="1210"/>
      <c r="I63" s="1210"/>
      <c r="J63" s="1211">
        <v>0</v>
      </c>
      <c r="K63" s="1212"/>
      <c r="L63" s="1213"/>
      <c r="M63" s="1211">
        <v>0</v>
      </c>
      <c r="N63" s="1212"/>
      <c r="O63" s="1213"/>
    </row>
    <row r="64" spans="1:15">
      <c r="A64" s="947"/>
      <c r="B64" s="948"/>
      <c r="C64" s="1166" t="s">
        <v>1360</v>
      </c>
      <c r="D64" s="1167"/>
      <c r="E64" s="1167"/>
      <c r="F64" s="1167"/>
      <c r="G64" s="1167"/>
      <c r="H64" s="1167"/>
      <c r="I64" s="1167"/>
      <c r="J64" s="1202">
        <f>SUM(J61:L63)</f>
        <v>3856088.55</v>
      </c>
      <c r="K64" s="1203"/>
      <c r="L64" s="1204"/>
      <c r="M64" s="1205">
        <f>SUM(M61:O63)</f>
        <v>3572048.57</v>
      </c>
      <c r="N64" s="1206"/>
      <c r="O64" s="1207"/>
    </row>
    <row r="65" spans="1:15">
      <c r="A65" s="947"/>
      <c r="B65" s="948"/>
      <c r="C65" s="947"/>
      <c r="D65" s="947"/>
      <c r="E65" s="947"/>
      <c r="F65" s="947"/>
      <c r="G65" s="947"/>
      <c r="H65" s="947"/>
      <c r="I65" s="947"/>
      <c r="J65" s="947"/>
      <c r="K65" s="947"/>
      <c r="L65" s="947"/>
      <c r="M65" s="947"/>
      <c r="N65" s="947"/>
      <c r="O65" s="947"/>
    </row>
    <row r="66" spans="1:15">
      <c r="A66" s="947"/>
      <c r="B66" s="948"/>
      <c r="C66" s="942" t="s">
        <v>1391</v>
      </c>
      <c r="D66" s="947"/>
      <c r="E66" s="947"/>
      <c r="F66" s="947"/>
      <c r="G66" s="947"/>
      <c r="H66" s="947"/>
      <c r="I66" s="947"/>
      <c r="J66" s="947"/>
      <c r="K66" s="947"/>
      <c r="L66" s="947"/>
      <c r="M66" s="947"/>
      <c r="N66" s="947"/>
      <c r="O66" s="947"/>
    </row>
    <row r="67" spans="1:15">
      <c r="A67" s="947"/>
      <c r="B67" s="948"/>
      <c r="C67" s="947"/>
      <c r="D67" s="947"/>
      <c r="E67" s="947"/>
      <c r="F67" s="947"/>
      <c r="O67" s="947"/>
    </row>
    <row r="68" spans="1:15">
      <c r="A68" s="947"/>
      <c r="B68" s="948"/>
      <c r="C68" s="947"/>
      <c r="D68" s="947"/>
      <c r="E68" s="947"/>
      <c r="F68" s="1208" t="s">
        <v>241</v>
      </c>
      <c r="G68" s="1208"/>
      <c r="H68" s="1190">
        <v>2020</v>
      </c>
      <c r="I68" s="1190"/>
      <c r="J68" s="1190"/>
      <c r="K68" s="1190" t="s">
        <v>1392</v>
      </c>
      <c r="L68" s="1190"/>
      <c r="M68" s="1190"/>
      <c r="O68" s="947"/>
    </row>
    <row r="69" spans="1:15">
      <c r="A69" s="947"/>
      <c r="B69" s="948"/>
      <c r="C69" s="947"/>
      <c r="D69" s="947"/>
      <c r="E69" s="947"/>
      <c r="F69" s="1197" t="s">
        <v>1393</v>
      </c>
      <c r="G69" s="1197"/>
      <c r="H69" s="1180">
        <v>5500</v>
      </c>
      <c r="I69" s="1180"/>
      <c r="J69" s="1180"/>
      <c r="K69" s="1201">
        <f>H69/H105</f>
        <v>1.4625752780847561E-2</v>
      </c>
      <c r="L69" s="1201"/>
      <c r="M69" s="1201"/>
      <c r="O69" s="947"/>
    </row>
    <row r="70" spans="1:15">
      <c r="A70" s="947"/>
      <c r="B70" s="948"/>
      <c r="C70" s="947"/>
      <c r="D70" s="947"/>
      <c r="E70" s="947"/>
      <c r="F70" s="1197" t="s">
        <v>1661</v>
      </c>
      <c r="G70" s="1197"/>
      <c r="H70" s="1180">
        <f>SUM('[6]BALANZA ABRIL'!R47)</f>
        <v>499.99</v>
      </c>
      <c r="I70" s="1180"/>
      <c r="J70" s="1180"/>
      <c r="K70" s="1201">
        <f>H70/H105</f>
        <v>1.3295872968901766E-3</v>
      </c>
      <c r="L70" s="1201"/>
      <c r="M70" s="1201"/>
      <c r="O70" s="947"/>
    </row>
    <row r="71" spans="1:15">
      <c r="A71" s="947"/>
      <c r="B71" s="948"/>
      <c r="C71" s="947"/>
      <c r="D71" s="947"/>
      <c r="E71" s="947"/>
      <c r="F71" s="1197" t="s">
        <v>1394</v>
      </c>
      <c r="G71" s="1197"/>
      <c r="H71" s="1180">
        <v>8750</v>
      </c>
      <c r="I71" s="1180"/>
      <c r="J71" s="1180"/>
      <c r="K71" s="1201">
        <f>H71/H105</f>
        <v>2.32682430604393E-2</v>
      </c>
      <c r="L71" s="1201"/>
      <c r="M71" s="1201"/>
      <c r="O71" s="947"/>
    </row>
    <row r="72" spans="1:15">
      <c r="A72" s="947"/>
      <c r="B72" s="948"/>
      <c r="C72" s="947"/>
      <c r="D72" s="947"/>
      <c r="E72" s="947"/>
      <c r="F72" s="1197" t="s">
        <v>1395</v>
      </c>
      <c r="G72" s="1197"/>
      <c r="H72" s="1180">
        <v>24300</v>
      </c>
      <c r="I72" s="1180"/>
      <c r="J72" s="1180"/>
      <c r="K72" s="1201">
        <f>H72/H105</f>
        <v>6.4619235013562856E-2</v>
      </c>
      <c r="L72" s="1201"/>
      <c r="M72" s="1201"/>
      <c r="O72" s="947"/>
    </row>
    <row r="73" spans="1:15">
      <c r="A73" s="947"/>
      <c r="B73" s="948"/>
      <c r="C73" s="947"/>
      <c r="D73" s="947"/>
      <c r="E73" s="947"/>
      <c r="F73" s="1197" t="s">
        <v>1662</v>
      </c>
      <c r="G73" s="1197"/>
      <c r="H73" s="1180">
        <v>1850</v>
      </c>
      <c r="I73" s="1180"/>
      <c r="J73" s="1180"/>
      <c r="K73" s="1201">
        <f>H73/H105</f>
        <v>4.9195713899214521E-3</v>
      </c>
      <c r="L73" s="1201"/>
      <c r="M73" s="1201"/>
      <c r="O73" s="947"/>
    </row>
    <row r="74" spans="1:15">
      <c r="A74" s="947"/>
      <c r="B74" s="948"/>
      <c r="C74" s="947"/>
      <c r="D74" s="947"/>
      <c r="E74" s="947"/>
      <c r="F74" s="1197" t="s">
        <v>1663</v>
      </c>
      <c r="G74" s="1197"/>
      <c r="H74" s="1180">
        <v>13700</v>
      </c>
      <c r="I74" s="1180"/>
      <c r="J74" s="1180"/>
      <c r="K74" s="1201">
        <f>H74/H105</f>
        <v>3.6431420563202102E-2</v>
      </c>
      <c r="L74" s="1201"/>
      <c r="M74" s="1201"/>
      <c r="O74" s="947"/>
    </row>
    <row r="75" spans="1:15">
      <c r="A75" s="947"/>
      <c r="B75" s="948"/>
      <c r="C75" s="947"/>
      <c r="D75" s="947"/>
      <c r="E75" s="947"/>
      <c r="F75" s="1197" t="s">
        <v>1396</v>
      </c>
      <c r="G75" s="1197"/>
      <c r="H75" s="1180">
        <f>SUM('[5]BALANZA MAYO'!R58)</f>
        <v>531.01</v>
      </c>
      <c r="I75" s="1180"/>
      <c r="J75" s="1180"/>
      <c r="K75" s="1201">
        <f>H75/H105</f>
        <v>1.4120765425741568E-3</v>
      </c>
      <c r="L75" s="1201"/>
      <c r="M75" s="1201"/>
      <c r="O75" s="947"/>
    </row>
    <row r="76" spans="1:15">
      <c r="A76" s="947"/>
      <c r="B76" s="948"/>
      <c r="C76" s="947"/>
      <c r="D76" s="947"/>
      <c r="E76" s="947"/>
      <c r="F76" s="1197" t="s">
        <v>1397</v>
      </c>
      <c r="G76" s="1197"/>
      <c r="H76" s="1180">
        <f>SUM('[5]BALANZA MAYO'!R68)</f>
        <v>1176</v>
      </c>
      <c r="I76" s="1180"/>
      <c r="J76" s="1180"/>
      <c r="K76" s="1201">
        <f>H76/H105</f>
        <v>3.1272518673230421E-3</v>
      </c>
      <c r="L76" s="1201"/>
      <c r="M76" s="1201"/>
      <c r="O76" s="947"/>
    </row>
    <row r="77" spans="1:15">
      <c r="A77" s="947"/>
      <c r="B77" s="948"/>
      <c r="C77" s="947"/>
      <c r="D77" s="947"/>
      <c r="E77" s="947"/>
      <c r="F77" s="1197" t="s">
        <v>1664</v>
      </c>
      <c r="G77" s="1197"/>
      <c r="H77" s="1180">
        <f>SUM('[5]BALANZA MAYO'!R60)</f>
        <v>8214</v>
      </c>
      <c r="I77" s="1180"/>
      <c r="J77" s="1180"/>
      <c r="K77" s="1201">
        <f>H77/H105</f>
        <v>2.1842896971251247E-2</v>
      </c>
      <c r="L77" s="1201"/>
      <c r="M77" s="1201"/>
      <c r="O77" s="947"/>
    </row>
    <row r="78" spans="1:15">
      <c r="A78" s="947"/>
      <c r="B78" s="948"/>
      <c r="C78" s="947"/>
      <c r="D78" s="947"/>
      <c r="E78" s="947"/>
      <c r="F78" s="1197" t="s">
        <v>1665</v>
      </c>
      <c r="G78" s="1197"/>
      <c r="H78" s="1180">
        <v>0</v>
      </c>
      <c r="I78" s="1180"/>
      <c r="J78" s="1180"/>
      <c r="K78" s="1201">
        <f>H78/H105</f>
        <v>0</v>
      </c>
      <c r="L78" s="1201"/>
      <c r="M78" s="1201"/>
      <c r="O78" s="947"/>
    </row>
    <row r="79" spans="1:15">
      <c r="A79" s="947"/>
      <c r="B79" s="948"/>
      <c r="C79" s="947"/>
      <c r="D79" s="947"/>
      <c r="E79" s="947"/>
      <c r="F79" s="1177" t="s">
        <v>1398</v>
      </c>
      <c r="G79" s="1179"/>
      <c r="H79" s="1184">
        <v>814.65</v>
      </c>
      <c r="I79" s="1185"/>
      <c r="J79" s="1186"/>
      <c r="K79" s="1201">
        <f>H79/H105</f>
        <v>2.1663399096213572E-3</v>
      </c>
      <c r="L79" s="1201"/>
      <c r="M79" s="1201"/>
      <c r="O79" s="947"/>
    </row>
    <row r="80" spans="1:15">
      <c r="A80" s="947"/>
      <c r="B80" s="948"/>
      <c r="C80" s="947"/>
      <c r="D80" s="947"/>
      <c r="E80" s="947"/>
      <c r="F80" s="1177" t="s">
        <v>1399</v>
      </c>
      <c r="G80" s="1179"/>
      <c r="H80" s="1184">
        <v>579.86</v>
      </c>
      <c r="I80" s="1185"/>
      <c r="J80" s="1186"/>
      <c r="K80" s="1198">
        <f>H80/H105</f>
        <v>1.5419798195458667E-3</v>
      </c>
      <c r="L80" s="1199"/>
      <c r="M80" s="1200"/>
      <c r="O80" s="947"/>
    </row>
    <row r="81" spans="1:15">
      <c r="A81" s="947"/>
      <c r="B81" s="948"/>
      <c r="C81" s="947"/>
      <c r="D81" s="947"/>
      <c r="E81" s="947"/>
      <c r="F81" s="1177" t="s">
        <v>1666</v>
      </c>
      <c r="G81" s="1179"/>
      <c r="H81" s="1184">
        <v>88123.33</v>
      </c>
      <c r="I81" s="1185"/>
      <c r="J81" s="1186"/>
      <c r="K81" s="1198">
        <f>H81/H105</f>
        <v>0.23434000705546312</v>
      </c>
      <c r="L81" s="1199"/>
      <c r="M81" s="1200"/>
      <c r="O81" s="947"/>
    </row>
    <row r="82" spans="1:15">
      <c r="A82" s="947"/>
      <c r="B82" s="948"/>
      <c r="C82" s="947"/>
      <c r="D82" s="947"/>
      <c r="E82" s="947"/>
      <c r="F82" s="1197" t="s">
        <v>1407</v>
      </c>
      <c r="G82" s="1197"/>
      <c r="H82" s="1180">
        <v>1850</v>
      </c>
      <c r="I82" s="1180"/>
      <c r="J82" s="1180"/>
      <c r="K82" s="1201">
        <f>H82/H105</f>
        <v>4.9195713899214521E-3</v>
      </c>
      <c r="L82" s="1201"/>
      <c r="M82" s="1201"/>
      <c r="O82" s="947"/>
    </row>
    <row r="83" spans="1:15">
      <c r="A83" s="947"/>
      <c r="B83" s="948"/>
      <c r="C83" s="947"/>
      <c r="D83" s="947"/>
      <c r="E83" s="947"/>
      <c r="F83" s="1177" t="s">
        <v>1400</v>
      </c>
      <c r="G83" s="1179"/>
      <c r="H83" s="1184">
        <f>SUM('[5]BALANZA MAYO'!R64)</f>
        <v>9.01</v>
      </c>
      <c r="I83" s="1185"/>
      <c r="J83" s="1186"/>
      <c r="K83" s="1198">
        <f>H83/H105</f>
        <v>2.3959642282806637E-5</v>
      </c>
      <c r="L83" s="1199"/>
      <c r="M83" s="1200"/>
      <c r="O83" s="947"/>
    </row>
    <row r="84" spans="1:15">
      <c r="A84" s="947"/>
      <c r="B84" s="948"/>
      <c r="C84" s="947"/>
      <c r="D84" s="947"/>
      <c r="E84" s="947"/>
      <c r="F84" s="1177" t="s">
        <v>1667</v>
      </c>
      <c r="G84" s="1179"/>
      <c r="H84" s="1184">
        <v>2100</v>
      </c>
      <c r="I84" s="1185"/>
      <c r="J84" s="1186"/>
      <c r="K84" s="1198">
        <f>H84/H105</f>
        <v>5.5843783345054321E-3</v>
      </c>
      <c r="L84" s="1199"/>
      <c r="M84" s="1200"/>
      <c r="O84" s="947"/>
    </row>
    <row r="85" spans="1:15">
      <c r="A85" s="947"/>
      <c r="B85" s="948"/>
      <c r="C85" s="947"/>
      <c r="D85" s="947"/>
      <c r="E85" s="947"/>
      <c r="F85" s="1177" t="s">
        <v>1401</v>
      </c>
      <c r="G85" s="1179"/>
      <c r="H85" s="1184">
        <v>15765.26</v>
      </c>
      <c r="I85" s="1185"/>
      <c r="J85" s="1186"/>
      <c r="K85" s="1201">
        <f>H85/H105</f>
        <v>4.1923417324688149E-2</v>
      </c>
      <c r="L85" s="1201"/>
      <c r="M85" s="1201"/>
      <c r="O85" s="947"/>
    </row>
    <row r="86" spans="1:15">
      <c r="A86" s="947"/>
      <c r="B86" s="948"/>
      <c r="C86" s="947"/>
      <c r="D86" s="947"/>
      <c r="E86" s="947"/>
      <c r="F86" s="1177" t="s">
        <v>1402</v>
      </c>
      <c r="G86" s="1179"/>
      <c r="H86" s="1184">
        <v>17871</v>
      </c>
      <c r="I86" s="1185"/>
      <c r="J86" s="1186"/>
      <c r="K86" s="1201">
        <f>H86/H105</f>
        <v>4.7523059626641224E-2</v>
      </c>
      <c r="L86" s="1201"/>
      <c r="M86" s="1201"/>
      <c r="O86" s="947"/>
    </row>
    <row r="87" spans="1:15">
      <c r="A87" s="947"/>
      <c r="B87" s="948"/>
      <c r="C87" s="947"/>
      <c r="D87" s="947"/>
      <c r="E87" s="947"/>
      <c r="F87" s="1177" t="s">
        <v>1403</v>
      </c>
      <c r="G87" s="1179"/>
      <c r="H87" s="1184">
        <f>SUM('[5]BALANZA MAYO'!R90)</f>
        <v>1000</v>
      </c>
      <c r="I87" s="1185"/>
      <c r="J87" s="1186"/>
      <c r="K87" s="1198">
        <f>H87/H105</f>
        <v>2.6592277783359201E-3</v>
      </c>
      <c r="L87" s="1199"/>
      <c r="M87" s="1200"/>
      <c r="O87" s="947"/>
    </row>
    <row r="88" spans="1:15">
      <c r="A88" s="947"/>
      <c r="B88" s="948"/>
      <c r="C88" s="947"/>
      <c r="D88" s="947"/>
      <c r="E88" s="947"/>
      <c r="F88" s="1197" t="s">
        <v>1668</v>
      </c>
      <c r="G88" s="1197"/>
      <c r="H88" s="1180">
        <v>0</v>
      </c>
      <c r="I88" s="1180"/>
      <c r="J88" s="1180"/>
      <c r="K88" s="1201">
        <f>H88/H105</f>
        <v>0</v>
      </c>
      <c r="L88" s="1201"/>
      <c r="M88" s="1201"/>
      <c r="O88" s="947"/>
    </row>
    <row r="89" spans="1:15">
      <c r="A89" s="947"/>
      <c r="B89" s="948"/>
      <c r="C89" s="947"/>
      <c r="D89" s="947"/>
      <c r="E89" s="947"/>
      <c r="F89" s="1197" t="s">
        <v>1404</v>
      </c>
      <c r="G89" s="1197"/>
      <c r="H89" s="1180">
        <v>524</v>
      </c>
      <c r="I89" s="1180"/>
      <c r="J89" s="1180"/>
      <c r="K89" s="1198">
        <f>H89/H105</f>
        <v>1.393435355848022E-3</v>
      </c>
      <c r="L89" s="1199"/>
      <c r="M89" s="1200"/>
      <c r="O89" s="947"/>
    </row>
    <row r="90" spans="1:15">
      <c r="A90" s="947"/>
      <c r="B90" s="948"/>
      <c r="C90" s="947"/>
      <c r="D90" s="947"/>
      <c r="E90" s="947"/>
      <c r="F90" s="1177" t="s">
        <v>1405</v>
      </c>
      <c r="G90" s="1179"/>
      <c r="H90" s="1184">
        <f>SUM('[5]BALANZA MAYO'!R86)</f>
        <v>400</v>
      </c>
      <c r="I90" s="1185"/>
      <c r="J90" s="1186"/>
      <c r="K90" s="1198">
        <f>H90/H105</f>
        <v>1.063691111334368E-3</v>
      </c>
      <c r="L90" s="1199"/>
      <c r="M90" s="1200"/>
      <c r="O90" s="947"/>
    </row>
    <row r="91" spans="1:15">
      <c r="A91" s="947"/>
      <c r="B91" s="948"/>
      <c r="C91" s="947"/>
      <c r="D91" s="947"/>
      <c r="E91" s="947"/>
      <c r="F91" s="1197" t="s">
        <v>1406</v>
      </c>
      <c r="G91" s="1197"/>
      <c r="H91" s="1180">
        <v>4983.78</v>
      </c>
      <c r="I91" s="1180"/>
      <c r="J91" s="1180"/>
      <c r="K91" s="1201">
        <f>H91/H105</f>
        <v>1.325300621711499E-2</v>
      </c>
      <c r="L91" s="1201"/>
      <c r="M91" s="1201"/>
      <c r="O91" s="947"/>
    </row>
    <row r="92" spans="1:15">
      <c r="A92" s="947"/>
      <c r="B92" s="948"/>
      <c r="C92" s="947"/>
      <c r="D92" s="947"/>
      <c r="E92" s="947"/>
      <c r="F92" s="1177" t="s">
        <v>1669</v>
      </c>
      <c r="G92" s="1179"/>
      <c r="H92" s="1184">
        <v>144613.19</v>
      </c>
      <c r="I92" s="1185"/>
      <c r="J92" s="1186"/>
      <c r="K92" s="1201">
        <f>H92/H105</f>
        <v>0.38455941196177029</v>
      </c>
      <c r="L92" s="1201"/>
      <c r="M92" s="1201"/>
      <c r="O92" s="947"/>
    </row>
    <row r="93" spans="1:15">
      <c r="A93" s="947"/>
      <c r="B93" s="948"/>
      <c r="C93" s="947"/>
      <c r="D93" s="947"/>
      <c r="E93" s="947"/>
      <c r="F93" s="1197" t="s">
        <v>1670</v>
      </c>
      <c r="G93" s="1179"/>
      <c r="H93" s="1184">
        <v>0</v>
      </c>
      <c r="I93" s="1185"/>
      <c r="J93" s="1186"/>
      <c r="K93" s="1201">
        <f>H93/H105</f>
        <v>0</v>
      </c>
      <c r="L93" s="1201"/>
      <c r="M93" s="1201"/>
      <c r="O93" s="947"/>
    </row>
    <row r="94" spans="1:15">
      <c r="A94" s="947"/>
      <c r="B94" s="948"/>
      <c r="C94" s="947"/>
      <c r="D94" s="947"/>
      <c r="E94" s="947"/>
      <c r="F94" s="1197" t="s">
        <v>1671</v>
      </c>
      <c r="G94" s="1179"/>
      <c r="H94" s="1184">
        <v>5031</v>
      </c>
      <c r="I94" s="1185"/>
      <c r="J94" s="1186"/>
      <c r="K94" s="1201">
        <f>H94/H105</f>
        <v>1.3378574952808014E-2</v>
      </c>
      <c r="L94" s="1201"/>
      <c r="M94" s="1201"/>
      <c r="O94" s="947"/>
    </row>
    <row r="95" spans="1:15">
      <c r="A95" s="947"/>
      <c r="B95" s="948"/>
      <c r="C95" s="947"/>
      <c r="D95" s="947"/>
      <c r="E95" s="947"/>
      <c r="F95" s="1177" t="s">
        <v>1408</v>
      </c>
      <c r="G95" s="1179"/>
      <c r="H95" s="1184">
        <f>SUM('[5]BALANZA MAYO'!R110)</f>
        <v>300</v>
      </c>
      <c r="I95" s="1185"/>
      <c r="J95" s="1186"/>
      <c r="K95" s="1198">
        <f>H95/H105</f>
        <v>7.9776833350077596E-4</v>
      </c>
      <c r="L95" s="1199"/>
      <c r="M95" s="1200"/>
      <c r="O95" s="947"/>
    </row>
    <row r="96" spans="1:15">
      <c r="A96" s="947"/>
      <c r="B96" s="948"/>
      <c r="C96" s="947"/>
      <c r="D96" s="947"/>
      <c r="E96" s="947"/>
      <c r="F96" s="1197" t="s">
        <v>1672</v>
      </c>
      <c r="G96" s="1197"/>
      <c r="H96" s="1180">
        <v>6869</v>
      </c>
      <c r="I96" s="1180"/>
      <c r="J96" s="1180"/>
      <c r="K96" s="1201">
        <f>H96/H105</f>
        <v>1.8266235609389433E-2</v>
      </c>
      <c r="L96" s="1201"/>
      <c r="M96" s="1201"/>
      <c r="O96" s="947"/>
    </row>
    <row r="97" spans="1:15">
      <c r="A97" s="947"/>
      <c r="B97" s="948"/>
      <c r="C97" s="947"/>
      <c r="D97" s="947"/>
      <c r="E97" s="947"/>
      <c r="F97" s="1177" t="s">
        <v>1409</v>
      </c>
      <c r="G97" s="1179"/>
      <c r="H97" s="1184">
        <f>SUM('[5]BALANZA MAYO'!R99)</f>
        <v>900</v>
      </c>
      <c r="I97" s="1185"/>
      <c r="J97" s="1186"/>
      <c r="K97" s="1201">
        <f>H97/H105</f>
        <v>2.3933050005023279E-3</v>
      </c>
      <c r="L97" s="1201"/>
      <c r="M97" s="1201"/>
      <c r="O97" s="947"/>
    </row>
    <row r="98" spans="1:15">
      <c r="A98" s="947"/>
      <c r="B98" s="948"/>
      <c r="C98" s="947"/>
      <c r="D98" s="947"/>
      <c r="E98" s="947"/>
      <c r="F98" s="1177" t="s">
        <v>1673</v>
      </c>
      <c r="G98" s="1179"/>
      <c r="H98" s="1184">
        <v>300</v>
      </c>
      <c r="I98" s="1185"/>
      <c r="J98" s="1186"/>
      <c r="K98" s="1201">
        <f>H98/H105</f>
        <v>7.9776833350077596E-4</v>
      </c>
      <c r="L98" s="1201"/>
      <c r="M98" s="1201"/>
      <c r="O98" s="947"/>
    </row>
    <row r="99" spans="1:15">
      <c r="A99" s="947"/>
      <c r="B99" s="948"/>
      <c r="C99" s="947"/>
      <c r="D99" s="947"/>
      <c r="E99" s="947"/>
      <c r="F99" s="1177" t="s">
        <v>1674</v>
      </c>
      <c r="G99" s="1179"/>
      <c r="H99" s="1184">
        <v>0.8</v>
      </c>
      <c r="I99" s="1185"/>
      <c r="J99" s="1186"/>
      <c r="K99" s="1201">
        <f>H99/H105</f>
        <v>2.1273822226687362E-6</v>
      </c>
      <c r="L99" s="1201"/>
      <c r="M99" s="1201"/>
      <c r="O99" s="947"/>
    </row>
    <row r="100" spans="1:15">
      <c r="A100" s="947"/>
      <c r="B100" s="948"/>
      <c r="C100" s="947"/>
      <c r="D100" s="947"/>
      <c r="E100" s="947"/>
      <c r="F100" s="1197" t="s">
        <v>1410</v>
      </c>
      <c r="G100" s="1197"/>
      <c r="H100" s="1180">
        <v>9635.74</v>
      </c>
      <c r="I100" s="1180"/>
      <c r="J100" s="1180"/>
      <c r="K100" s="1201">
        <f>H100/H105</f>
        <v>2.5623627472822558E-2</v>
      </c>
      <c r="L100" s="1201"/>
      <c r="M100" s="1201"/>
      <c r="O100" s="947"/>
    </row>
    <row r="101" spans="1:15">
      <c r="A101" s="947"/>
      <c r="B101" s="948"/>
      <c r="C101" s="947"/>
      <c r="D101" s="947"/>
      <c r="E101" s="947"/>
      <c r="F101" s="1197" t="s">
        <v>1675</v>
      </c>
      <c r="G101" s="1197"/>
      <c r="H101" s="1180">
        <v>3500</v>
      </c>
      <c r="I101" s="1180"/>
      <c r="J101" s="1180"/>
      <c r="K101" s="1201">
        <f>H101/H105</f>
        <v>9.3072972241757205E-3</v>
      </c>
      <c r="L101" s="1201"/>
      <c r="M101" s="1201"/>
      <c r="O101" s="947"/>
    </row>
    <row r="102" spans="1:15">
      <c r="A102" s="947"/>
      <c r="B102" s="948"/>
      <c r="C102" s="947"/>
      <c r="D102" s="947"/>
      <c r="E102" s="947"/>
      <c r="F102" s="1197" t="s">
        <v>1411</v>
      </c>
      <c r="G102" s="1197"/>
      <c r="H102" s="1180">
        <v>9157.4</v>
      </c>
      <c r="I102" s="1180"/>
      <c r="J102" s="1180"/>
      <c r="K102" s="1198">
        <f>H102/H105</f>
        <v>2.4351612457333353E-2</v>
      </c>
      <c r="L102" s="1199"/>
      <c r="M102" s="1200"/>
      <c r="O102" s="947"/>
    </row>
    <row r="103" spans="1:15">
      <c r="A103" s="947"/>
      <c r="B103" s="948"/>
      <c r="C103" s="947"/>
      <c r="D103" s="947"/>
      <c r="E103" s="947"/>
      <c r="F103" s="1197" t="s">
        <v>1676</v>
      </c>
      <c r="G103" s="1197"/>
      <c r="H103" s="1180">
        <v>-3200</v>
      </c>
      <c r="I103" s="1180"/>
      <c r="J103" s="1180"/>
      <c r="K103" s="1198">
        <f>H103/H105</f>
        <v>-8.5095288906749441E-3</v>
      </c>
      <c r="L103" s="1199"/>
      <c r="M103" s="1200"/>
      <c r="O103" s="947"/>
    </row>
    <row r="104" spans="1:15">
      <c r="A104" s="947"/>
      <c r="B104" s="948"/>
      <c r="C104" s="947"/>
      <c r="D104" s="947"/>
      <c r="E104" s="947"/>
      <c r="F104" s="1177" t="s">
        <v>1677</v>
      </c>
      <c r="G104" s="1179"/>
      <c r="H104" s="1180">
        <v>400</v>
      </c>
      <c r="I104" s="1180"/>
      <c r="J104" s="1180"/>
      <c r="K104" s="1201">
        <f>H104/H105</f>
        <v>1.063691111334368E-3</v>
      </c>
      <c r="L104" s="1201"/>
      <c r="M104" s="1201"/>
      <c r="O104" s="947"/>
    </row>
    <row r="105" spans="1:15">
      <c r="A105" s="949"/>
      <c r="B105" s="941"/>
      <c r="C105" s="941"/>
      <c r="D105" s="941"/>
      <c r="E105" s="941"/>
      <c r="F105" s="1148" t="s">
        <v>1360</v>
      </c>
      <c r="G105" s="1150"/>
      <c r="H105" s="1182">
        <f>SUM(H69:J104)</f>
        <v>376049.02</v>
      </c>
      <c r="I105" s="1182"/>
      <c r="J105" s="1182"/>
      <c r="K105" s="1194">
        <f>SUM(K69:M104)</f>
        <v>1</v>
      </c>
      <c r="L105" s="1195"/>
      <c r="M105" s="1196"/>
      <c r="N105" s="941"/>
      <c r="O105" s="941"/>
    </row>
    <row r="106" spans="1:15">
      <c r="B106" s="941"/>
      <c r="C106" s="950"/>
      <c r="D106" s="943"/>
      <c r="E106" s="943"/>
      <c r="F106" s="943"/>
      <c r="G106" s="943"/>
      <c r="H106" s="943"/>
      <c r="I106" s="943"/>
      <c r="J106" s="943"/>
      <c r="K106" s="943"/>
      <c r="L106" s="943"/>
      <c r="M106" s="943"/>
      <c r="N106" s="943"/>
      <c r="O106" s="943"/>
    </row>
    <row r="107" spans="1:15">
      <c r="B107" s="941"/>
      <c r="C107" s="946" t="s">
        <v>1412</v>
      </c>
      <c r="D107" s="943"/>
      <c r="E107" s="943"/>
      <c r="F107" s="943"/>
      <c r="G107" s="943"/>
      <c r="H107" s="943"/>
      <c r="I107" s="943"/>
      <c r="J107" s="943"/>
      <c r="K107" s="943"/>
      <c r="L107" s="943"/>
      <c r="M107" s="943"/>
      <c r="N107" s="943"/>
      <c r="O107" s="943"/>
    </row>
    <row r="108" spans="1:15">
      <c r="B108" s="941"/>
      <c r="C108" s="943"/>
      <c r="D108" s="943"/>
      <c r="E108" s="943"/>
      <c r="F108" s="943"/>
      <c r="G108" s="943"/>
      <c r="H108" s="943"/>
      <c r="I108" s="943"/>
      <c r="J108" s="943"/>
      <c r="K108" s="943"/>
      <c r="L108" s="943"/>
      <c r="M108" s="943"/>
      <c r="N108" s="943"/>
      <c r="O108" s="943"/>
    </row>
    <row r="109" spans="1:15">
      <c r="B109" s="941"/>
      <c r="C109" s="1171" t="s">
        <v>241</v>
      </c>
      <c r="D109" s="1172"/>
      <c r="E109" s="1172"/>
      <c r="F109" s="1172"/>
      <c r="G109" s="1172"/>
      <c r="H109" s="1172"/>
      <c r="I109" s="1172"/>
      <c r="J109" s="1173"/>
      <c r="K109" s="1190">
        <v>2020</v>
      </c>
      <c r="L109" s="1190"/>
      <c r="M109" s="1190"/>
      <c r="N109"/>
      <c r="O109"/>
    </row>
    <row r="110" spans="1:15">
      <c r="B110" s="941"/>
      <c r="C110" s="1177" t="s">
        <v>1413</v>
      </c>
      <c r="D110" s="1178"/>
      <c r="E110" s="1178"/>
      <c r="F110" s="1178"/>
      <c r="G110" s="1178"/>
      <c r="H110" s="1178"/>
      <c r="I110" s="1178"/>
      <c r="J110" s="1179"/>
      <c r="K110" s="1180">
        <f>SUM('[4]BALANZA JUNIO'!H127)</f>
        <v>13328515.18</v>
      </c>
      <c r="L110" s="1180"/>
      <c r="M110" s="1180"/>
      <c r="N110"/>
      <c r="O110"/>
    </row>
    <row r="111" spans="1:15">
      <c r="B111" s="941"/>
      <c r="C111" s="1177" t="s">
        <v>1414</v>
      </c>
      <c r="D111" s="1178"/>
      <c r="E111" s="1178"/>
      <c r="F111" s="1178"/>
      <c r="G111" s="1178"/>
      <c r="H111" s="1178"/>
      <c r="I111" s="1178"/>
      <c r="J111" s="1179"/>
      <c r="K111" s="1180">
        <f>SUM('[4]BALANZA JUNIO'!H136)</f>
        <v>22107367.710000001</v>
      </c>
      <c r="L111" s="1180"/>
      <c r="M111" s="1180"/>
      <c r="N111"/>
      <c r="O111"/>
    </row>
    <row r="112" spans="1:15">
      <c r="B112" s="941"/>
      <c r="C112" s="1166" t="s">
        <v>1415</v>
      </c>
      <c r="D112" s="1167"/>
      <c r="E112" s="1167"/>
      <c r="F112" s="1167"/>
      <c r="G112" s="1167"/>
      <c r="H112" s="1167"/>
      <c r="I112" s="1167"/>
      <c r="J112" s="1168"/>
      <c r="K112" s="1169">
        <f>SUM(K110:M111)</f>
        <v>35435882.890000001</v>
      </c>
      <c r="L112" s="1169"/>
      <c r="M112" s="1169"/>
      <c r="N112"/>
      <c r="O112"/>
    </row>
    <row r="113" spans="2:15">
      <c r="B113" s="941"/>
      <c r="C113" s="943"/>
      <c r="D113" s="951"/>
      <c r="E113" s="951"/>
      <c r="F113" s="951"/>
      <c r="G113" s="951"/>
      <c r="H113" s="951"/>
      <c r="I113" s="951"/>
      <c r="J113" s="951"/>
      <c r="K113" s="951"/>
      <c r="L113" s="952"/>
      <c r="M113" s="952"/>
      <c r="N113" s="952"/>
      <c r="O113" s="952"/>
    </row>
    <row r="114" spans="2:15">
      <c r="B114" s="941"/>
      <c r="C114" s="953" t="s">
        <v>1416</v>
      </c>
      <c r="D114" s="951"/>
      <c r="E114" s="951"/>
      <c r="F114" s="951"/>
      <c r="G114" s="951"/>
      <c r="H114" s="951"/>
      <c r="I114" s="951"/>
      <c r="J114" s="951"/>
      <c r="K114" s="951"/>
      <c r="L114" s="952"/>
      <c r="M114" s="952"/>
      <c r="N114" s="952"/>
      <c r="O114" s="952"/>
    </row>
    <row r="115" spans="2:15">
      <c r="B115" s="941"/>
      <c r="C115" s="953"/>
      <c r="D115" s="951"/>
      <c r="E115" s="951"/>
      <c r="F115" s="951"/>
      <c r="G115" s="951"/>
      <c r="H115" s="951"/>
      <c r="I115" s="951"/>
      <c r="J115" s="951"/>
      <c r="K115" s="951"/>
      <c r="L115" s="952"/>
      <c r="M115" s="952"/>
      <c r="N115" s="952"/>
      <c r="O115" s="952"/>
    </row>
    <row r="116" spans="2:15">
      <c r="B116" s="941"/>
      <c r="C116" s="946" t="s">
        <v>1417</v>
      </c>
      <c r="D116" s="951"/>
      <c r="E116" s="951"/>
      <c r="F116" s="951"/>
      <c r="G116" s="951"/>
      <c r="H116" s="951"/>
      <c r="I116" s="951"/>
      <c r="J116" s="951"/>
      <c r="K116" s="951"/>
      <c r="L116" s="952"/>
      <c r="M116" s="952"/>
      <c r="N116" s="952"/>
      <c r="O116" s="952"/>
    </row>
    <row r="117" spans="2:15">
      <c r="B117" s="941"/>
      <c r="C117" s="943"/>
      <c r="D117" s="951"/>
      <c r="E117" s="951"/>
      <c r="F117" s="951"/>
      <c r="G117" s="951"/>
      <c r="H117" s="951"/>
      <c r="I117" s="951"/>
      <c r="J117" s="951"/>
      <c r="K117" s="951"/>
      <c r="L117" s="952"/>
      <c r="M117" s="952"/>
      <c r="N117" s="952"/>
      <c r="O117" s="952"/>
    </row>
    <row r="118" spans="2:15">
      <c r="B118" s="941"/>
      <c r="D118" s="1171" t="s">
        <v>241</v>
      </c>
      <c r="E118" s="1172"/>
      <c r="F118" s="1172"/>
      <c r="G118" s="1172"/>
      <c r="H118" s="1172"/>
      <c r="I118" s="1173"/>
      <c r="J118" s="1174">
        <v>2020</v>
      </c>
      <c r="K118" s="1175"/>
      <c r="L118" s="1176"/>
      <c r="M118" s="1190">
        <v>2019</v>
      </c>
      <c r="N118" s="1190"/>
      <c r="O118" s="1190"/>
    </row>
    <row r="119" spans="2:15">
      <c r="B119" s="941"/>
      <c r="D119" s="1177" t="s">
        <v>1418</v>
      </c>
      <c r="E119" s="1178"/>
      <c r="F119" s="1178"/>
      <c r="G119" s="1178"/>
      <c r="H119" s="1178"/>
      <c r="I119" s="1179"/>
      <c r="J119" s="1184">
        <f>SUM('[4]BALANZA JUNIO'!H146)</f>
        <v>15012041.48</v>
      </c>
      <c r="K119" s="1185"/>
      <c r="L119" s="1186"/>
      <c r="M119" s="1184">
        <f>SUM('[2]BALANZA COMPROBACION ENE 20'!J105)</f>
        <v>16042263.550000001</v>
      </c>
      <c r="N119" s="1185"/>
      <c r="O119" s="1186"/>
    </row>
    <row r="120" spans="2:15">
      <c r="B120" s="941"/>
      <c r="D120" s="1177" t="s">
        <v>1419</v>
      </c>
      <c r="E120" s="1178"/>
      <c r="F120" s="1178"/>
      <c r="G120" s="1178"/>
      <c r="H120" s="1178"/>
      <c r="I120" s="1179"/>
      <c r="J120" s="1184">
        <f>SUM('[5]BALANZA MAYO'!R201)</f>
        <v>2325042.77</v>
      </c>
      <c r="K120" s="1185"/>
      <c r="L120" s="1186"/>
      <c r="M120" s="1180">
        <f>SUM('[2]BALANZA COMPROBACION ENE 20'!J164)</f>
        <v>2347739.17</v>
      </c>
      <c r="N120" s="1180"/>
      <c r="O120" s="1180"/>
    </row>
    <row r="121" spans="2:15">
      <c r="B121" s="941"/>
      <c r="D121" s="1177" t="s">
        <v>1420</v>
      </c>
      <c r="E121" s="1178"/>
      <c r="F121" s="1178"/>
      <c r="G121" s="1178"/>
      <c r="H121" s="1178"/>
      <c r="I121" s="1179"/>
      <c r="J121" s="1184">
        <f>SUM('[6]BALANZA ABRIL'!R218)</f>
        <v>4280985.45</v>
      </c>
      <c r="K121" s="1185"/>
      <c r="L121" s="1186"/>
      <c r="M121" s="1180">
        <f>SUM('[2]BALANZA COMPROBACION ENE 20'!J186)</f>
        <v>4280985.45</v>
      </c>
      <c r="N121" s="1180"/>
      <c r="O121" s="1180"/>
    </row>
    <row r="122" spans="2:15">
      <c r="B122" s="941"/>
      <c r="D122" s="1177" t="s">
        <v>1421</v>
      </c>
      <c r="E122" s="1178"/>
      <c r="F122" s="1178"/>
      <c r="G122" s="1178"/>
      <c r="H122" s="1178"/>
      <c r="I122" s="1179"/>
      <c r="J122" s="1184">
        <f>SUM('[5]BALANZA MAYO'!R236)</f>
        <v>40995049.479999997</v>
      </c>
      <c r="K122" s="1185"/>
      <c r="L122" s="1186"/>
      <c r="M122" s="1180">
        <f>SUM('[2]BALANZA COMPROBACION ENE 20'!J199)</f>
        <v>43579553.310000002</v>
      </c>
      <c r="N122" s="1180"/>
      <c r="O122" s="1180"/>
    </row>
    <row r="123" spans="2:15">
      <c r="B123" s="941"/>
      <c r="D123" s="1166" t="s">
        <v>1422</v>
      </c>
      <c r="E123" s="1167"/>
      <c r="F123" s="1167"/>
      <c r="G123" s="1167"/>
      <c r="H123" s="1167"/>
      <c r="I123" s="1168"/>
      <c r="J123" s="1187">
        <f>SUM(J119:L122)</f>
        <v>62613119.179999992</v>
      </c>
      <c r="K123" s="1188"/>
      <c r="L123" s="1189"/>
      <c r="M123" s="1169">
        <f>SUM(M119:O122)</f>
        <v>66250541.480000004</v>
      </c>
      <c r="N123" s="1169"/>
      <c r="O123" s="1169"/>
    </row>
    <row r="124" spans="2:15">
      <c r="B124" s="941"/>
      <c r="D124" s="1177" t="s">
        <v>1423</v>
      </c>
      <c r="E124" s="1178"/>
      <c r="F124" s="1178"/>
      <c r="G124" s="1178"/>
      <c r="H124" s="1178"/>
      <c r="I124" s="1179"/>
      <c r="J124" s="1184">
        <f>SUM([7]Hoja1!R352)</f>
        <v>0</v>
      </c>
      <c r="K124" s="1185"/>
      <c r="L124" s="1186"/>
      <c r="M124" s="1180">
        <v>752357.01</v>
      </c>
      <c r="N124" s="1180"/>
      <c r="O124" s="1180"/>
    </row>
    <row r="125" spans="2:15">
      <c r="B125" s="941"/>
      <c r="D125" s="1166" t="s">
        <v>1424</v>
      </c>
      <c r="E125" s="1167"/>
      <c r="F125" s="1167"/>
      <c r="G125" s="1167"/>
      <c r="H125" s="1167"/>
      <c r="I125" s="1168"/>
      <c r="J125" s="1187">
        <f>SUM(J124:L124)</f>
        <v>0</v>
      </c>
      <c r="K125" s="1188"/>
      <c r="L125" s="1189"/>
      <c r="M125" s="1169">
        <f>SUM(M124:O124)</f>
        <v>752357.01</v>
      </c>
      <c r="N125" s="1169"/>
      <c r="O125" s="1169"/>
    </row>
    <row r="126" spans="2:15">
      <c r="B126" s="941"/>
      <c r="D126" s="1177" t="s">
        <v>1425</v>
      </c>
      <c r="E126" s="1178"/>
      <c r="F126" s="1178"/>
      <c r="G126" s="1178"/>
      <c r="H126" s="1178"/>
      <c r="I126" s="1179"/>
      <c r="J126" s="1184">
        <v>-10297381.300000001</v>
      </c>
      <c r="K126" s="1185"/>
      <c r="L126" s="1186"/>
      <c r="M126" s="1180">
        <v>-7848411.9900000002</v>
      </c>
      <c r="N126" s="1180"/>
      <c r="O126" s="1180"/>
    </row>
    <row r="127" spans="2:15">
      <c r="B127" s="941"/>
      <c r="D127" s="1166" t="s">
        <v>1426</v>
      </c>
      <c r="E127" s="1167"/>
      <c r="F127" s="1167"/>
      <c r="G127" s="1167"/>
      <c r="H127" s="1167"/>
      <c r="I127" s="1168"/>
      <c r="J127" s="1191">
        <f>SUM('[4]BALANZA JUNIO'!I270)</f>
        <v>23007225.399999999</v>
      </c>
      <c r="K127" s="1192"/>
      <c r="L127" s="1193"/>
      <c r="M127" s="1169">
        <f>SUM(M126)</f>
        <v>-7848411.9900000002</v>
      </c>
      <c r="N127" s="1169"/>
      <c r="O127" s="1169"/>
    </row>
    <row r="128" spans="2:15">
      <c r="B128" s="941"/>
      <c r="D128" s="1166" t="s">
        <v>1360</v>
      </c>
      <c r="E128" s="1167"/>
      <c r="F128" s="1167"/>
      <c r="G128" s="1167"/>
      <c r="H128" s="1167"/>
      <c r="I128" s="1168"/>
      <c r="J128" s="1187">
        <f>SUM(J123,J125,J127)</f>
        <v>85620344.579999983</v>
      </c>
      <c r="K128" s="1188"/>
      <c r="L128" s="1189"/>
      <c r="M128" s="1169">
        <f>SUM(M123,M125,M127)</f>
        <v>59154486.5</v>
      </c>
      <c r="N128" s="1169"/>
      <c r="O128" s="1169"/>
    </row>
    <row r="129" spans="1:15">
      <c r="B129" s="941"/>
      <c r="C129" s="943"/>
      <c r="D129" s="951"/>
      <c r="E129" s="951"/>
      <c r="F129" s="951"/>
      <c r="G129" s="951"/>
      <c r="H129" s="951"/>
      <c r="I129" s="951"/>
      <c r="J129" s="951"/>
      <c r="K129" s="951"/>
      <c r="L129" s="952"/>
      <c r="M129" s="952"/>
      <c r="N129" s="952"/>
      <c r="O129" s="952"/>
    </row>
    <row r="130" spans="1:15">
      <c r="B130" s="941"/>
      <c r="C130" s="953" t="s">
        <v>1427</v>
      </c>
      <c r="D130" s="951"/>
      <c r="E130" s="951"/>
      <c r="F130" s="951"/>
      <c r="G130" s="951"/>
      <c r="H130" s="951"/>
      <c r="I130" s="951"/>
      <c r="J130" s="951"/>
      <c r="K130" s="951"/>
      <c r="L130" s="952"/>
      <c r="M130" s="952"/>
      <c r="N130" s="952"/>
      <c r="O130" s="952"/>
    </row>
    <row r="131" spans="1:15">
      <c r="B131" s="941"/>
      <c r="C131" s="953"/>
      <c r="D131" s="951"/>
      <c r="E131" s="951"/>
      <c r="F131" s="951"/>
      <c r="G131" s="951"/>
      <c r="H131" s="951"/>
      <c r="I131" s="951"/>
      <c r="J131" s="951"/>
      <c r="K131" s="951"/>
      <c r="L131" s="952"/>
      <c r="M131" s="952"/>
      <c r="N131" s="952"/>
      <c r="O131" s="952"/>
    </row>
    <row r="132" spans="1:15">
      <c r="B132" s="941"/>
      <c r="C132" s="946" t="s">
        <v>1417</v>
      </c>
      <c r="D132" s="951"/>
      <c r="E132" s="951"/>
      <c r="F132" s="951"/>
      <c r="G132" s="951"/>
      <c r="H132" s="951"/>
      <c r="I132" s="951"/>
      <c r="J132" s="951"/>
      <c r="K132" s="951"/>
      <c r="L132" s="952"/>
      <c r="M132" s="952"/>
      <c r="N132" s="952"/>
      <c r="O132" s="952"/>
    </row>
    <row r="133" spans="1:15">
      <c r="B133" s="941"/>
      <c r="C133" s="943"/>
      <c r="D133" s="951"/>
      <c r="E133" s="951"/>
      <c r="F133" s="951"/>
      <c r="G133" s="951"/>
      <c r="H133" s="951"/>
      <c r="I133" s="951"/>
      <c r="J133" s="951"/>
      <c r="K133" s="951"/>
      <c r="L133" s="952"/>
      <c r="M133" s="952"/>
      <c r="N133" s="952"/>
      <c r="O133" s="952"/>
    </row>
    <row r="134" spans="1:15">
      <c r="B134" s="941"/>
      <c r="C134" s="943"/>
      <c r="D134" s="1171" t="s">
        <v>241</v>
      </c>
      <c r="E134" s="1172"/>
      <c r="F134" s="1172"/>
      <c r="G134" s="1172"/>
      <c r="H134" s="1172"/>
      <c r="I134" s="1173"/>
      <c r="J134" s="1174">
        <v>2020</v>
      </c>
      <c r="K134" s="1175"/>
      <c r="L134" s="1176"/>
      <c r="M134" s="1190">
        <v>2019</v>
      </c>
      <c r="N134" s="1190"/>
      <c r="O134" s="1190"/>
    </row>
    <row r="135" spans="1:15">
      <c r="B135" s="941"/>
      <c r="C135" s="943"/>
      <c r="D135" s="1177" t="s">
        <v>1428</v>
      </c>
      <c r="E135" s="1178"/>
      <c r="F135" s="1178"/>
      <c r="G135" s="1178"/>
      <c r="H135" s="1178"/>
      <c r="I135" s="1179"/>
      <c r="J135" s="1184">
        <f>SUM('[4]BALANZA JUNIO'!H298)</f>
        <v>329266</v>
      </c>
      <c r="K135" s="1185"/>
      <c r="L135" s="1186"/>
      <c r="M135" s="1180">
        <f>SUM('[2]BALANZA COMPROBACION ENE 20'!J250)</f>
        <v>329266</v>
      </c>
      <c r="N135" s="1180"/>
      <c r="O135" s="1180"/>
    </row>
    <row r="136" spans="1:15">
      <c r="B136" s="941"/>
      <c r="C136" s="943"/>
      <c r="D136" s="1177" t="s">
        <v>1429</v>
      </c>
      <c r="E136" s="1178"/>
      <c r="F136" s="1178"/>
      <c r="G136" s="1178"/>
      <c r="H136" s="1178"/>
      <c r="I136" s="1179"/>
      <c r="J136" s="1184">
        <f>SUM('[4]BALANZA JUNIO'!H303)</f>
        <v>-10683.47</v>
      </c>
      <c r="K136" s="1185"/>
      <c r="L136" s="1186"/>
      <c r="M136" s="1180">
        <f>SUM('[2]BALANZA COMPROBACION ENE 20'!J255)</f>
        <v>-13677.16</v>
      </c>
      <c r="N136" s="1180"/>
      <c r="O136" s="1180"/>
    </row>
    <row r="137" spans="1:15">
      <c r="B137" s="941"/>
      <c r="C137" s="943"/>
      <c r="D137" s="1166" t="s">
        <v>1360</v>
      </c>
      <c r="E137" s="1167"/>
      <c r="F137" s="1167"/>
      <c r="G137" s="1167"/>
      <c r="H137" s="1167"/>
      <c r="I137" s="1168"/>
      <c r="J137" s="1184">
        <f>SUM(J135:L136)</f>
        <v>318582.53000000003</v>
      </c>
      <c r="K137" s="1185"/>
      <c r="L137" s="1186"/>
      <c r="M137" s="1180">
        <f>SUM(M135:O136)</f>
        <v>315588.84000000003</v>
      </c>
      <c r="N137" s="1180"/>
      <c r="O137" s="1180"/>
    </row>
    <row r="138" spans="1:15">
      <c r="B138" s="941"/>
      <c r="C138" s="943"/>
      <c r="D138" s="951"/>
      <c r="E138" s="951"/>
      <c r="F138" s="951"/>
      <c r="G138" s="951"/>
      <c r="H138" s="951"/>
      <c r="I138" s="951"/>
      <c r="J138" s="951"/>
      <c r="K138" s="951"/>
      <c r="L138" s="952"/>
      <c r="M138" s="952"/>
      <c r="N138" s="952"/>
      <c r="O138" s="952"/>
    </row>
    <row r="140" spans="1:15">
      <c r="A140" s="939"/>
      <c r="B140" s="954" t="s">
        <v>249</v>
      </c>
    </row>
    <row r="141" spans="1:15">
      <c r="A141" s="939"/>
      <c r="B141" s="954"/>
    </row>
    <row r="142" spans="1:15">
      <c r="A142" s="955"/>
      <c r="B142" s="956"/>
      <c r="C142" s="956"/>
      <c r="D142" s="956"/>
      <c r="E142" s="956"/>
      <c r="F142" s="956"/>
      <c r="G142" s="956"/>
      <c r="H142" s="956"/>
      <c r="I142" s="956"/>
      <c r="J142" s="956"/>
      <c r="K142" s="956"/>
      <c r="L142" s="956"/>
      <c r="M142" s="956"/>
      <c r="N142" s="956"/>
      <c r="O142" s="956"/>
    </row>
    <row r="143" spans="1:15">
      <c r="A143" s="957"/>
      <c r="B143" s="956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>
      <c r="A144" s="957"/>
      <c r="B144" s="956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>
      <c r="A145" s="957"/>
      <c r="B145" s="956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>
      <c r="A146" s="957"/>
      <c r="B146" s="956"/>
      <c r="C146" s="947"/>
      <c r="D146" s="947"/>
      <c r="E146" s="947"/>
      <c r="F146" s="947"/>
      <c r="G146" s="947"/>
      <c r="H146" s="947"/>
      <c r="I146" s="947"/>
      <c r="J146" s="947"/>
      <c r="K146" s="947"/>
      <c r="L146" s="947"/>
      <c r="M146" s="947"/>
      <c r="N146" s="947"/>
      <c r="O146" s="947"/>
    </row>
    <row r="147" spans="1:15">
      <c r="A147" s="957"/>
      <c r="B147" s="956"/>
      <c r="C147" s="947"/>
      <c r="D147" s="947"/>
      <c r="E147" s="1171" t="s">
        <v>241</v>
      </c>
      <c r="F147" s="1172"/>
      <c r="G147" s="1172"/>
      <c r="H147" s="1173"/>
      <c r="I147" s="1174">
        <v>2020</v>
      </c>
      <c r="J147" s="1175"/>
      <c r="K147" s="1176"/>
      <c r="L147" s="1190">
        <v>2019</v>
      </c>
      <c r="M147" s="1190"/>
      <c r="N147" s="1190"/>
    </row>
    <row r="148" spans="1:15">
      <c r="A148" s="957"/>
      <c r="B148" s="956"/>
      <c r="C148" s="947"/>
      <c r="D148" s="947"/>
      <c r="E148" s="1177" t="s">
        <v>1430</v>
      </c>
      <c r="F148" s="1178"/>
      <c r="G148" s="1178"/>
      <c r="H148" s="1179"/>
      <c r="I148" s="1184">
        <f>SUM('[4]BALANZA JUNIO'!I306)</f>
        <v>5449355.25</v>
      </c>
      <c r="J148" s="1185"/>
      <c r="K148" s="1186"/>
      <c r="L148" s="1180">
        <f>SUM('[2]BALANZA COMPROBACION ENE 20'!L258)</f>
        <v>13305775.42</v>
      </c>
      <c r="M148" s="1180"/>
      <c r="N148" s="1180"/>
    </row>
    <row r="149" spans="1:15">
      <c r="A149" s="957"/>
      <c r="B149" s="956"/>
      <c r="C149" s="947"/>
      <c r="D149" s="947"/>
      <c r="E149" s="1177" t="s">
        <v>1431</v>
      </c>
      <c r="F149" s="1178"/>
      <c r="G149" s="1178"/>
      <c r="H149" s="1179"/>
      <c r="I149" s="1184">
        <f>SUM('[4]BALANZA JUNIO'!I512)</f>
        <v>39373.93</v>
      </c>
      <c r="J149" s="1185"/>
      <c r="K149" s="1186"/>
      <c r="L149" s="1180">
        <f>SUM('[2]BALANZA COMPROBACION ENE 20'!L373)</f>
        <v>39373.93</v>
      </c>
      <c r="M149" s="1180"/>
      <c r="N149" s="1180"/>
    </row>
    <row r="150" spans="1:15">
      <c r="A150" s="957"/>
      <c r="B150" s="956"/>
      <c r="C150" s="947"/>
      <c r="D150" s="947"/>
      <c r="E150" s="1166" t="s">
        <v>1432</v>
      </c>
      <c r="F150" s="1167"/>
      <c r="G150" s="1167"/>
      <c r="H150" s="1168"/>
      <c r="I150" s="1187">
        <f>SUM(I148:K149)</f>
        <v>5488729.1799999997</v>
      </c>
      <c r="J150" s="1188"/>
      <c r="K150" s="1189"/>
      <c r="L150" s="1169">
        <f>SUM(L148:N149)</f>
        <v>13345149.35</v>
      </c>
      <c r="M150" s="1169"/>
      <c r="N150" s="1169"/>
    </row>
    <row r="151" spans="1:15">
      <c r="A151" s="957"/>
      <c r="B151" s="956"/>
      <c r="C151" s="947"/>
      <c r="D151" s="947"/>
      <c r="E151" s="947"/>
      <c r="F151" s="947"/>
      <c r="G151" s="947"/>
      <c r="H151" s="947"/>
      <c r="I151" s="947"/>
      <c r="J151" s="947"/>
      <c r="K151" s="947"/>
      <c r="L151" s="947"/>
      <c r="M151" s="947"/>
      <c r="N151" s="947"/>
      <c r="O151" s="947"/>
    </row>
    <row r="152" spans="1:15">
      <c r="A152" s="957"/>
      <c r="B152" s="940" t="s">
        <v>1356</v>
      </c>
      <c r="C152" s="953" t="s">
        <v>26</v>
      </c>
      <c r="D152" s="947"/>
      <c r="E152" s="947"/>
      <c r="F152" s="947"/>
      <c r="G152" s="947"/>
      <c r="H152" s="947"/>
      <c r="I152" s="947"/>
      <c r="J152" s="947"/>
      <c r="K152" s="947"/>
      <c r="L152" s="947"/>
      <c r="M152" s="947"/>
      <c r="N152" s="947"/>
      <c r="O152" s="947"/>
    </row>
    <row r="153" spans="1:15">
      <c r="A153" s="957"/>
      <c r="B153" s="940"/>
      <c r="C153" s="953"/>
      <c r="D153" s="947"/>
      <c r="E153" s="947"/>
      <c r="F153" s="947"/>
      <c r="G153" s="947"/>
      <c r="H153" s="947"/>
      <c r="I153" s="947"/>
      <c r="J153" s="947"/>
      <c r="K153" s="947"/>
      <c r="L153" s="947"/>
      <c r="M153" s="947"/>
      <c r="N153" s="947"/>
      <c r="O153" s="947"/>
    </row>
    <row r="154" spans="1:15">
      <c r="A154" s="957"/>
      <c r="B154" s="956"/>
      <c r="C154" s="958" t="s">
        <v>1433</v>
      </c>
      <c r="D154" s="947"/>
      <c r="E154" s="947"/>
      <c r="F154" s="947"/>
      <c r="G154" s="947"/>
      <c r="H154" s="947"/>
      <c r="I154" s="947"/>
      <c r="J154" s="947"/>
      <c r="K154" s="947"/>
      <c r="L154" s="947"/>
      <c r="M154" s="947"/>
      <c r="N154" s="947"/>
      <c r="O154" s="947"/>
    </row>
    <row r="155" spans="1:15">
      <c r="A155" s="957"/>
      <c r="B155" s="956"/>
      <c r="C155" s="947"/>
      <c r="D155" s="947"/>
      <c r="E155" s="947"/>
      <c r="F155" s="947"/>
      <c r="G155" s="947"/>
      <c r="H155" s="947"/>
      <c r="I155" s="947"/>
      <c r="J155" s="947"/>
      <c r="K155" s="947"/>
      <c r="L155" s="947"/>
      <c r="M155" s="947"/>
      <c r="N155" s="947"/>
      <c r="O155" s="947"/>
    </row>
    <row r="156" spans="1:15">
      <c r="A156" s="957"/>
      <c r="B156" s="956"/>
      <c r="C156" s="947"/>
      <c r="D156" s="1171" t="s">
        <v>241</v>
      </c>
      <c r="E156" s="1172"/>
      <c r="F156" s="1172"/>
      <c r="G156" s="1172"/>
      <c r="H156" s="1172"/>
      <c r="I156" s="1172"/>
      <c r="J156" s="1172"/>
      <c r="K156" s="1172"/>
      <c r="L156" s="1173"/>
      <c r="M156" s="1174" t="s">
        <v>1364</v>
      </c>
      <c r="N156" s="1175"/>
      <c r="O156" s="1176"/>
    </row>
    <row r="157" spans="1:15">
      <c r="A157" s="957"/>
      <c r="B157" s="956"/>
      <c r="C157" s="947"/>
      <c r="D157" s="1177" t="s">
        <v>1434</v>
      </c>
      <c r="E157" s="1178"/>
      <c r="F157" s="1178"/>
      <c r="G157" s="1178"/>
      <c r="H157" s="1178"/>
      <c r="I157" s="1178"/>
      <c r="J157" s="1178"/>
      <c r="K157" s="1178"/>
      <c r="L157" s="1179"/>
      <c r="M157" s="1180">
        <f>SUM('[4]BALANZA JUNIO'!I309)</f>
        <v>2631070.94</v>
      </c>
      <c r="N157" s="1180"/>
      <c r="O157" s="1180"/>
    </row>
    <row r="158" spans="1:15">
      <c r="A158" s="957"/>
      <c r="B158" s="956"/>
      <c r="C158" s="947"/>
      <c r="D158" s="1177" t="s">
        <v>1435</v>
      </c>
      <c r="E158" s="1178"/>
      <c r="F158" s="1178"/>
      <c r="G158" s="1178"/>
      <c r="H158" s="1178"/>
      <c r="I158" s="1178"/>
      <c r="J158" s="1178"/>
      <c r="K158" s="1178"/>
      <c r="L158" s="1179"/>
      <c r="M158" s="1180">
        <f>SUM('[4]BALANZA JUNIO'!I485)</f>
        <v>2602190.4</v>
      </c>
      <c r="N158" s="1180"/>
      <c r="O158" s="1180"/>
    </row>
    <row r="159" spans="1:15">
      <c r="A159" s="957"/>
      <c r="B159" s="956"/>
      <c r="C159" s="947"/>
      <c r="D159" s="1177" t="s">
        <v>1436</v>
      </c>
      <c r="E159" s="1178"/>
      <c r="F159" s="1178"/>
      <c r="G159" s="1178"/>
      <c r="H159" s="1178"/>
      <c r="I159" s="1178"/>
      <c r="J159" s="1178"/>
      <c r="K159" s="1178"/>
      <c r="L159" s="1179"/>
      <c r="M159" s="1180">
        <f>SUM('[4]BALANZA JUNIO'!I362)</f>
        <v>107954.34</v>
      </c>
      <c r="N159" s="1180"/>
      <c r="O159" s="1180"/>
    </row>
    <row r="160" spans="1:15">
      <c r="A160" s="957"/>
      <c r="B160" s="956"/>
      <c r="C160" s="947"/>
      <c r="D160" s="1177" t="s">
        <v>1437</v>
      </c>
      <c r="E160" s="1178"/>
      <c r="F160" s="1178"/>
      <c r="G160" s="1178"/>
      <c r="H160" s="1178"/>
      <c r="I160" s="1178"/>
      <c r="J160" s="1178"/>
      <c r="K160" s="1178"/>
      <c r="L160" s="1179"/>
      <c r="M160" s="1180">
        <f>SUM('[4]BALANZA JUNIO'!I496)</f>
        <v>68765.64</v>
      </c>
      <c r="N160" s="1180"/>
      <c r="O160" s="1180"/>
    </row>
    <row r="161" spans="1:15">
      <c r="A161" s="957"/>
      <c r="B161" s="956"/>
      <c r="C161" s="947"/>
      <c r="D161" s="1166" t="s">
        <v>1438</v>
      </c>
      <c r="E161" s="1167"/>
      <c r="F161" s="1167"/>
      <c r="G161" s="1167"/>
      <c r="H161" s="1167"/>
      <c r="I161" s="1167"/>
      <c r="J161" s="1167"/>
      <c r="K161" s="1167"/>
      <c r="L161" s="1168"/>
      <c r="M161" s="1183">
        <f>SUM(M157:O160)</f>
        <v>5409981.3199999994</v>
      </c>
      <c r="N161" s="1169"/>
      <c r="O161" s="1169"/>
    </row>
    <row r="162" spans="1:15">
      <c r="A162" s="957"/>
      <c r="B162" s="956"/>
      <c r="C162" s="947"/>
      <c r="D162" s="947"/>
      <c r="E162" s="947"/>
      <c r="F162" s="947"/>
      <c r="G162" s="947"/>
      <c r="H162" s="947"/>
      <c r="I162" s="947"/>
      <c r="J162" s="947"/>
      <c r="K162" s="947"/>
      <c r="L162" s="947"/>
      <c r="M162" s="947"/>
      <c r="N162" s="947"/>
      <c r="O162" s="947"/>
    </row>
    <row r="163" spans="1:15">
      <c r="A163" s="957"/>
      <c r="B163" s="956"/>
      <c r="C163" s="947"/>
      <c r="D163" s="947"/>
      <c r="E163" s="947"/>
      <c r="F163" s="947"/>
      <c r="G163" s="947"/>
      <c r="H163" s="947"/>
      <c r="I163" s="947"/>
      <c r="J163" s="947"/>
      <c r="K163" s="947"/>
      <c r="L163" s="947"/>
      <c r="M163" s="947"/>
      <c r="N163" s="947"/>
      <c r="O163" s="947"/>
    </row>
    <row r="164" spans="1:15">
      <c r="A164" s="957"/>
      <c r="B164" s="940" t="s">
        <v>1356</v>
      </c>
      <c r="C164" s="953" t="s">
        <v>45</v>
      </c>
      <c r="D164" s="947"/>
      <c r="E164" s="947"/>
      <c r="F164" s="947"/>
      <c r="G164" s="947"/>
      <c r="H164" s="947"/>
      <c r="I164" s="947"/>
      <c r="J164" s="947"/>
      <c r="K164" s="947"/>
      <c r="L164" s="947"/>
      <c r="M164" s="947"/>
      <c r="N164" s="947"/>
      <c r="O164" s="947"/>
    </row>
    <row r="165" spans="1:15">
      <c r="A165" s="957"/>
      <c r="B165" s="940"/>
      <c r="C165" s="953"/>
      <c r="D165" s="947"/>
      <c r="E165" s="947"/>
      <c r="F165" s="947"/>
      <c r="G165" s="947"/>
      <c r="H165" s="947"/>
      <c r="I165" s="947"/>
      <c r="J165" s="947"/>
      <c r="K165" s="947"/>
      <c r="L165" s="947"/>
      <c r="M165" s="947"/>
      <c r="N165" s="947"/>
      <c r="O165" s="947"/>
    </row>
    <row r="166" spans="1:15">
      <c r="A166" s="957"/>
      <c r="B166" s="956"/>
      <c r="C166" s="946" t="s">
        <v>1439</v>
      </c>
      <c r="D166" s="947"/>
      <c r="E166" s="947"/>
      <c r="F166" s="947"/>
      <c r="G166" s="947"/>
      <c r="H166" s="947"/>
      <c r="I166" s="947"/>
      <c r="J166" s="947"/>
      <c r="K166" s="947"/>
      <c r="L166" s="947"/>
      <c r="M166" s="947"/>
      <c r="N166" s="947"/>
      <c r="O166" s="947"/>
    </row>
    <row r="167" spans="1:15">
      <c r="A167" s="957"/>
      <c r="B167" s="956"/>
      <c r="C167" s="947"/>
      <c r="D167" s="947"/>
      <c r="E167" s="947"/>
      <c r="F167" s="947"/>
      <c r="G167" s="947"/>
      <c r="H167" s="947"/>
      <c r="I167" s="947"/>
      <c r="J167" s="947"/>
      <c r="K167" s="947"/>
      <c r="L167" s="947"/>
      <c r="M167" s="947"/>
      <c r="N167" s="947"/>
      <c r="O167" s="947"/>
    </row>
    <row r="168" spans="1:15">
      <c r="A168" s="957"/>
      <c r="B168" s="956"/>
      <c r="C168" s="947"/>
      <c r="D168" s="1171" t="s">
        <v>241</v>
      </c>
      <c r="E168" s="1172"/>
      <c r="F168" s="1172"/>
      <c r="G168" s="1172"/>
      <c r="H168" s="1172"/>
      <c r="I168" s="1172"/>
      <c r="J168" s="1172"/>
      <c r="K168" s="1172"/>
      <c r="L168" s="1173"/>
      <c r="M168" s="1174">
        <v>2020</v>
      </c>
      <c r="N168" s="1175"/>
      <c r="O168" s="1176"/>
    </row>
    <row r="169" spans="1:15">
      <c r="A169" s="957"/>
      <c r="B169" s="956"/>
      <c r="C169" s="947"/>
      <c r="D169" s="1158" t="s">
        <v>1440</v>
      </c>
      <c r="E169" s="1159"/>
      <c r="F169" s="1159"/>
      <c r="G169" s="1159"/>
      <c r="H169" s="1159"/>
      <c r="I169" s="1159"/>
      <c r="J169" s="1159"/>
      <c r="K169" s="1159"/>
      <c r="L169" s="1160"/>
      <c r="M169" s="1181">
        <f>SUM('[4]BALANZA JUNIO'!I514)</f>
        <v>39373.93</v>
      </c>
      <c r="N169" s="1181"/>
      <c r="O169" s="1181"/>
    </row>
    <row r="170" spans="1:15">
      <c r="A170" s="957"/>
      <c r="B170" s="956"/>
      <c r="C170" s="947"/>
      <c r="D170" s="1166" t="s">
        <v>1441</v>
      </c>
      <c r="E170" s="1167"/>
      <c r="F170" s="1167"/>
      <c r="G170" s="1167"/>
      <c r="H170" s="1167"/>
      <c r="I170" s="1167"/>
      <c r="J170" s="1167"/>
      <c r="K170" s="1167"/>
      <c r="L170" s="1168"/>
      <c r="M170" s="1182">
        <f>SUM(M169)</f>
        <v>39373.93</v>
      </c>
      <c r="N170" s="1182"/>
      <c r="O170" s="1182"/>
    </row>
    <row r="171" spans="1:15">
      <c r="A171" s="957"/>
      <c r="B171" s="956"/>
      <c r="C171" s="947"/>
      <c r="D171" s="947"/>
      <c r="E171" s="947"/>
      <c r="F171" s="947"/>
      <c r="G171" s="947"/>
      <c r="H171" s="947"/>
      <c r="I171" s="947"/>
      <c r="J171" s="947"/>
      <c r="K171" s="947"/>
      <c r="L171" s="947"/>
      <c r="M171" s="947"/>
      <c r="N171" s="947"/>
      <c r="O171" s="947"/>
    </row>
    <row r="172" spans="1:15">
      <c r="A172" s="956"/>
      <c r="B172" s="939" t="s">
        <v>1442</v>
      </c>
      <c r="C172" s="959" t="s">
        <v>1443</v>
      </c>
      <c r="D172" s="956"/>
      <c r="E172" s="956"/>
      <c r="F172" s="956"/>
      <c r="G172" s="956"/>
      <c r="H172" s="956"/>
      <c r="I172" s="956"/>
      <c r="J172" s="956"/>
      <c r="K172" s="956"/>
      <c r="L172" s="956"/>
      <c r="M172" s="956"/>
      <c r="N172" s="956"/>
      <c r="O172" s="956"/>
    </row>
    <row r="173" spans="1:15">
      <c r="A173" s="956"/>
      <c r="B173" s="939"/>
      <c r="C173" s="959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</row>
    <row r="174" spans="1:15">
      <c r="A174" s="960"/>
      <c r="B174" s="960"/>
      <c r="C174" s="939" t="s">
        <v>1444</v>
      </c>
      <c r="D174" s="960"/>
      <c r="E174" s="960"/>
      <c r="F174" s="960"/>
      <c r="G174" s="960"/>
      <c r="H174" s="960"/>
      <c r="I174" s="960"/>
      <c r="J174" s="960"/>
      <c r="K174" s="960"/>
      <c r="L174" s="960"/>
      <c r="M174" s="960"/>
      <c r="N174" s="960"/>
      <c r="O174" s="960"/>
    </row>
    <row r="175" spans="1:15">
      <c r="A175" s="960"/>
      <c r="B175" s="960"/>
      <c r="C175" s="939"/>
      <c r="D175" s="960"/>
      <c r="E175" s="960"/>
      <c r="F175" s="960"/>
      <c r="G175" s="960"/>
      <c r="H175" s="960"/>
      <c r="I175" s="960"/>
      <c r="J175" s="960"/>
      <c r="K175" s="960"/>
      <c r="L175" s="960"/>
      <c r="M175" s="960"/>
      <c r="N175" s="960"/>
      <c r="O175" s="960"/>
    </row>
    <row r="176" spans="1:15">
      <c r="B176" s="961"/>
      <c r="C176" s="962"/>
      <c r="D176" s="962"/>
      <c r="E176" s="962"/>
      <c r="F176" s="962"/>
      <c r="G176" s="962"/>
      <c r="H176" s="962"/>
      <c r="I176" s="962"/>
      <c r="J176" s="962"/>
      <c r="K176" s="962"/>
      <c r="L176" s="962"/>
      <c r="M176" s="962"/>
      <c r="N176" s="962"/>
      <c r="O176" s="962"/>
    </row>
    <row r="177" spans="1:15">
      <c r="B177" s="961"/>
      <c r="C177" s="962"/>
      <c r="D177" s="1171" t="s">
        <v>241</v>
      </c>
      <c r="E177" s="1172"/>
      <c r="F177" s="1172"/>
      <c r="G177" s="1172"/>
      <c r="H177" s="1172"/>
      <c r="I177" s="1172"/>
      <c r="J177" s="1172"/>
      <c r="K177" s="1172"/>
      <c r="L177" s="1173"/>
      <c r="M177" s="1174" t="s">
        <v>1364</v>
      </c>
      <c r="N177" s="1175"/>
      <c r="O177" s="1176"/>
    </row>
    <row r="178" spans="1:15">
      <c r="B178" s="961"/>
      <c r="C178" s="962"/>
      <c r="D178" s="1177" t="s">
        <v>1445</v>
      </c>
      <c r="E178" s="1178"/>
      <c r="F178" s="1178"/>
      <c r="G178" s="1178"/>
      <c r="H178" s="1178"/>
      <c r="I178" s="1178"/>
      <c r="J178" s="1178"/>
      <c r="K178" s="1178"/>
      <c r="L178" s="1179"/>
      <c r="M178" s="1180">
        <f>SUM('[4]BALANZA JUNIO'!I725)</f>
        <v>12918714</v>
      </c>
      <c r="N178" s="1180"/>
      <c r="O178" s="1180"/>
    </row>
    <row r="179" spans="1:15">
      <c r="B179" s="961"/>
      <c r="C179" s="962"/>
      <c r="D179" s="1177" t="s">
        <v>1678</v>
      </c>
      <c r="E179" s="1178"/>
      <c r="F179" s="1178"/>
      <c r="G179" s="1178"/>
      <c r="H179" s="1178"/>
      <c r="I179" s="1178"/>
      <c r="J179" s="1178"/>
      <c r="K179" s="1178"/>
      <c r="L179" s="1179"/>
      <c r="M179" s="1180">
        <f>SUM('[4]BALANZA JUNIO'!I724)</f>
        <v>46509572.93</v>
      </c>
      <c r="N179" s="1180"/>
      <c r="O179" s="1180"/>
    </row>
    <row r="180" spans="1:15">
      <c r="B180" s="961"/>
      <c r="C180" s="962"/>
      <c r="D180" s="1166" t="s">
        <v>1446</v>
      </c>
      <c r="E180" s="1167"/>
      <c r="F180" s="1167"/>
      <c r="G180" s="1167"/>
      <c r="H180" s="1167"/>
      <c r="I180" s="1167"/>
      <c r="J180" s="1167"/>
      <c r="K180" s="1167"/>
      <c r="L180" s="1168"/>
      <c r="M180" s="1169">
        <f>SUM(M178:O179)</f>
        <v>59428286.93</v>
      </c>
      <c r="N180" s="1169"/>
      <c r="O180" s="1169"/>
    </row>
    <row r="181" spans="1:15">
      <c r="B181" s="961"/>
      <c r="C181" s="962"/>
      <c r="D181" s="1177" t="s">
        <v>1447</v>
      </c>
      <c r="E181" s="1178"/>
      <c r="F181" s="1178"/>
      <c r="G181" s="1178"/>
      <c r="H181" s="1178"/>
      <c r="I181" s="1178"/>
      <c r="J181" s="1178"/>
      <c r="K181" s="1178"/>
      <c r="L181" s="1179"/>
      <c r="M181" s="1180">
        <f>SUM('[4]BALANZA JUNIO'!I728)</f>
        <v>1045.71</v>
      </c>
      <c r="N181" s="1180"/>
      <c r="O181" s="1180"/>
    </row>
    <row r="182" spans="1:15">
      <c r="B182" s="961"/>
      <c r="C182" s="962"/>
      <c r="D182" s="1166" t="s">
        <v>1448</v>
      </c>
      <c r="E182" s="1167"/>
      <c r="F182" s="1167"/>
      <c r="G182" s="1167"/>
      <c r="H182" s="1167"/>
      <c r="I182" s="1167"/>
      <c r="J182" s="1167"/>
      <c r="K182" s="1167"/>
      <c r="L182" s="1168"/>
      <c r="M182" s="1183">
        <f>SUM(M181)</f>
        <v>1045.71</v>
      </c>
      <c r="N182" s="1169"/>
      <c r="O182" s="1169"/>
    </row>
    <row r="183" spans="1:15">
      <c r="B183" s="961"/>
      <c r="C183" s="962"/>
      <c r="D183" s="1166" t="s">
        <v>1360</v>
      </c>
      <c r="E183" s="1167"/>
      <c r="F183" s="1167"/>
      <c r="G183" s="1167"/>
      <c r="H183" s="1167"/>
      <c r="I183" s="1167"/>
      <c r="J183" s="1167"/>
      <c r="K183" s="1167"/>
      <c r="L183" s="1168"/>
      <c r="M183" s="1169">
        <f>M182+M180</f>
        <v>59429332.640000001</v>
      </c>
      <c r="N183" s="1169"/>
      <c r="O183" s="1169"/>
    </row>
    <row r="184" spans="1:15">
      <c r="B184" s="961"/>
      <c r="C184" s="962"/>
      <c r="D184" s="962"/>
      <c r="E184" s="962"/>
      <c r="F184" s="962"/>
      <c r="G184" s="962"/>
      <c r="H184" s="962"/>
      <c r="I184" s="962"/>
      <c r="J184" s="962"/>
      <c r="K184" s="962"/>
      <c r="L184" s="962"/>
      <c r="M184" s="962"/>
      <c r="N184" s="962"/>
      <c r="O184" s="962"/>
    </row>
    <row r="185" spans="1:15">
      <c r="A185" s="947"/>
      <c r="B185" s="948"/>
      <c r="C185" s="947"/>
      <c r="D185" s="947"/>
      <c r="E185" s="947"/>
      <c r="F185" s="947"/>
      <c r="G185" s="947"/>
      <c r="H185" s="947"/>
      <c r="I185" s="947"/>
      <c r="J185" s="947"/>
      <c r="K185" s="947"/>
      <c r="L185" s="947"/>
      <c r="M185" s="947"/>
      <c r="N185" s="947"/>
      <c r="O185" s="947"/>
    </row>
    <row r="186" spans="1:15">
      <c r="A186" s="947"/>
      <c r="B186" s="948"/>
      <c r="C186" s="947"/>
      <c r="D186" s="947"/>
      <c r="E186" s="947"/>
      <c r="F186" s="947"/>
      <c r="G186" s="947"/>
      <c r="H186" s="947"/>
      <c r="I186" s="947"/>
      <c r="J186" s="947"/>
      <c r="K186" s="947"/>
      <c r="L186" s="947"/>
      <c r="M186" s="947"/>
      <c r="N186" s="947"/>
      <c r="O186" s="947"/>
    </row>
    <row r="187" spans="1:15">
      <c r="A187" s="963"/>
      <c r="B187" s="964" t="s">
        <v>1449</v>
      </c>
      <c r="C187" s="965" t="s">
        <v>1450</v>
      </c>
    </row>
    <row r="188" spans="1:15">
      <c r="A188" s="963"/>
      <c r="B188" s="964"/>
      <c r="C188" s="965"/>
    </row>
    <row r="189" spans="1:15">
      <c r="A189" s="963"/>
      <c r="B189" s="964"/>
      <c r="C189" s="965"/>
    </row>
    <row r="190" spans="1:15">
      <c r="A190" s="963"/>
      <c r="B190" s="964"/>
      <c r="C190" s="965"/>
    </row>
    <row r="191" spans="1:15">
      <c r="A191" s="963"/>
      <c r="B191" s="964"/>
      <c r="C191" s="965"/>
    </row>
    <row r="192" spans="1:15">
      <c r="A192" s="963"/>
      <c r="B192" s="964"/>
      <c r="C192" s="965"/>
    </row>
    <row r="193" spans="1:3">
      <c r="A193" s="963"/>
      <c r="B193" s="964"/>
      <c r="C193" s="965"/>
    </row>
    <row r="194" spans="1:3">
      <c r="A194" s="963"/>
      <c r="B194" s="964"/>
      <c r="C194" s="965"/>
    </row>
    <row r="195" spans="1:3">
      <c r="A195" s="963"/>
      <c r="B195" s="964"/>
      <c r="C195" s="965"/>
    </row>
    <row r="196" spans="1:3">
      <c r="A196" s="963"/>
      <c r="B196" s="964"/>
      <c r="C196" s="965"/>
    </row>
    <row r="197" spans="1:3">
      <c r="A197" s="963"/>
      <c r="B197" s="964"/>
      <c r="C197" s="965"/>
    </row>
    <row r="198" spans="1:3">
      <c r="A198" s="963"/>
      <c r="B198" s="964"/>
      <c r="C198" s="965"/>
    </row>
    <row r="199" spans="1:3">
      <c r="A199" s="963"/>
      <c r="B199" s="964"/>
      <c r="C199" s="965"/>
    </row>
    <row r="200" spans="1:3">
      <c r="A200" s="963"/>
      <c r="B200" s="964"/>
      <c r="C200" s="965"/>
    </row>
    <row r="201" spans="1:3">
      <c r="A201" s="963"/>
      <c r="B201" s="964"/>
      <c r="C201" s="965"/>
    </row>
    <row r="202" spans="1:3">
      <c r="A202" s="963"/>
      <c r="B202" s="964"/>
      <c r="C202" s="965"/>
    </row>
    <row r="203" spans="1:3">
      <c r="A203" s="963"/>
      <c r="B203" s="964"/>
      <c r="C203" s="965"/>
    </row>
    <row r="204" spans="1:3">
      <c r="A204" s="963"/>
      <c r="B204" s="964"/>
      <c r="C204" s="965"/>
    </row>
    <row r="205" spans="1:3">
      <c r="A205" s="963"/>
      <c r="B205" s="964"/>
      <c r="C205" s="965"/>
    </row>
    <row r="206" spans="1:3">
      <c r="A206" s="963"/>
      <c r="B206" s="964"/>
      <c r="C206" s="965"/>
    </row>
    <row r="207" spans="1:3">
      <c r="A207" s="963"/>
      <c r="B207" s="964"/>
      <c r="C207" s="965"/>
    </row>
    <row r="208" spans="1:3">
      <c r="A208" s="963"/>
      <c r="B208" s="964"/>
      <c r="C208" s="965"/>
    </row>
    <row r="209" spans="1:15">
      <c r="A209" s="963"/>
      <c r="B209" s="964"/>
      <c r="C209" s="965"/>
    </row>
    <row r="210" spans="1:15">
      <c r="A210" s="963"/>
      <c r="B210" s="964"/>
      <c r="C210" s="965"/>
    </row>
    <row r="211" spans="1:15">
      <c r="A211" s="963"/>
      <c r="B211" s="964"/>
      <c r="C211" s="965"/>
    </row>
    <row r="212" spans="1:15">
      <c r="A212" s="963"/>
      <c r="B212" s="964"/>
      <c r="C212" s="965"/>
    </row>
    <row r="213" spans="1:15">
      <c r="A213" s="949"/>
      <c r="B213" s="961"/>
      <c r="C213" s="961"/>
      <c r="D213" s="961"/>
      <c r="E213" s="961"/>
      <c r="F213" s="961"/>
      <c r="G213" s="961"/>
      <c r="H213" s="961"/>
      <c r="I213" s="961"/>
      <c r="J213" s="961"/>
      <c r="K213" s="961"/>
      <c r="L213" s="961"/>
      <c r="M213" s="961"/>
      <c r="N213" s="961"/>
      <c r="O213" s="961"/>
    </row>
    <row r="214" spans="1:15">
      <c r="A214" s="949"/>
      <c r="B214" s="961"/>
      <c r="C214" s="961"/>
      <c r="D214" s="961"/>
      <c r="E214" s="961"/>
      <c r="F214" s="961"/>
      <c r="G214" s="961"/>
      <c r="H214" s="961"/>
      <c r="I214" s="961"/>
      <c r="J214" s="961"/>
      <c r="K214" s="961"/>
      <c r="L214" s="961"/>
      <c r="M214" s="961"/>
      <c r="N214" s="961"/>
      <c r="O214" s="961"/>
    </row>
    <row r="215" spans="1:15">
      <c r="A215" s="949"/>
      <c r="B215" s="961"/>
      <c r="C215" s="961"/>
      <c r="D215" s="961"/>
      <c r="E215" s="961"/>
      <c r="F215" s="961"/>
      <c r="G215" s="961"/>
      <c r="H215" s="961"/>
      <c r="I215" s="961"/>
      <c r="J215" s="961"/>
      <c r="K215" s="961"/>
      <c r="L215" s="961"/>
      <c r="M215" s="961"/>
      <c r="N215" s="961"/>
      <c r="O215" s="961"/>
    </row>
    <row r="216" spans="1:15">
      <c r="A216" s="949"/>
      <c r="B216" s="961"/>
      <c r="C216" s="961"/>
      <c r="D216" s="961"/>
      <c r="E216" s="961"/>
      <c r="F216" s="961"/>
      <c r="G216" s="961"/>
      <c r="H216" s="961"/>
      <c r="I216" s="961"/>
      <c r="J216" s="961"/>
      <c r="K216" s="961"/>
      <c r="L216" s="961"/>
      <c r="M216" s="961"/>
      <c r="N216" s="961"/>
      <c r="O216" s="961"/>
    </row>
    <row r="217" spans="1:15">
      <c r="A217" s="949"/>
      <c r="B217" s="961"/>
      <c r="C217" s="961"/>
      <c r="D217" s="961"/>
      <c r="E217" s="961"/>
      <c r="F217" s="961"/>
      <c r="G217" s="961"/>
      <c r="H217" s="961"/>
      <c r="I217" s="961"/>
      <c r="J217" s="961"/>
      <c r="K217" s="961"/>
      <c r="L217" s="961"/>
      <c r="M217" s="961"/>
      <c r="N217" s="961"/>
      <c r="O217" s="961"/>
    </row>
    <row r="218" spans="1:15">
      <c r="A218" s="949"/>
      <c r="B218" s="961"/>
      <c r="C218" s="961"/>
      <c r="D218" s="961"/>
      <c r="E218" s="961"/>
      <c r="F218" s="961"/>
      <c r="G218" s="961"/>
      <c r="H218" s="961"/>
      <c r="I218" s="961"/>
      <c r="J218" s="961"/>
      <c r="K218" s="961"/>
      <c r="L218" s="961"/>
      <c r="M218" s="961"/>
      <c r="N218" s="961"/>
      <c r="O218" s="961"/>
    </row>
    <row r="219" spans="1:15">
      <c r="A219" s="949"/>
      <c r="B219" s="1170" t="s">
        <v>1451</v>
      </c>
      <c r="C219" s="1170"/>
      <c r="D219" s="1170"/>
      <c r="E219" s="1170"/>
      <c r="F219" s="1170"/>
      <c r="G219" s="1170"/>
      <c r="H219" s="1170"/>
      <c r="I219" s="961"/>
      <c r="J219" s="961"/>
      <c r="K219" s="961"/>
      <c r="L219" s="961"/>
      <c r="M219" s="961"/>
      <c r="N219" s="961"/>
      <c r="O219" s="961"/>
    </row>
    <row r="220" spans="1:15">
      <c r="A220" s="949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>
      <c r="A221" s="949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>
      <c r="A222" s="949"/>
      <c r="B222" s="966" t="s">
        <v>1679</v>
      </c>
      <c r="C222" s="1014"/>
      <c r="D222" s="1014"/>
      <c r="E222" s="1014"/>
      <c r="F222" s="1014"/>
      <c r="G222" s="1014"/>
      <c r="H222" s="1014"/>
      <c r="I222" s="967"/>
      <c r="J222" s="1014"/>
      <c r="K222" s="1014"/>
      <c r="L222" s="1014"/>
      <c r="M222" s="1014"/>
      <c r="N222" s="1014"/>
      <c r="O222" s="1014"/>
    </row>
    <row r="223" spans="1:15">
      <c r="A223" s="949"/>
      <c r="B223" s="966" t="s">
        <v>1680</v>
      </c>
      <c r="C223" s="1014"/>
      <c r="D223" s="1014"/>
      <c r="E223" s="1014"/>
      <c r="F223" s="1014"/>
      <c r="G223" s="1014"/>
      <c r="H223" s="1014"/>
      <c r="I223" s="967"/>
      <c r="J223" s="1014"/>
      <c r="K223" s="1014"/>
      <c r="L223" s="1014"/>
      <c r="M223" s="1014"/>
      <c r="N223" s="1014"/>
      <c r="O223" s="1014"/>
    </row>
    <row r="224" spans="1:15">
      <c r="A224" s="939"/>
      <c r="B224" s="964" t="s">
        <v>1452</v>
      </c>
      <c r="C224" s="965" t="s">
        <v>1453</v>
      </c>
    </row>
    <row r="225" spans="1:18">
      <c r="A225" s="939"/>
      <c r="B225" s="964"/>
      <c r="C225" s="965"/>
    </row>
    <row r="226" spans="1:18">
      <c r="A226" s="960"/>
      <c r="B226" s="968"/>
      <c r="C226" s="939" t="s">
        <v>1454</v>
      </c>
      <c r="D226" s="960"/>
      <c r="E226" s="960"/>
      <c r="F226" s="960"/>
      <c r="G226" s="960"/>
      <c r="H226" s="960"/>
      <c r="I226" s="960"/>
      <c r="J226" s="960"/>
      <c r="K226" s="960"/>
      <c r="L226" s="960"/>
      <c r="M226" s="960"/>
      <c r="N226" s="960"/>
      <c r="O226" s="960"/>
    </row>
    <row r="227" spans="1:18">
      <c r="A227" s="960"/>
      <c r="B227" s="968"/>
      <c r="C227" s="939"/>
      <c r="D227" s="960"/>
      <c r="E227" s="960"/>
      <c r="F227" s="960"/>
      <c r="G227" s="960"/>
      <c r="H227" s="960"/>
      <c r="I227" s="960"/>
      <c r="J227" s="960"/>
      <c r="K227" s="960"/>
      <c r="L227" s="960"/>
      <c r="M227" s="960"/>
      <c r="N227" s="960"/>
      <c r="O227" s="960"/>
    </row>
    <row r="229" spans="1:18">
      <c r="E229" s="1171" t="s">
        <v>241</v>
      </c>
      <c r="F229" s="1172"/>
      <c r="G229" s="1172"/>
      <c r="H229" s="1173"/>
      <c r="I229" s="1174">
        <v>2020</v>
      </c>
      <c r="J229" s="1175"/>
      <c r="K229" s="1176"/>
      <c r="L229" s="1174">
        <v>2019</v>
      </c>
      <c r="M229" s="1175"/>
      <c r="N229" s="1176"/>
    </row>
    <row r="230" spans="1:18">
      <c r="E230" s="1158" t="s">
        <v>1455</v>
      </c>
      <c r="F230" s="1159"/>
      <c r="G230" s="1159"/>
      <c r="H230" s="1160"/>
      <c r="I230" s="1161">
        <f>SUM('[4]BALANZA JUNIO'!H4)</f>
        <v>9976.07</v>
      </c>
      <c r="J230" s="1162"/>
      <c r="K230" s="1163"/>
      <c r="L230" s="1164">
        <f>SUM('[2]BALANZA COMPROBACION ENE 20'!J10)</f>
        <v>-7.31</v>
      </c>
      <c r="M230" s="1165"/>
      <c r="N230" s="1165"/>
    </row>
    <row r="231" spans="1:18">
      <c r="A231" s="963"/>
      <c r="E231" s="1158" t="s">
        <v>1456</v>
      </c>
      <c r="F231" s="1159"/>
      <c r="G231" s="1159"/>
      <c r="H231" s="1160"/>
      <c r="I231" s="1161">
        <f>SUM('[4]BALANZA JUNIO'!H24)</f>
        <v>16366122.66</v>
      </c>
      <c r="J231" s="1162"/>
      <c r="K231" s="1163"/>
      <c r="L231" s="1164">
        <f>SUM('[2]BALANZA COMPROBACION ENE 20'!J17)</f>
        <v>18823808.969999999</v>
      </c>
      <c r="M231" s="1165"/>
      <c r="N231" s="1165"/>
    </row>
    <row r="232" spans="1:18">
      <c r="E232" s="1148" t="s">
        <v>1457</v>
      </c>
      <c r="F232" s="1149"/>
      <c r="G232" s="1149"/>
      <c r="H232" s="1150"/>
      <c r="I232" s="1151">
        <f>SUM(I230:K231)</f>
        <v>16376098.73</v>
      </c>
      <c r="J232" s="1152"/>
      <c r="K232" s="1153"/>
      <c r="L232" s="1151">
        <f>SUM(L230:N231)</f>
        <v>18823801.66</v>
      </c>
      <c r="M232" s="1154"/>
      <c r="N232" s="1155"/>
    </row>
    <row r="234" spans="1:18">
      <c r="A234" s="963"/>
    </row>
    <row r="235" spans="1:18" ht="15" customHeight="1">
      <c r="B235" s="939" t="s">
        <v>1458</v>
      </c>
      <c r="C235" s="1156" t="s">
        <v>1459</v>
      </c>
      <c r="D235" s="1156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6"/>
      <c r="O235" s="1156"/>
      <c r="P235" s="1156"/>
      <c r="Q235" s="935"/>
      <c r="R235" s="935"/>
    </row>
    <row r="236" spans="1:18">
      <c r="P236" s="935"/>
      <c r="Q236" s="935"/>
      <c r="R236" s="935"/>
    </row>
    <row r="237" spans="1:18">
      <c r="P237" s="935"/>
      <c r="Q237" s="935"/>
      <c r="R237" s="935"/>
    </row>
    <row r="238" spans="1:18">
      <c r="P238" s="935"/>
      <c r="Q238" s="935"/>
      <c r="R238" s="935"/>
    </row>
    <row r="239" spans="1:18">
      <c r="P239" s="935"/>
      <c r="Q239" s="935"/>
      <c r="R239" s="935"/>
    </row>
    <row r="240" spans="1:18">
      <c r="P240" s="935"/>
      <c r="Q240" s="935"/>
      <c r="R240" s="935"/>
    </row>
    <row r="241" spans="16:18">
      <c r="P241" s="935"/>
      <c r="Q241" s="935"/>
      <c r="R241" s="935"/>
    </row>
    <row r="242" spans="16:18">
      <c r="P242" s="935"/>
      <c r="Q242" s="935"/>
      <c r="R242" s="935"/>
    </row>
    <row r="243" spans="16:18">
      <c r="P243" s="935"/>
      <c r="Q243" s="935"/>
      <c r="R243" s="935"/>
    </row>
    <row r="244" spans="16:18">
      <c r="P244" s="935"/>
      <c r="Q244" s="935"/>
      <c r="R244" s="935"/>
    </row>
    <row r="245" spans="16:18">
      <c r="P245" s="935"/>
      <c r="Q245" s="935"/>
      <c r="R245" s="935"/>
    </row>
    <row r="246" spans="16:18">
      <c r="P246" s="935"/>
      <c r="Q246" s="935"/>
      <c r="R246" s="935"/>
    </row>
    <row r="247" spans="16:18">
      <c r="P247" s="935"/>
      <c r="Q247" s="935"/>
      <c r="R247" s="935"/>
    </row>
    <row r="248" spans="16:18">
      <c r="P248" s="935"/>
      <c r="Q248" s="935"/>
      <c r="R248" s="935"/>
    </row>
    <row r="249" spans="16:18">
      <c r="P249" s="935"/>
      <c r="Q249" s="935"/>
      <c r="R249" s="935"/>
    </row>
    <row r="250" spans="16:18">
      <c r="P250" s="935"/>
      <c r="Q250" s="935"/>
      <c r="R250" s="935"/>
    </row>
    <row r="251" spans="16:18">
      <c r="P251" s="935"/>
      <c r="Q251" s="935"/>
      <c r="R251" s="935"/>
    </row>
    <row r="252" spans="16:18">
      <c r="P252" s="935"/>
      <c r="Q252" s="935"/>
      <c r="R252" s="935"/>
    </row>
    <row r="253" spans="16:18">
      <c r="P253" s="935"/>
      <c r="Q253" s="935"/>
      <c r="R253" s="935"/>
    </row>
    <row r="254" spans="16:18">
      <c r="P254" s="935"/>
      <c r="Q254" s="935"/>
      <c r="R254" s="935"/>
    </row>
    <row r="255" spans="16:18">
      <c r="P255" s="935"/>
      <c r="Q255" s="935"/>
      <c r="R255" s="935"/>
    </row>
    <row r="256" spans="16:18">
      <c r="P256" s="935"/>
      <c r="Q256" s="935"/>
      <c r="R256" s="935"/>
    </row>
    <row r="257" spans="1:18">
      <c r="P257" s="935"/>
      <c r="Q257" s="935"/>
      <c r="R257" s="935"/>
    </row>
    <row r="258" spans="1:18">
      <c r="P258" s="935"/>
      <c r="Q258" s="935"/>
      <c r="R258" s="935"/>
    </row>
    <row r="259" spans="1:18">
      <c r="P259" s="935"/>
      <c r="Q259" s="935"/>
      <c r="R259" s="935"/>
    </row>
    <row r="260" spans="1:18">
      <c r="P260" s="935"/>
      <c r="Q260" s="935"/>
      <c r="R260" s="935"/>
    </row>
    <row r="261" spans="1:18">
      <c r="P261" s="935"/>
      <c r="Q261" s="935"/>
      <c r="R261" s="935"/>
    </row>
    <row r="262" spans="1:18" ht="15" customHeight="1">
      <c r="A262" s="962"/>
      <c r="B262" s="1157" t="s">
        <v>1460</v>
      </c>
      <c r="C262" s="1157"/>
      <c r="D262" s="1157"/>
      <c r="E262" s="1157"/>
      <c r="F262" s="1157"/>
      <c r="G262" s="1157"/>
      <c r="H262" s="1157"/>
      <c r="I262" s="1157"/>
      <c r="J262" s="1157"/>
      <c r="K262" s="1157"/>
      <c r="L262" s="1157"/>
      <c r="M262" s="1157"/>
      <c r="N262" s="1157"/>
      <c r="O262" s="1157"/>
      <c r="P262" s="1157"/>
      <c r="Q262" s="962"/>
      <c r="R262" s="962"/>
    </row>
    <row r="263" spans="1:18">
      <c r="A263" s="962"/>
      <c r="B263" s="1157"/>
      <c r="C263" s="1157"/>
      <c r="D263" s="1157"/>
      <c r="E263" s="1157"/>
      <c r="F263" s="1157"/>
      <c r="G263" s="1157"/>
      <c r="H263" s="1157"/>
      <c r="I263" s="1157"/>
      <c r="J263" s="1157"/>
      <c r="K263" s="1157"/>
      <c r="L263" s="1157"/>
      <c r="M263" s="1157"/>
      <c r="N263" s="1157"/>
      <c r="O263" s="1157"/>
      <c r="P263" s="1157"/>
      <c r="Q263" s="962"/>
      <c r="R263" s="962"/>
    </row>
    <row r="264" spans="1:18">
      <c r="A264" s="962"/>
      <c r="B264" s="1015"/>
      <c r="C264" s="1015"/>
      <c r="D264" s="1015"/>
      <c r="E264" s="1015"/>
      <c r="F264" s="1015"/>
      <c r="G264" s="1015"/>
      <c r="H264" s="1015"/>
      <c r="I264" s="1015"/>
      <c r="J264" s="1015"/>
      <c r="K264" s="1015"/>
      <c r="L264" s="1015"/>
      <c r="M264" s="1015"/>
      <c r="N264" s="1015"/>
      <c r="O264" s="1015"/>
      <c r="P264" s="1015"/>
      <c r="Q264" s="962"/>
      <c r="R264" s="962"/>
    </row>
    <row r="265" spans="1:18">
      <c r="A265" s="1145" t="s">
        <v>1461</v>
      </c>
      <c r="B265" s="1145"/>
      <c r="C265" s="1145"/>
      <c r="D265" s="1145"/>
      <c r="E265" s="1145"/>
      <c r="F265" s="1145"/>
      <c r="G265" s="1145"/>
      <c r="H265" s="1145"/>
      <c r="I265" s="1145"/>
      <c r="J265" s="1145"/>
      <c r="K265" s="1145"/>
      <c r="L265" s="1145"/>
      <c r="M265" s="1145"/>
      <c r="N265" s="1145"/>
      <c r="O265" s="1145"/>
      <c r="P265" s="1145"/>
    </row>
    <row r="266" spans="1:18">
      <c r="A266" s="939"/>
      <c r="P266" s="935"/>
      <c r="Q266" s="935"/>
      <c r="R266" s="935"/>
    </row>
    <row r="267" spans="1:18" ht="15" customHeight="1">
      <c r="B267" s="1144" t="s">
        <v>1462</v>
      </c>
      <c r="C267" s="1144"/>
      <c r="D267" s="1144"/>
      <c r="E267" s="1144"/>
      <c r="F267" s="1144"/>
      <c r="G267" s="1144"/>
      <c r="H267" s="1144"/>
      <c r="I267" s="1144"/>
      <c r="J267" s="1144"/>
      <c r="K267" s="1144"/>
      <c r="L267" s="1144"/>
      <c r="M267" s="1144"/>
      <c r="N267" s="1144"/>
      <c r="O267" s="1144"/>
      <c r="P267" s="1144"/>
      <c r="Q267" s="935"/>
      <c r="R267" s="935"/>
    </row>
    <row r="268" spans="1:18">
      <c r="B268" s="1144"/>
      <c r="C268" s="1144"/>
      <c r="D268" s="1144"/>
      <c r="E268" s="1144"/>
      <c r="F268" s="1144"/>
      <c r="G268" s="1144"/>
      <c r="H268" s="1144"/>
      <c r="I268" s="1144"/>
      <c r="J268" s="1144"/>
      <c r="K268" s="1144"/>
      <c r="L268" s="1144"/>
      <c r="M268" s="1144"/>
      <c r="N268" s="1144"/>
      <c r="O268" s="1144"/>
      <c r="P268" s="1144"/>
      <c r="Q268" s="935"/>
      <c r="R268" s="935"/>
    </row>
    <row r="269" spans="1:18">
      <c r="B269" s="1144"/>
      <c r="C269" s="1144"/>
      <c r="D269" s="1144"/>
      <c r="E269" s="1144"/>
      <c r="F269" s="1144"/>
      <c r="G269" s="1144"/>
      <c r="H269" s="1144"/>
      <c r="I269" s="1144"/>
      <c r="J269" s="1144"/>
      <c r="K269" s="1144"/>
      <c r="L269" s="1144"/>
      <c r="M269" s="1144"/>
      <c r="N269" s="1144"/>
      <c r="O269" s="1144"/>
      <c r="P269" s="1144"/>
      <c r="Q269" s="935"/>
      <c r="R269" s="935"/>
    </row>
    <row r="270" spans="1:18">
      <c r="B270" s="969"/>
      <c r="C270" s="969"/>
      <c r="D270" s="969"/>
      <c r="E270" s="969"/>
      <c r="F270" s="969"/>
      <c r="G270" s="969"/>
      <c r="H270" s="969"/>
      <c r="I270" s="969"/>
      <c r="J270" s="969"/>
      <c r="K270" s="969"/>
      <c r="L270" s="969"/>
      <c r="M270" s="969"/>
      <c r="N270" s="969"/>
      <c r="O270" s="969"/>
      <c r="P270" s="969"/>
      <c r="Q270" s="935"/>
      <c r="R270" s="935"/>
    </row>
    <row r="271" spans="1:18">
      <c r="B271" s="963" t="s">
        <v>1463</v>
      </c>
      <c r="P271" s="935"/>
      <c r="Q271" s="935"/>
      <c r="R271" s="935"/>
    </row>
    <row r="272" spans="1:18">
      <c r="P272" s="935"/>
      <c r="Q272" s="935"/>
      <c r="R272" s="935"/>
    </row>
    <row r="273" spans="1:18">
      <c r="D273" s="935" t="s">
        <v>1464</v>
      </c>
      <c r="P273" s="935"/>
      <c r="Q273" s="935"/>
      <c r="R273" s="935"/>
    </row>
    <row r="274" spans="1:18">
      <c r="P274" s="935"/>
      <c r="Q274" s="935"/>
      <c r="R274" s="935"/>
    </row>
    <row r="275" spans="1:18">
      <c r="A275" s="970"/>
      <c r="B275" s="970"/>
      <c r="C275" s="971"/>
      <c r="D275" s="970"/>
      <c r="E275" s="971"/>
      <c r="F275" s="972"/>
      <c r="G275" s="971"/>
      <c r="H275" s="972"/>
      <c r="I275" s="970"/>
      <c r="J275" s="970"/>
      <c r="K275" s="971"/>
      <c r="L275" s="972"/>
      <c r="M275" s="970"/>
      <c r="N275" s="970"/>
      <c r="O275" s="971"/>
      <c r="P275" s="972"/>
      <c r="Q275" s="935"/>
      <c r="R275" s="935"/>
    </row>
    <row r="276" spans="1:18">
      <c r="A276" s="973"/>
      <c r="B276" s="973"/>
      <c r="C276" s="970"/>
      <c r="D276" s="973"/>
      <c r="E276" s="970"/>
      <c r="F276" s="970"/>
      <c r="G276" s="970"/>
      <c r="H276" s="970"/>
      <c r="I276" s="973"/>
      <c r="J276" s="973"/>
      <c r="K276" s="970"/>
      <c r="L276" s="970"/>
      <c r="M276" s="973"/>
      <c r="N276" s="973"/>
      <c r="O276" s="970"/>
      <c r="P276" s="970"/>
      <c r="Q276" s="935"/>
      <c r="R276" s="935"/>
    </row>
    <row r="277" spans="1:18">
      <c r="A277" s="974"/>
      <c r="B277" s="974"/>
      <c r="C277" s="970"/>
      <c r="D277" s="974"/>
      <c r="E277" s="970"/>
      <c r="F277" s="975"/>
      <c r="G277" s="970"/>
      <c r="H277" s="975"/>
      <c r="I277" s="974"/>
      <c r="J277" s="974"/>
      <c r="K277" s="970"/>
      <c r="L277" s="975"/>
      <c r="M277" s="974"/>
      <c r="N277" s="974"/>
      <c r="O277" s="970"/>
      <c r="P277" s="975"/>
      <c r="Q277" s="935"/>
      <c r="R277" s="935"/>
    </row>
    <row r="278" spans="1:18">
      <c r="A278" s="976"/>
      <c r="B278" s="976"/>
      <c r="C278" s="977"/>
      <c r="D278" s="976"/>
      <c r="E278" s="977"/>
      <c r="F278" s="978"/>
      <c r="G278" s="977"/>
      <c r="H278" s="978"/>
      <c r="I278" s="976"/>
      <c r="J278" s="976"/>
      <c r="K278" s="977"/>
      <c r="L278" s="978"/>
      <c r="M278" s="976"/>
      <c r="N278" s="976"/>
      <c r="O278" s="977"/>
      <c r="P278" s="978"/>
      <c r="Q278" s="935"/>
      <c r="R278" s="935"/>
    </row>
    <row r="279" spans="1:18">
      <c r="A279" s="976"/>
      <c r="B279" s="976"/>
      <c r="C279" s="977"/>
      <c r="D279" s="976"/>
      <c r="E279" s="977"/>
      <c r="F279" s="978"/>
      <c r="G279" s="977"/>
      <c r="H279" s="978"/>
      <c r="I279" s="976"/>
      <c r="J279" s="976"/>
      <c r="K279" s="977"/>
      <c r="L279" s="978"/>
      <c r="M279" s="976"/>
      <c r="N279" s="976"/>
      <c r="O279" s="977"/>
      <c r="P279" s="978"/>
      <c r="Q279" s="935"/>
      <c r="R279" s="935"/>
    </row>
    <row r="280" spans="1:18">
      <c r="A280" s="976"/>
      <c r="B280" s="976"/>
      <c r="C280" s="977"/>
      <c r="D280" s="976"/>
      <c r="E280" s="977"/>
      <c r="F280" s="978"/>
      <c r="G280" s="977"/>
      <c r="H280" s="978"/>
      <c r="I280" s="976"/>
      <c r="J280" s="976"/>
      <c r="K280" s="977"/>
      <c r="L280" s="978"/>
      <c r="M280" s="976"/>
      <c r="N280" s="976"/>
      <c r="O280" s="977"/>
      <c r="P280" s="978"/>
      <c r="Q280" s="935"/>
      <c r="R280" s="935"/>
    </row>
    <row r="281" spans="1:18">
      <c r="A281" s="976"/>
      <c r="B281" s="976"/>
      <c r="C281" s="977"/>
      <c r="D281" s="976"/>
      <c r="E281" s="977"/>
      <c r="F281" s="978"/>
      <c r="G281" s="977"/>
      <c r="H281" s="978"/>
      <c r="I281" s="976"/>
      <c r="J281" s="976"/>
      <c r="K281" s="977"/>
      <c r="L281" s="978"/>
      <c r="M281" s="976"/>
      <c r="N281" s="976"/>
      <c r="O281" s="977"/>
      <c r="P281" s="978"/>
      <c r="Q281" s="935"/>
      <c r="R281" s="935"/>
    </row>
    <row r="282" spans="1:18">
      <c r="A282" s="976"/>
      <c r="B282" s="976"/>
      <c r="C282" s="977"/>
      <c r="D282" s="976"/>
      <c r="E282" s="977"/>
      <c r="F282" s="978"/>
      <c r="G282" s="977"/>
      <c r="H282" s="978"/>
      <c r="I282" s="976"/>
      <c r="J282" s="976"/>
      <c r="K282" s="977"/>
      <c r="L282" s="978"/>
      <c r="M282" s="976"/>
      <c r="N282" s="976"/>
      <c r="O282" s="977"/>
      <c r="P282" s="978"/>
      <c r="Q282" s="935"/>
      <c r="R282" s="935"/>
    </row>
    <row r="283" spans="1:18">
      <c r="A283" s="970"/>
      <c r="B283" s="979"/>
      <c r="C283" s="979"/>
      <c r="D283" s="970"/>
      <c r="E283" s="979"/>
      <c r="F283" s="979"/>
      <c r="G283" s="979"/>
      <c r="H283" s="979"/>
      <c r="I283" s="970"/>
      <c r="J283" s="979"/>
      <c r="K283" s="979"/>
      <c r="L283" s="979"/>
      <c r="M283" s="970"/>
      <c r="N283" s="979"/>
      <c r="O283" s="979"/>
      <c r="P283" s="979"/>
      <c r="Q283" s="935"/>
      <c r="R283" s="935"/>
    </row>
    <row r="284" spans="1:18">
      <c r="A284" s="976"/>
      <c r="B284" s="976"/>
      <c r="C284" s="977"/>
      <c r="D284" s="976"/>
      <c r="E284" s="977"/>
      <c r="F284" s="978"/>
      <c r="G284" s="977"/>
      <c r="H284" s="978"/>
      <c r="I284" s="976"/>
      <c r="J284" s="976"/>
      <c r="K284" s="977"/>
      <c r="L284" s="978"/>
      <c r="M284" s="976"/>
      <c r="N284" s="976"/>
      <c r="O284" s="977"/>
      <c r="P284" s="978"/>
      <c r="Q284" s="935"/>
      <c r="R284" s="935"/>
    </row>
    <row r="285" spans="1:18">
      <c r="A285" s="976"/>
      <c r="B285" s="976"/>
      <c r="C285" s="977"/>
      <c r="D285" s="976"/>
      <c r="E285" s="977"/>
      <c r="F285" s="978"/>
      <c r="G285" s="977"/>
      <c r="H285" s="978"/>
      <c r="I285" s="976"/>
      <c r="J285" s="976"/>
      <c r="K285" s="977"/>
      <c r="L285" s="978"/>
      <c r="M285" s="976"/>
      <c r="N285" s="976"/>
      <c r="O285" s="977"/>
      <c r="P285" s="978"/>
      <c r="Q285" s="935"/>
      <c r="R285" s="935"/>
    </row>
    <row r="286" spans="1:18">
      <c r="A286" s="976"/>
      <c r="B286" s="976"/>
      <c r="C286" s="977"/>
      <c r="D286" s="976"/>
      <c r="E286" s="977"/>
      <c r="F286" s="978"/>
      <c r="G286" s="977"/>
      <c r="H286" s="978"/>
      <c r="I286" s="976"/>
      <c r="J286" s="976"/>
      <c r="K286" s="977"/>
      <c r="L286" s="978"/>
      <c r="M286" s="976"/>
      <c r="N286" s="976"/>
      <c r="O286" s="977"/>
      <c r="P286" s="978"/>
      <c r="Q286" s="935"/>
      <c r="R286" s="935"/>
    </row>
    <row r="287" spans="1:18">
      <c r="A287" s="976"/>
      <c r="B287" s="976"/>
      <c r="C287" s="977"/>
      <c r="D287" s="976"/>
      <c r="E287" s="977"/>
      <c r="F287" s="978"/>
      <c r="G287" s="977"/>
      <c r="H287" s="978"/>
      <c r="I287" s="976"/>
      <c r="J287" s="976"/>
      <c r="K287" s="977"/>
      <c r="L287" s="978"/>
      <c r="M287" s="976"/>
      <c r="N287" s="976"/>
      <c r="O287" s="977"/>
      <c r="P287" s="978"/>
      <c r="Q287" s="935"/>
      <c r="R287" s="935"/>
    </row>
    <row r="288" spans="1:18">
      <c r="A288" s="976"/>
      <c r="B288" s="976"/>
      <c r="C288" s="977"/>
      <c r="D288" s="976"/>
      <c r="E288" s="977"/>
      <c r="F288" s="978"/>
      <c r="G288" s="977"/>
      <c r="H288" s="978"/>
      <c r="I288" s="976"/>
      <c r="J288" s="976"/>
      <c r="K288" s="977"/>
      <c r="L288" s="978"/>
      <c r="M288" s="976"/>
      <c r="N288" s="976"/>
      <c r="O288" s="977"/>
      <c r="P288" s="978"/>
      <c r="Q288" s="935"/>
      <c r="R288" s="935"/>
    </row>
    <row r="289" spans="1:18">
      <c r="A289" s="976"/>
      <c r="B289" s="976"/>
      <c r="C289" s="977"/>
      <c r="D289" s="976"/>
      <c r="E289" s="977"/>
      <c r="F289" s="978"/>
      <c r="G289" s="977"/>
      <c r="H289" s="978"/>
      <c r="I289" s="976"/>
      <c r="J289" s="976"/>
      <c r="K289" s="977"/>
      <c r="L289" s="978"/>
      <c r="M289" s="976"/>
      <c r="N289" s="976"/>
      <c r="O289" s="977"/>
      <c r="P289" s="978"/>
      <c r="Q289" s="935"/>
      <c r="R289" s="935"/>
    </row>
    <row r="290" spans="1:18">
      <c r="A290" s="976"/>
      <c r="B290" s="976"/>
      <c r="C290" s="977"/>
      <c r="D290" s="976"/>
      <c r="E290" s="977"/>
      <c r="F290" s="978"/>
      <c r="G290" s="977"/>
      <c r="H290" s="978"/>
      <c r="I290" s="976"/>
      <c r="J290" s="976"/>
      <c r="K290" s="977"/>
      <c r="L290" s="978"/>
      <c r="M290" s="976"/>
      <c r="N290" s="976"/>
      <c r="O290" s="977"/>
      <c r="P290" s="978"/>
      <c r="Q290" s="935"/>
      <c r="R290" s="935"/>
    </row>
    <row r="291" spans="1:18">
      <c r="P291" s="935"/>
      <c r="Q291" s="935"/>
      <c r="R291" s="935"/>
    </row>
    <row r="292" spans="1:18">
      <c r="A292" s="1145" t="s">
        <v>1465</v>
      </c>
      <c r="B292" s="1145"/>
      <c r="C292" s="1145"/>
      <c r="D292" s="1145"/>
      <c r="E292" s="1145"/>
      <c r="F292" s="1145"/>
      <c r="G292" s="1145"/>
      <c r="H292" s="1145"/>
      <c r="I292" s="1145"/>
      <c r="J292" s="1145"/>
      <c r="K292" s="1145"/>
      <c r="L292" s="1145"/>
      <c r="M292" s="1145"/>
      <c r="N292" s="1145"/>
      <c r="O292" s="1145"/>
      <c r="P292" s="1145"/>
      <c r="Q292" s="935"/>
      <c r="R292" s="935"/>
    </row>
    <row r="293" spans="1:18">
      <c r="A293" s="1013"/>
      <c r="B293" s="1013"/>
      <c r="C293" s="1013"/>
      <c r="D293" s="1013"/>
      <c r="E293" s="1013"/>
      <c r="F293" s="1013"/>
      <c r="G293" s="1013"/>
      <c r="H293" s="1013"/>
      <c r="I293" s="1013"/>
      <c r="J293" s="1013"/>
      <c r="K293" s="1013"/>
      <c r="L293" s="1013"/>
      <c r="M293" s="1013"/>
      <c r="N293" s="1013"/>
      <c r="O293" s="1013"/>
      <c r="P293" s="1013"/>
      <c r="Q293" s="935"/>
      <c r="R293" s="935"/>
    </row>
    <row r="294" spans="1:18">
      <c r="P294" s="935"/>
      <c r="Q294" s="935"/>
      <c r="R294" s="935"/>
    </row>
    <row r="295" spans="1:18">
      <c r="A295" s="1145" t="s">
        <v>1465</v>
      </c>
      <c r="B295" s="1145"/>
      <c r="C295" s="1145"/>
      <c r="D295" s="1145"/>
      <c r="E295" s="1145"/>
      <c r="F295" s="1145"/>
      <c r="G295" s="1145"/>
      <c r="H295" s="1145"/>
      <c r="I295" s="1145"/>
      <c r="J295" s="1145"/>
      <c r="K295" s="1145"/>
      <c r="L295" s="1145"/>
      <c r="M295" s="1145"/>
      <c r="N295" s="1145"/>
      <c r="O295" s="1145"/>
      <c r="P295" s="1145"/>
      <c r="Q295" s="935"/>
      <c r="R295" s="935"/>
    </row>
    <row r="296" spans="1:18">
      <c r="A296" s="1013"/>
      <c r="B296" s="1013"/>
      <c r="C296" s="1013"/>
      <c r="D296" s="1013"/>
      <c r="E296" s="1013"/>
      <c r="F296" s="1013"/>
      <c r="G296" s="1013"/>
      <c r="H296" s="1013"/>
      <c r="I296" s="1013"/>
      <c r="J296" s="1013"/>
      <c r="K296" s="1013"/>
      <c r="L296" s="1013"/>
      <c r="M296" s="1013"/>
      <c r="N296" s="1013"/>
      <c r="O296" s="1013"/>
      <c r="P296" s="1013"/>
      <c r="Q296" s="980"/>
      <c r="R296" s="935"/>
    </row>
    <row r="297" spans="1:18">
      <c r="B297" s="964" t="s">
        <v>345</v>
      </c>
      <c r="C297" s="965" t="s">
        <v>1466</v>
      </c>
      <c r="P297" s="935"/>
      <c r="Q297" s="1018"/>
      <c r="R297" s="935"/>
    </row>
    <row r="298" spans="1:18">
      <c r="A298" s="939"/>
      <c r="P298" s="935"/>
      <c r="Q298" s="1018"/>
      <c r="R298" s="935"/>
    </row>
    <row r="299" spans="1:18" ht="15" customHeight="1">
      <c r="A299" s="949"/>
      <c r="B299" s="1146" t="s">
        <v>1467</v>
      </c>
      <c r="C299" s="1146"/>
      <c r="D299" s="1146"/>
      <c r="E299" s="1146"/>
      <c r="F299" s="1146"/>
      <c r="G299" s="1146"/>
      <c r="H299" s="1146"/>
      <c r="I299" s="1146"/>
      <c r="J299" s="1146"/>
      <c r="K299" s="1146"/>
      <c r="L299" s="1146"/>
      <c r="M299" s="1146"/>
      <c r="N299" s="1146"/>
      <c r="O299" s="1146"/>
      <c r="P299" s="1146"/>
      <c r="Q299" s="981"/>
      <c r="R299" s="935"/>
    </row>
    <row r="300" spans="1:18">
      <c r="A300" s="963"/>
      <c r="P300" s="935"/>
      <c r="Q300" s="982"/>
      <c r="R300" s="935"/>
    </row>
    <row r="301" spans="1:18" ht="15" customHeight="1">
      <c r="A301" s="949"/>
      <c r="B301" s="1147" t="s">
        <v>1468</v>
      </c>
      <c r="C301" s="1147"/>
      <c r="D301" s="1147"/>
      <c r="E301" s="1147"/>
      <c r="F301" s="1147"/>
      <c r="G301" s="1147"/>
      <c r="H301" s="1147"/>
      <c r="I301" s="1147"/>
      <c r="J301" s="1147"/>
      <c r="K301" s="1147"/>
      <c r="L301" s="1147"/>
      <c r="M301" s="1147"/>
      <c r="N301" s="1147"/>
      <c r="O301" s="1147"/>
      <c r="P301" s="1147"/>
      <c r="Q301" s="981"/>
      <c r="R301" s="935"/>
    </row>
    <row r="302" spans="1:18">
      <c r="B302" s="1147"/>
      <c r="C302" s="1147"/>
      <c r="D302" s="1147"/>
      <c r="E302" s="1147"/>
      <c r="F302" s="1147"/>
      <c r="G302" s="1147"/>
      <c r="H302" s="1147"/>
      <c r="I302" s="1147"/>
      <c r="J302" s="1147"/>
      <c r="K302" s="1147"/>
      <c r="L302" s="1147"/>
      <c r="M302" s="1147"/>
      <c r="N302" s="1147"/>
      <c r="O302" s="1147"/>
      <c r="P302" s="1147"/>
      <c r="Q302" s="935"/>
      <c r="R302" s="935"/>
    </row>
    <row r="303" spans="1:18" ht="15" customHeight="1">
      <c r="A303" s="949"/>
      <c r="B303" s="1147" t="s">
        <v>1469</v>
      </c>
      <c r="C303" s="1147"/>
      <c r="D303" s="1147"/>
      <c r="E303" s="1147"/>
      <c r="F303" s="1147"/>
      <c r="G303" s="1147"/>
      <c r="H303" s="1147"/>
      <c r="I303" s="1147"/>
      <c r="J303" s="1147"/>
      <c r="K303" s="1147"/>
      <c r="L303" s="1147"/>
      <c r="M303" s="1147"/>
      <c r="N303" s="1147"/>
      <c r="O303" s="1147"/>
      <c r="P303" s="1147"/>
      <c r="Q303" s="935"/>
      <c r="R303" s="935"/>
    </row>
    <row r="304" spans="1:18">
      <c r="B304" s="1147"/>
      <c r="C304" s="1147"/>
      <c r="D304" s="1147"/>
      <c r="E304" s="1147"/>
      <c r="F304" s="1147"/>
      <c r="G304" s="1147"/>
      <c r="H304" s="1147"/>
      <c r="I304" s="1147"/>
      <c r="J304" s="1147"/>
      <c r="K304" s="1147"/>
      <c r="L304" s="1147"/>
      <c r="M304" s="1147"/>
      <c r="N304" s="1147"/>
      <c r="O304" s="1147"/>
      <c r="P304" s="1147"/>
      <c r="Q304" s="935"/>
      <c r="R304" s="935"/>
    </row>
    <row r="305" spans="2:18">
      <c r="B305" s="964" t="s">
        <v>1470</v>
      </c>
      <c r="C305" s="965" t="s">
        <v>1471</v>
      </c>
      <c r="P305" s="935"/>
      <c r="Q305" s="935"/>
      <c r="R305" s="935"/>
    </row>
    <row r="306" spans="2:18" ht="15" customHeight="1">
      <c r="B306" s="1135" t="s">
        <v>1472</v>
      </c>
      <c r="C306" s="1135"/>
      <c r="D306" s="1135"/>
      <c r="E306" s="1135"/>
      <c r="F306" s="1135"/>
      <c r="G306" s="1135"/>
      <c r="H306" s="1135"/>
      <c r="I306" s="1135"/>
      <c r="J306" s="1135"/>
      <c r="K306" s="1135"/>
      <c r="L306" s="1135"/>
      <c r="M306" s="1135"/>
      <c r="N306" s="1135"/>
      <c r="O306" s="1135"/>
      <c r="P306" s="1135"/>
      <c r="Q306" s="935"/>
      <c r="R306" s="935"/>
    </row>
    <row r="307" spans="2:18">
      <c r="B307" s="1136" t="s">
        <v>1473</v>
      </c>
      <c r="C307" s="1136"/>
      <c r="D307" s="1136"/>
      <c r="E307" s="1136"/>
      <c r="F307" s="1136"/>
      <c r="G307" s="1136"/>
      <c r="H307" s="1136"/>
      <c r="I307" s="1136"/>
      <c r="J307" s="1136"/>
      <c r="K307" s="1136"/>
      <c r="L307" s="1136"/>
      <c r="M307" s="1136"/>
      <c r="N307" s="1136"/>
      <c r="O307" s="1136"/>
      <c r="P307" s="1136"/>
      <c r="Q307" s="935"/>
      <c r="R307" s="935"/>
    </row>
    <row r="308" spans="2:18">
      <c r="B308" s="1135" t="s">
        <v>1474</v>
      </c>
      <c r="C308" s="1135"/>
      <c r="D308" s="1135"/>
      <c r="E308" s="1135"/>
      <c r="F308" s="1135"/>
      <c r="G308" s="1135"/>
      <c r="H308" s="1135"/>
      <c r="I308" s="1135"/>
      <c r="J308" s="1135"/>
      <c r="K308" s="1135"/>
      <c r="L308" s="1135"/>
      <c r="M308" s="1135"/>
      <c r="N308" s="1135"/>
      <c r="O308" s="1135"/>
      <c r="P308" s="1135"/>
      <c r="Q308" s="935"/>
      <c r="R308" s="935"/>
    </row>
    <row r="309" spans="2:18">
      <c r="B309" s="1136" t="s">
        <v>1475</v>
      </c>
      <c r="C309" s="1136"/>
      <c r="D309" s="1136"/>
      <c r="E309" s="1136"/>
      <c r="F309" s="1136"/>
      <c r="G309" s="1136"/>
      <c r="H309" s="1136"/>
      <c r="I309" s="1136"/>
      <c r="J309" s="1136"/>
      <c r="K309" s="1136"/>
      <c r="L309" s="1136"/>
      <c r="M309" s="1136"/>
      <c r="N309" s="1136"/>
      <c r="O309" s="1136"/>
      <c r="P309" s="1136"/>
      <c r="Q309" s="935"/>
      <c r="R309" s="935"/>
    </row>
    <row r="310" spans="2:18" ht="15" customHeight="1">
      <c r="B310" s="1412" t="s">
        <v>1476</v>
      </c>
      <c r="C310" s="1412"/>
      <c r="D310" s="1412"/>
      <c r="E310" s="1412"/>
      <c r="F310" s="1412"/>
      <c r="G310" s="1412"/>
      <c r="H310" s="1412"/>
      <c r="I310" s="1412"/>
      <c r="J310" s="1412"/>
      <c r="K310" s="1412"/>
      <c r="L310" s="1412"/>
      <c r="M310" s="1412"/>
      <c r="N310" s="1412"/>
      <c r="O310" s="1412"/>
      <c r="P310" s="1412"/>
      <c r="Q310" s="935"/>
      <c r="R310" s="935"/>
    </row>
    <row r="311" spans="2:18">
      <c r="B311" s="983" t="s">
        <v>1477</v>
      </c>
      <c r="C311" s="983"/>
      <c r="D311" s="983"/>
      <c r="E311" s="983"/>
      <c r="F311" s="983"/>
      <c r="G311" s="983"/>
      <c r="H311" s="983"/>
      <c r="I311" s="983"/>
      <c r="J311" s="983"/>
      <c r="K311" s="983"/>
      <c r="L311" s="983"/>
      <c r="M311" s="983"/>
      <c r="N311" s="983"/>
      <c r="O311" s="983"/>
      <c r="P311" s="983"/>
      <c r="Q311" s="935"/>
      <c r="R311" s="935"/>
    </row>
    <row r="312" spans="2:18">
      <c r="B312" s="1135" t="s">
        <v>1478</v>
      </c>
      <c r="C312" s="1135"/>
      <c r="D312" s="1135"/>
      <c r="E312" s="1135"/>
      <c r="F312" s="1135"/>
      <c r="G312" s="1135"/>
      <c r="H312" s="1135"/>
      <c r="I312" s="1135"/>
      <c r="J312" s="1135"/>
      <c r="K312" s="1135"/>
      <c r="L312" s="1135"/>
      <c r="M312" s="1135"/>
      <c r="N312" s="1135"/>
      <c r="O312" s="1135"/>
      <c r="P312" s="1135"/>
      <c r="Q312" s="935"/>
      <c r="R312" s="935"/>
    </row>
    <row r="313" spans="2:18">
      <c r="B313" s="1135" t="s">
        <v>1479</v>
      </c>
      <c r="C313" s="1135"/>
      <c r="D313" s="1135"/>
      <c r="E313" s="1135"/>
      <c r="F313" s="1135"/>
      <c r="G313" s="1135"/>
      <c r="H313" s="1135"/>
      <c r="I313" s="1135"/>
      <c r="J313" s="1135"/>
      <c r="K313" s="1135"/>
      <c r="L313" s="1135"/>
      <c r="M313" s="1135"/>
      <c r="N313" s="1135"/>
      <c r="O313" s="1135"/>
      <c r="P313" s="1135"/>
      <c r="Q313" s="935"/>
      <c r="R313" s="935"/>
    </row>
    <row r="314" spans="2:18">
      <c r="B314" s="983" t="s">
        <v>1477</v>
      </c>
      <c r="C314" s="1016"/>
      <c r="D314" s="1016"/>
      <c r="E314" s="1016"/>
      <c r="F314" s="1016"/>
      <c r="G314" s="1016"/>
      <c r="H314" s="1016"/>
      <c r="I314" s="1016"/>
      <c r="J314" s="1016"/>
      <c r="K314" s="1016"/>
      <c r="L314" s="1016"/>
      <c r="M314" s="1016"/>
      <c r="N314" s="1016"/>
      <c r="O314" s="1016"/>
      <c r="P314" s="1016"/>
      <c r="Q314" s="935"/>
      <c r="R314" s="935"/>
    </row>
    <row r="315" spans="2:18">
      <c r="B315" s="1136" t="s">
        <v>1480</v>
      </c>
      <c r="C315" s="1136"/>
      <c r="D315" s="1136"/>
      <c r="E315" s="1136"/>
      <c r="F315" s="1136"/>
      <c r="G315" s="1136"/>
      <c r="H315" s="1136"/>
      <c r="I315" s="1136"/>
      <c r="J315" s="1136"/>
      <c r="K315" s="1136"/>
      <c r="L315" s="1136"/>
      <c r="M315" s="1136"/>
      <c r="N315" s="1136"/>
      <c r="O315" s="1136"/>
      <c r="P315" s="1136"/>
      <c r="Q315" s="935"/>
      <c r="R315" s="935"/>
    </row>
    <row r="316" spans="2:18">
      <c r="B316" s="1135" t="s">
        <v>1681</v>
      </c>
      <c r="C316" s="1135"/>
      <c r="D316" s="1135"/>
      <c r="E316" s="1135"/>
      <c r="F316" s="1135"/>
      <c r="G316" s="1135"/>
      <c r="H316" s="1135"/>
      <c r="I316" s="1135"/>
      <c r="J316" s="1135"/>
      <c r="K316" s="1135"/>
      <c r="L316" s="1135"/>
      <c r="M316" s="1135"/>
      <c r="N316" s="1135"/>
      <c r="O316" s="1135"/>
      <c r="P316" s="1135"/>
      <c r="Q316" s="935"/>
      <c r="R316" s="935"/>
    </row>
    <row r="317" spans="2:18">
      <c r="B317" s="1136" t="s">
        <v>1682</v>
      </c>
      <c r="C317" s="1136"/>
      <c r="D317" s="1136"/>
      <c r="E317" s="1136"/>
      <c r="F317" s="1136"/>
      <c r="G317" s="1136"/>
      <c r="H317" s="1136"/>
      <c r="I317" s="1136"/>
      <c r="J317" s="1136"/>
      <c r="K317" s="1136"/>
      <c r="L317" s="1136"/>
      <c r="M317" s="1136"/>
      <c r="N317" s="1136"/>
      <c r="O317" s="1136"/>
      <c r="P317" s="1136"/>
      <c r="Q317" s="935"/>
      <c r="R317" s="935"/>
    </row>
    <row r="318" spans="2:18">
      <c r="B318" s="1135" t="s">
        <v>1683</v>
      </c>
      <c r="C318" s="1135"/>
      <c r="D318" s="1135"/>
      <c r="E318" s="1135"/>
      <c r="F318" s="1135"/>
      <c r="G318" s="1135"/>
      <c r="H318" s="1135"/>
      <c r="I318" s="1135"/>
      <c r="J318" s="1135"/>
      <c r="K318" s="1135"/>
      <c r="L318" s="1135"/>
      <c r="M318" s="1135"/>
      <c r="N318" s="1135"/>
      <c r="O318" s="1135"/>
      <c r="P318" s="1135"/>
      <c r="Q318" s="935"/>
      <c r="R318" s="935"/>
    </row>
    <row r="319" spans="2:18">
      <c r="B319" s="1135" t="s">
        <v>1684</v>
      </c>
      <c r="C319" s="1135"/>
      <c r="D319" s="1135"/>
      <c r="E319" s="1135"/>
      <c r="F319" s="1135"/>
      <c r="G319" s="1135"/>
      <c r="H319" s="1135"/>
      <c r="I319" s="1135"/>
      <c r="J319" s="1135"/>
      <c r="K319" s="1135"/>
      <c r="L319" s="1135"/>
      <c r="M319" s="1135"/>
      <c r="N319" s="1135"/>
      <c r="O319" s="1135"/>
      <c r="P319" s="1135"/>
      <c r="Q319" s="935"/>
      <c r="R319" s="935"/>
    </row>
    <row r="320" spans="2:18">
      <c r="B320" s="1136" t="s">
        <v>1685</v>
      </c>
      <c r="C320" s="1136"/>
      <c r="D320" s="1136"/>
      <c r="E320" s="1136"/>
      <c r="F320" s="1136"/>
      <c r="G320" s="1136"/>
      <c r="H320" s="1136"/>
      <c r="I320" s="1136"/>
      <c r="J320" s="1136"/>
      <c r="K320" s="1136"/>
      <c r="L320" s="1136"/>
      <c r="M320" s="1136"/>
      <c r="N320" s="1136"/>
      <c r="O320" s="1136"/>
      <c r="P320" s="1136"/>
      <c r="Q320" s="935"/>
      <c r="R320" s="935"/>
    </row>
    <row r="321" spans="1:18">
      <c r="B321" s="1135" t="s">
        <v>1686</v>
      </c>
      <c r="C321" s="1135"/>
      <c r="D321" s="1135"/>
      <c r="E321" s="1135"/>
      <c r="F321" s="1135"/>
      <c r="G321" s="1135"/>
      <c r="H321" s="1135"/>
      <c r="I321" s="1135"/>
      <c r="J321" s="1135"/>
      <c r="K321" s="1135"/>
      <c r="L321" s="1135"/>
      <c r="M321" s="1135"/>
      <c r="N321" s="1135"/>
      <c r="O321" s="1135"/>
      <c r="P321" s="1135"/>
      <c r="Q321" s="935"/>
      <c r="R321" s="935"/>
    </row>
    <row r="322" spans="1:18">
      <c r="B322" s="1135" t="s">
        <v>1687</v>
      </c>
      <c r="C322" s="1135"/>
      <c r="D322" s="1135"/>
      <c r="E322" s="1135"/>
      <c r="F322" s="1135"/>
      <c r="G322" s="1135"/>
      <c r="H322" s="1135"/>
      <c r="I322" s="1135"/>
      <c r="J322" s="1135"/>
      <c r="K322" s="1135"/>
      <c r="L322" s="1135"/>
      <c r="M322" s="1135"/>
      <c r="N322" s="1135"/>
      <c r="O322" s="1135"/>
      <c r="P322" s="1135"/>
      <c r="Q322" s="935"/>
      <c r="R322" s="935"/>
    </row>
    <row r="323" spans="1:18">
      <c r="B323" s="1136" t="s">
        <v>1688</v>
      </c>
      <c r="C323" s="1136"/>
      <c r="D323" s="1136"/>
      <c r="E323" s="1136"/>
      <c r="F323" s="1136"/>
      <c r="G323" s="1136"/>
      <c r="H323" s="1136"/>
      <c r="I323" s="1136"/>
      <c r="J323" s="1136"/>
      <c r="K323" s="1136"/>
      <c r="L323" s="1136"/>
      <c r="M323" s="1136"/>
      <c r="N323" s="1136"/>
      <c r="O323" s="1136"/>
      <c r="P323" s="1136"/>
      <c r="Q323" s="935"/>
      <c r="R323" s="935"/>
    </row>
    <row r="324" spans="1:18">
      <c r="B324" s="1135" t="s">
        <v>1689</v>
      </c>
      <c r="C324" s="1135"/>
      <c r="D324" s="1135"/>
      <c r="E324" s="1135"/>
      <c r="F324" s="1135"/>
      <c r="G324" s="1135"/>
      <c r="H324" s="1135"/>
      <c r="I324" s="1135"/>
      <c r="J324" s="1135"/>
      <c r="K324" s="1135"/>
      <c r="L324" s="1135"/>
      <c r="M324" s="1135"/>
      <c r="N324" s="1135"/>
      <c r="O324" s="1135"/>
      <c r="P324" s="1135"/>
      <c r="Q324" s="935"/>
      <c r="R324" s="935"/>
    </row>
    <row r="325" spans="1:18">
      <c r="B325" s="1137"/>
      <c r="C325" s="1137"/>
      <c r="D325" s="1137"/>
      <c r="E325" s="1137"/>
      <c r="F325" s="1137"/>
      <c r="G325" s="1137"/>
      <c r="H325" s="1137"/>
      <c r="I325" s="1137"/>
      <c r="J325" s="1137"/>
      <c r="K325" s="1137"/>
      <c r="L325" s="1137"/>
      <c r="M325" s="1137"/>
      <c r="N325" s="1137"/>
      <c r="O325" s="1137"/>
      <c r="P325" s="1137"/>
      <c r="Q325" s="935"/>
      <c r="R325" s="935"/>
    </row>
    <row r="326" spans="1:18">
      <c r="B326" s="964" t="s">
        <v>1481</v>
      </c>
      <c r="C326" s="965" t="s">
        <v>1482</v>
      </c>
      <c r="P326" s="935"/>
      <c r="Q326" s="935"/>
      <c r="R326" s="935"/>
    </row>
    <row r="327" spans="1:18">
      <c r="B327" s="964"/>
      <c r="C327" s="980" t="s">
        <v>1483</v>
      </c>
      <c r="D327" s="980"/>
      <c r="E327" s="980"/>
      <c r="F327" s="980"/>
      <c r="G327" s="980"/>
      <c r="H327" s="980"/>
      <c r="I327" s="980"/>
      <c r="J327" s="980"/>
      <c r="K327" s="980"/>
      <c r="L327" s="980"/>
      <c r="M327" s="980"/>
      <c r="N327" s="980"/>
      <c r="O327" s="980"/>
      <c r="P327" s="980"/>
      <c r="Q327" s="935"/>
      <c r="R327" s="935"/>
    </row>
    <row r="328" spans="1:18">
      <c r="B328" s="964"/>
      <c r="C328" s="1018" t="s">
        <v>1484</v>
      </c>
      <c r="D328" s="1018"/>
      <c r="E328" s="1018"/>
      <c r="F328" s="1018"/>
      <c r="G328" s="1018"/>
      <c r="H328" s="1018"/>
      <c r="I328" s="1018"/>
      <c r="J328" s="1018"/>
      <c r="K328" s="1018"/>
      <c r="L328" s="1018"/>
      <c r="M328" s="1018"/>
      <c r="N328" s="1018"/>
      <c r="O328" s="1018"/>
      <c r="P328" s="1018"/>
      <c r="Q328" s="935"/>
      <c r="R328" s="935"/>
    </row>
    <row r="329" spans="1:18">
      <c r="A329" s="939"/>
      <c r="B329" s="964"/>
      <c r="C329" s="1018" t="s">
        <v>1485</v>
      </c>
      <c r="D329" s="1018"/>
      <c r="E329" s="1018"/>
      <c r="F329" s="1018"/>
      <c r="G329" s="1018"/>
      <c r="H329" s="1018"/>
      <c r="I329" s="1018"/>
      <c r="J329" s="1018"/>
      <c r="K329" s="1018"/>
      <c r="L329" s="1018"/>
      <c r="M329" s="1018"/>
      <c r="N329" s="1018"/>
      <c r="O329" s="1018"/>
      <c r="P329" s="1018"/>
      <c r="Q329" s="935"/>
      <c r="R329" s="935"/>
    </row>
    <row r="330" spans="1:18">
      <c r="A330" s="939"/>
      <c r="B330" s="964"/>
      <c r="C330" s="981" t="s">
        <v>1486</v>
      </c>
      <c r="D330" s="981"/>
      <c r="E330" s="981"/>
      <c r="F330" s="981"/>
      <c r="G330" s="981"/>
      <c r="H330" s="981"/>
      <c r="I330" s="981"/>
      <c r="J330" s="981"/>
      <c r="K330" s="981"/>
      <c r="L330" s="981"/>
      <c r="M330" s="981"/>
      <c r="N330" s="981"/>
      <c r="O330" s="981"/>
      <c r="P330" s="981"/>
      <c r="Q330" s="935"/>
      <c r="R330" s="935"/>
    </row>
    <row r="331" spans="1:18">
      <c r="A331" s="939"/>
      <c r="B331" s="964"/>
      <c r="C331" s="982" t="s">
        <v>1487</v>
      </c>
      <c r="D331" s="982"/>
      <c r="E331" s="982"/>
      <c r="F331" s="982"/>
      <c r="G331" s="982"/>
      <c r="H331" s="982"/>
      <c r="I331" s="982"/>
      <c r="J331" s="982"/>
      <c r="K331" s="982"/>
      <c r="L331" s="982"/>
      <c r="M331" s="982"/>
      <c r="N331" s="982"/>
      <c r="O331" s="982"/>
      <c r="P331" s="982"/>
      <c r="Q331" s="935"/>
      <c r="R331" s="935"/>
    </row>
    <row r="332" spans="1:18">
      <c r="A332" s="939"/>
      <c r="B332" s="964"/>
      <c r="C332" s="981" t="s">
        <v>1488</v>
      </c>
      <c r="D332" s="981"/>
      <c r="E332" s="981"/>
      <c r="F332" s="981"/>
      <c r="G332" s="981"/>
      <c r="H332" s="981"/>
      <c r="I332" s="981"/>
      <c r="J332" s="981"/>
      <c r="K332" s="981"/>
      <c r="L332" s="981"/>
      <c r="M332" s="981"/>
      <c r="N332" s="981"/>
      <c r="O332" s="981"/>
      <c r="P332" s="981"/>
      <c r="Q332" s="935"/>
      <c r="R332" s="935"/>
    </row>
    <row r="333" spans="1:18">
      <c r="A333" s="939"/>
      <c r="B333" s="964"/>
      <c r="C333" s="965"/>
      <c r="P333" s="935"/>
      <c r="Q333" s="935"/>
      <c r="R333" s="935"/>
    </row>
    <row r="334" spans="1:18">
      <c r="A334" s="939"/>
      <c r="B334" s="964" t="s">
        <v>1489</v>
      </c>
      <c r="C334" s="965" t="s">
        <v>1490</v>
      </c>
      <c r="P334" s="935"/>
      <c r="Q334" s="935"/>
      <c r="R334" s="935"/>
    </row>
    <row r="335" spans="1:18">
      <c r="A335" s="939"/>
      <c r="C335" s="1018" t="s">
        <v>1491</v>
      </c>
      <c r="D335" s="1018"/>
      <c r="E335" s="1018"/>
      <c r="F335" s="1018"/>
      <c r="G335" s="1018"/>
      <c r="H335" s="1018"/>
      <c r="P335" s="935"/>
      <c r="Q335" s="935"/>
      <c r="R335" s="935"/>
    </row>
    <row r="336" spans="1:18">
      <c r="A336" s="939"/>
      <c r="C336" s="1018" t="s">
        <v>1492</v>
      </c>
      <c r="D336" s="1018"/>
      <c r="E336" s="1018"/>
      <c r="F336" s="1018"/>
      <c r="G336" s="1018"/>
      <c r="H336" s="1018"/>
      <c r="P336" s="935"/>
      <c r="Q336" s="935"/>
      <c r="R336" s="935"/>
    </row>
    <row r="337" spans="1:18">
      <c r="A337" s="939"/>
      <c r="C337" s="1018" t="s">
        <v>1493</v>
      </c>
      <c r="D337" s="1018"/>
      <c r="E337" s="1018"/>
      <c r="F337" s="1018"/>
      <c r="G337" s="1018"/>
      <c r="H337" s="1018"/>
      <c r="P337" s="935"/>
      <c r="Q337" s="935"/>
      <c r="R337" s="935"/>
    </row>
    <row r="338" spans="1:18">
      <c r="A338" s="939"/>
      <c r="C338" s="1018" t="s">
        <v>1494</v>
      </c>
      <c r="D338" s="1018" t="s">
        <v>1495</v>
      </c>
      <c r="E338" s="1018"/>
      <c r="F338" s="1018"/>
      <c r="G338" s="1018"/>
      <c r="H338" s="1018"/>
      <c r="P338" s="935"/>
      <c r="Q338" s="935"/>
      <c r="R338" s="935"/>
    </row>
    <row r="339" spans="1:18">
      <c r="A339" s="939"/>
      <c r="C339" s="1018"/>
      <c r="D339" s="1018" t="s">
        <v>1496</v>
      </c>
      <c r="E339" s="1018"/>
      <c r="F339" s="1018"/>
      <c r="G339" s="1018"/>
      <c r="H339" s="1018"/>
      <c r="P339" s="935"/>
      <c r="Q339" s="935"/>
      <c r="R339" s="935"/>
    </row>
    <row r="340" spans="1:18">
      <c r="A340" s="939"/>
      <c r="C340" s="1018" t="s">
        <v>1497</v>
      </c>
      <c r="D340" s="1018" t="s">
        <v>1498</v>
      </c>
      <c r="E340" s="1018"/>
      <c r="F340" s="1018"/>
      <c r="G340" s="1018"/>
      <c r="H340" s="1018"/>
      <c r="P340" s="935"/>
      <c r="Q340" s="935"/>
      <c r="R340" s="935"/>
    </row>
    <row r="341" spans="1:18">
      <c r="A341" s="939"/>
      <c r="C341" s="1018"/>
      <c r="D341" s="1018" t="s">
        <v>1499</v>
      </c>
      <c r="E341" s="1018"/>
      <c r="F341" s="1018"/>
      <c r="G341" s="1018"/>
      <c r="H341" s="1018"/>
      <c r="P341" s="935"/>
      <c r="Q341" s="935"/>
      <c r="R341" s="935"/>
    </row>
    <row r="342" spans="1:18">
      <c r="A342" s="939"/>
      <c r="C342" s="1018" t="s">
        <v>1500</v>
      </c>
      <c r="D342" s="1018" t="s">
        <v>1501</v>
      </c>
      <c r="E342" s="1018"/>
      <c r="F342" s="1018"/>
      <c r="G342" s="1018"/>
      <c r="H342" s="1018"/>
      <c r="P342" s="935"/>
      <c r="Q342" s="935"/>
      <c r="R342" s="935"/>
    </row>
    <row r="343" spans="1:18">
      <c r="A343" s="939"/>
      <c r="C343" s="1018" t="s">
        <v>1502</v>
      </c>
      <c r="D343" s="1018" t="s">
        <v>1503</v>
      </c>
      <c r="E343" s="1018"/>
      <c r="F343" s="1018"/>
      <c r="G343" s="1018"/>
      <c r="H343" s="1018"/>
      <c r="P343" s="935"/>
      <c r="Q343" s="935"/>
      <c r="R343" s="935"/>
    </row>
    <row r="344" spans="1:18">
      <c r="A344" s="939"/>
      <c r="C344" s="1018"/>
      <c r="D344" s="1018" t="s">
        <v>1504</v>
      </c>
      <c r="E344" s="1018"/>
      <c r="F344" s="1018"/>
      <c r="G344" s="1018"/>
      <c r="H344" s="1018"/>
      <c r="P344" s="935"/>
      <c r="Q344" s="935"/>
      <c r="R344" s="935"/>
    </row>
    <row r="345" spans="1:18">
      <c r="A345" s="939"/>
      <c r="C345" s="1018"/>
      <c r="D345" s="1018"/>
      <c r="E345" s="1018"/>
      <c r="F345" s="1018"/>
      <c r="G345" s="1018"/>
      <c r="H345" s="1018"/>
      <c r="P345" s="935"/>
      <c r="Q345" s="935"/>
      <c r="R345" s="935"/>
    </row>
    <row r="346" spans="1:18">
      <c r="A346" s="939"/>
      <c r="C346" s="1018" t="s">
        <v>1505</v>
      </c>
      <c r="D346" s="1018"/>
      <c r="E346" s="1018"/>
      <c r="F346" s="1018"/>
      <c r="G346" s="1018"/>
      <c r="H346" s="1018"/>
      <c r="P346" s="935"/>
      <c r="Q346" s="935"/>
      <c r="R346" s="935"/>
    </row>
    <row r="347" spans="1:18">
      <c r="A347" s="939"/>
      <c r="C347" s="1018"/>
      <c r="D347" s="1018"/>
      <c r="E347" s="1018"/>
      <c r="F347" s="1018"/>
      <c r="G347" s="1018"/>
      <c r="H347" s="1018"/>
      <c r="P347" s="935"/>
      <c r="Q347" s="935"/>
      <c r="R347" s="935"/>
    </row>
    <row r="348" spans="1:18">
      <c r="A348" s="939"/>
      <c r="C348" s="1018" t="s">
        <v>1356</v>
      </c>
      <c r="D348" s="1018" t="s">
        <v>1506</v>
      </c>
      <c r="E348" s="1018"/>
      <c r="F348" s="1018"/>
      <c r="G348" s="1018"/>
      <c r="H348" s="1018"/>
      <c r="P348" s="935"/>
      <c r="Q348" s="935"/>
      <c r="R348" s="935"/>
    </row>
    <row r="349" spans="1:18">
      <c r="A349" s="939"/>
      <c r="C349" s="1018" t="s">
        <v>1356</v>
      </c>
      <c r="D349" s="1018" t="s">
        <v>1507</v>
      </c>
      <c r="E349" s="1018"/>
      <c r="F349" s="1018"/>
      <c r="G349" s="1018"/>
      <c r="H349" s="1018"/>
      <c r="P349" s="935"/>
      <c r="Q349" s="935"/>
      <c r="R349" s="935"/>
    </row>
    <row r="350" spans="1:18">
      <c r="A350" s="939"/>
      <c r="C350" s="1018" t="s">
        <v>1356</v>
      </c>
      <c r="D350" s="1018" t="s">
        <v>1508</v>
      </c>
      <c r="E350" s="1018"/>
      <c r="F350" s="1018"/>
      <c r="G350" s="1018"/>
      <c r="H350" s="1018"/>
      <c r="P350" s="935"/>
      <c r="Q350" s="935"/>
      <c r="R350" s="935"/>
    </row>
    <row r="351" spans="1:18">
      <c r="A351" s="939"/>
      <c r="C351" s="1018"/>
      <c r="D351" s="1018"/>
      <c r="E351" s="1018"/>
      <c r="F351" s="1018"/>
      <c r="G351" s="1018"/>
      <c r="H351" s="1018"/>
      <c r="P351" s="935"/>
      <c r="Q351" s="935"/>
      <c r="R351" s="935"/>
    </row>
    <row r="352" spans="1:18" ht="16.5" customHeight="1">
      <c r="A352" s="939"/>
      <c r="C352" s="1018" t="s">
        <v>1509</v>
      </c>
      <c r="D352" s="1018"/>
      <c r="E352" s="1018"/>
      <c r="F352" s="1018"/>
      <c r="G352" s="1018"/>
      <c r="H352" s="1018"/>
      <c r="P352" s="935"/>
      <c r="Q352" s="935"/>
      <c r="R352" s="935"/>
    </row>
    <row r="353" spans="1:18">
      <c r="A353" s="939"/>
      <c r="C353" s="1018" t="s">
        <v>1510</v>
      </c>
      <c r="D353" s="1018"/>
      <c r="E353" s="1018"/>
      <c r="F353" s="1018"/>
      <c r="G353" s="1018"/>
      <c r="H353" s="1018"/>
      <c r="P353" s="935"/>
      <c r="Q353" s="935"/>
      <c r="R353" s="935"/>
    </row>
    <row r="354" spans="1:18" ht="15.75" thickBot="1">
      <c r="A354" s="939"/>
      <c r="C354" s="1018"/>
      <c r="D354" s="1018"/>
      <c r="E354" s="1018"/>
      <c r="F354" s="1018"/>
      <c r="G354" s="1018"/>
      <c r="H354" s="1018"/>
      <c r="P354" s="935"/>
      <c r="Q354" s="935"/>
      <c r="R354" s="935"/>
    </row>
    <row r="355" spans="1:18" ht="16.5" thickBot="1">
      <c r="A355" s="939"/>
      <c r="C355" s="1018"/>
      <c r="D355" s="1018"/>
      <c r="E355" s="1018"/>
      <c r="F355" s="1018"/>
      <c r="G355" s="984" t="s">
        <v>1511</v>
      </c>
      <c r="H355" s="1138" t="s">
        <v>1512</v>
      </c>
      <c r="I355" s="1139"/>
      <c r="J355" s="1138" t="s">
        <v>1513</v>
      </c>
      <c r="K355" s="1140"/>
      <c r="L355" s="1139"/>
      <c r="N355" s="985"/>
      <c r="P355" s="935"/>
      <c r="Q355" s="935"/>
      <c r="R355" s="935"/>
    </row>
    <row r="356" spans="1:18" ht="15.75">
      <c r="A356" s="939"/>
      <c r="D356" s="986">
        <v>1</v>
      </c>
      <c r="E356" s="1018" t="s">
        <v>1514</v>
      </c>
      <c r="G356" s="987">
        <v>1</v>
      </c>
      <c r="H356" s="1141" t="s">
        <v>1515</v>
      </c>
      <c r="I356" s="1142"/>
      <c r="J356" s="1141" t="s">
        <v>1514</v>
      </c>
      <c r="K356" s="1143"/>
      <c r="L356" s="988"/>
      <c r="N356" s="989"/>
      <c r="P356" s="935"/>
      <c r="Q356" s="935"/>
      <c r="R356" s="935"/>
    </row>
    <row r="357" spans="1:18" ht="15.75">
      <c r="A357" s="939"/>
      <c r="D357" s="986">
        <v>2</v>
      </c>
      <c r="E357" s="1018" t="s">
        <v>1516</v>
      </c>
      <c r="G357" s="987">
        <v>2</v>
      </c>
      <c r="H357" s="1130" t="s">
        <v>1517</v>
      </c>
      <c r="I357" s="1131"/>
      <c r="J357" s="1130" t="s">
        <v>1515</v>
      </c>
      <c r="K357" s="1132"/>
      <c r="L357" s="988"/>
      <c r="N357" s="989"/>
      <c r="P357" s="935"/>
      <c r="Q357" s="935"/>
      <c r="R357" s="935"/>
    </row>
    <row r="358" spans="1:18" ht="15.75">
      <c r="A358" s="939"/>
      <c r="D358" s="986">
        <v>3</v>
      </c>
      <c r="E358" s="1018" t="s">
        <v>1518</v>
      </c>
      <c r="G358" s="987">
        <v>3</v>
      </c>
      <c r="H358" s="1130" t="s">
        <v>1519</v>
      </c>
      <c r="I358" s="1131"/>
      <c r="J358" s="1130" t="s">
        <v>1520</v>
      </c>
      <c r="K358" s="1132"/>
      <c r="L358" s="988"/>
      <c r="N358" s="989"/>
      <c r="P358" s="935"/>
      <c r="Q358" s="935"/>
      <c r="R358" s="935"/>
    </row>
    <row r="359" spans="1:18" ht="15.75">
      <c r="A359" s="939"/>
      <c r="D359" s="986">
        <v>4</v>
      </c>
      <c r="E359" s="1018" t="s">
        <v>1515</v>
      </c>
      <c r="G359" s="987">
        <v>4</v>
      </c>
      <c r="H359" s="1130" t="s">
        <v>1521</v>
      </c>
      <c r="I359" s="1131"/>
      <c r="J359" s="1130" t="s">
        <v>1518</v>
      </c>
      <c r="K359" s="1132"/>
      <c r="L359" s="988"/>
      <c r="N359" s="989"/>
      <c r="P359" s="935"/>
      <c r="Q359" s="935"/>
      <c r="R359" s="935"/>
    </row>
    <row r="360" spans="1:18" ht="15.75">
      <c r="A360" s="939"/>
      <c r="D360" s="986">
        <v>5</v>
      </c>
      <c r="E360" s="1018" t="s">
        <v>1522</v>
      </c>
      <c r="G360" s="987">
        <v>5</v>
      </c>
      <c r="H360" s="1130" t="s">
        <v>1523</v>
      </c>
      <c r="I360" s="1131"/>
      <c r="J360" s="1130" t="s">
        <v>1524</v>
      </c>
      <c r="K360" s="1132"/>
      <c r="L360" s="988"/>
      <c r="N360" s="989"/>
      <c r="P360" s="935"/>
      <c r="Q360" s="935"/>
      <c r="R360" s="935"/>
    </row>
    <row r="361" spans="1:18" ht="15.75">
      <c r="A361" s="939"/>
      <c r="D361" s="986">
        <v>6</v>
      </c>
      <c r="E361" s="1018" t="s">
        <v>1524</v>
      </c>
      <c r="G361" s="987">
        <v>6</v>
      </c>
      <c r="H361" s="1130" t="s">
        <v>1522</v>
      </c>
      <c r="I361" s="1131"/>
      <c r="J361" s="1130" t="s">
        <v>1522</v>
      </c>
      <c r="K361" s="1132"/>
      <c r="L361" s="988"/>
      <c r="N361" s="989"/>
      <c r="P361" s="935"/>
      <c r="Q361" s="935"/>
      <c r="R361" s="935"/>
    </row>
    <row r="362" spans="1:18" ht="15.75">
      <c r="D362" s="986">
        <v>7</v>
      </c>
      <c r="E362" s="1018" t="s">
        <v>1520</v>
      </c>
      <c r="G362" s="987">
        <v>7</v>
      </c>
      <c r="H362" s="1130" t="s">
        <v>1525</v>
      </c>
      <c r="I362" s="1131"/>
      <c r="J362" s="1130" t="s">
        <v>1516</v>
      </c>
      <c r="K362" s="1132"/>
      <c r="L362" s="988"/>
      <c r="N362" s="989"/>
      <c r="P362" s="935"/>
      <c r="Q362" s="935"/>
      <c r="R362" s="935"/>
    </row>
    <row r="363" spans="1:18" ht="15.75">
      <c r="D363" s="986"/>
      <c r="E363" s="1018"/>
      <c r="G363" s="987">
        <v>8</v>
      </c>
      <c r="H363" s="1130" t="s">
        <v>1526</v>
      </c>
      <c r="I363" s="1131"/>
      <c r="J363" s="1130" t="s">
        <v>1524</v>
      </c>
      <c r="K363" s="1132"/>
      <c r="L363" s="988"/>
      <c r="N363" s="989"/>
      <c r="P363" s="935"/>
      <c r="Q363" s="935"/>
      <c r="R363" s="935"/>
    </row>
    <row r="364" spans="1:18" ht="15.75">
      <c r="D364" s="986"/>
      <c r="E364" s="1018"/>
      <c r="G364" s="987">
        <v>9</v>
      </c>
      <c r="H364" s="1133" t="s">
        <v>1527</v>
      </c>
      <c r="I364" s="1134"/>
      <c r="J364" s="1130" t="s">
        <v>1524</v>
      </c>
      <c r="K364" s="1132"/>
      <c r="L364" s="988"/>
      <c r="N364" s="989"/>
      <c r="P364" s="935"/>
      <c r="Q364" s="935"/>
      <c r="R364" s="935"/>
    </row>
    <row r="365" spans="1:18" ht="15.75">
      <c r="D365" s="986"/>
      <c r="E365" s="1018"/>
      <c r="G365" s="987">
        <v>10</v>
      </c>
      <c r="H365" s="1130" t="s">
        <v>1528</v>
      </c>
      <c r="I365" s="1131"/>
      <c r="J365" s="1130" t="s">
        <v>1524</v>
      </c>
      <c r="K365" s="1132"/>
      <c r="L365" s="988"/>
      <c r="N365" s="989"/>
      <c r="P365" s="935"/>
      <c r="Q365" s="935"/>
      <c r="R365" s="935"/>
    </row>
    <row r="366" spans="1:18" ht="16.5" thickBot="1">
      <c r="D366" s="986"/>
      <c r="E366" s="1018"/>
      <c r="G366" s="990">
        <v>11</v>
      </c>
      <c r="H366" s="1126" t="s">
        <v>1529</v>
      </c>
      <c r="I366" s="1127"/>
      <c r="J366" s="1126" t="s">
        <v>1524</v>
      </c>
      <c r="K366" s="1128"/>
      <c r="L366" s="991"/>
      <c r="N366" s="989"/>
      <c r="P366" s="935"/>
      <c r="Q366" s="935"/>
      <c r="R366" s="935"/>
    </row>
    <row r="367" spans="1:18">
      <c r="D367" s="986"/>
      <c r="E367" s="1018"/>
      <c r="P367" s="935"/>
      <c r="Q367" s="935"/>
      <c r="R367" s="935"/>
    </row>
    <row r="368" spans="1:18">
      <c r="B368" s="963"/>
      <c r="D368" s="986"/>
      <c r="E368" s="1018"/>
      <c r="P368" s="935"/>
      <c r="Q368" s="935"/>
      <c r="R368" s="935"/>
    </row>
    <row r="369" spans="2:18">
      <c r="B369" s="964" t="s">
        <v>346</v>
      </c>
      <c r="C369" s="965" t="s">
        <v>1530</v>
      </c>
      <c r="P369" s="935"/>
      <c r="Q369" s="935"/>
      <c r="R369" s="935"/>
    </row>
    <row r="370" spans="2:18">
      <c r="B370" s="964"/>
      <c r="C370" s="992"/>
      <c r="D370" s="993" t="s">
        <v>1531</v>
      </c>
      <c r="E370" s="993"/>
      <c r="F370" s="993"/>
      <c r="G370" s="993"/>
      <c r="H370" s="993"/>
      <c r="I370" s="993"/>
      <c r="P370" s="935"/>
      <c r="Q370" s="935"/>
      <c r="R370" s="935"/>
    </row>
    <row r="371" spans="2:18">
      <c r="B371" s="964"/>
      <c r="C371" s="992"/>
      <c r="D371" s="994" t="s">
        <v>1532</v>
      </c>
      <c r="E371" s="994"/>
      <c r="F371" s="994"/>
      <c r="G371" s="994"/>
      <c r="H371" s="994"/>
      <c r="I371" s="994"/>
      <c r="P371" s="935"/>
      <c r="Q371" s="935"/>
      <c r="R371" s="935"/>
    </row>
    <row r="372" spans="2:18">
      <c r="B372" s="964"/>
      <c r="C372" s="992"/>
      <c r="D372" s="994" t="s">
        <v>1533</v>
      </c>
      <c r="E372" s="994"/>
      <c r="F372" s="994"/>
      <c r="G372" s="994"/>
      <c r="H372" s="994"/>
      <c r="I372" s="994"/>
      <c r="P372" s="935"/>
      <c r="Q372" s="1017"/>
      <c r="R372" s="935"/>
    </row>
    <row r="373" spans="2:18">
      <c r="B373" s="964"/>
      <c r="C373" s="994" t="s">
        <v>1534</v>
      </c>
      <c r="D373" s="994"/>
      <c r="E373" s="994"/>
      <c r="F373" s="994"/>
      <c r="G373" s="994"/>
      <c r="H373" s="994"/>
      <c r="I373" s="994"/>
      <c r="P373" s="935"/>
      <c r="Q373" s="935"/>
      <c r="R373" s="935"/>
    </row>
    <row r="374" spans="2:18">
      <c r="B374" s="964"/>
      <c r="C374" s="994" t="s">
        <v>1535</v>
      </c>
      <c r="D374" s="994"/>
      <c r="E374" s="994"/>
      <c r="F374" s="994"/>
      <c r="G374" s="994"/>
      <c r="H374" s="994"/>
      <c r="I374" s="994"/>
      <c r="P374" s="935"/>
      <c r="Q374" s="1017"/>
      <c r="R374" s="1017"/>
    </row>
    <row r="375" spans="2:18">
      <c r="B375" s="964"/>
      <c r="C375" s="1017" t="s">
        <v>1536</v>
      </c>
      <c r="D375" s="1017"/>
      <c r="E375" s="1017"/>
      <c r="F375" s="1017"/>
      <c r="G375" s="1017"/>
      <c r="H375" s="1017"/>
      <c r="I375" s="1017"/>
      <c r="J375" s="1017"/>
      <c r="K375" s="1017"/>
      <c r="L375" s="1017"/>
      <c r="M375" s="1017"/>
      <c r="N375" s="1017"/>
      <c r="O375" s="1017"/>
      <c r="P375" s="1017"/>
      <c r="Q375" s="935"/>
      <c r="R375" s="935"/>
    </row>
    <row r="376" spans="2:18">
      <c r="B376" s="964"/>
      <c r="C376" s="994" t="s">
        <v>1537</v>
      </c>
      <c r="D376" s="994"/>
      <c r="E376" s="994"/>
      <c r="F376" s="994"/>
      <c r="G376" s="994"/>
      <c r="H376" s="994"/>
      <c r="I376" s="994"/>
      <c r="P376" s="935"/>
      <c r="Q376" s="935"/>
      <c r="R376" s="935"/>
    </row>
    <row r="377" spans="2:18">
      <c r="B377" s="964"/>
      <c r="C377" s="1017" t="s">
        <v>1538</v>
      </c>
      <c r="D377" s="1017"/>
      <c r="E377" s="1017"/>
      <c r="F377" s="1017"/>
      <c r="G377" s="1017"/>
      <c r="H377" s="1017"/>
      <c r="I377" s="1017"/>
      <c r="J377" s="1017"/>
      <c r="K377" s="1017"/>
      <c r="L377" s="1017"/>
      <c r="M377" s="1017"/>
      <c r="N377" s="1017"/>
      <c r="O377" s="1017"/>
      <c r="P377" s="1017"/>
      <c r="Q377" s="935"/>
      <c r="R377" s="935"/>
    </row>
    <row r="378" spans="2:18">
      <c r="B378" s="964"/>
      <c r="C378" s="994" t="s">
        <v>1539</v>
      </c>
      <c r="D378" s="994"/>
      <c r="E378" s="994"/>
      <c r="F378" s="994"/>
      <c r="G378" s="994"/>
      <c r="H378" s="994"/>
      <c r="I378" s="994"/>
      <c r="P378" s="935"/>
      <c r="Q378" s="935"/>
      <c r="R378" s="935"/>
    </row>
    <row r="379" spans="2:18">
      <c r="B379" s="964"/>
      <c r="C379" s="995" t="s">
        <v>1540</v>
      </c>
      <c r="D379" s="993"/>
      <c r="E379" s="992"/>
      <c r="F379" s="993"/>
      <c r="G379" s="993"/>
      <c r="H379" s="993"/>
      <c r="I379" s="993"/>
      <c r="P379" s="935"/>
      <c r="Q379" s="935"/>
      <c r="R379" s="935"/>
    </row>
    <row r="380" spans="2:18">
      <c r="B380" s="964"/>
      <c r="C380" s="994" t="s">
        <v>1541</v>
      </c>
      <c r="D380" s="994"/>
      <c r="E380" s="994"/>
      <c r="F380" s="994"/>
      <c r="G380" s="994"/>
      <c r="H380" s="994"/>
      <c r="I380" s="994"/>
      <c r="P380" s="935"/>
      <c r="Q380" s="935"/>
      <c r="R380" s="935"/>
    </row>
    <row r="381" spans="2:18">
      <c r="B381" s="964"/>
      <c r="C381" s="994" t="s">
        <v>1542</v>
      </c>
      <c r="D381" s="994"/>
      <c r="E381" s="994"/>
      <c r="F381" s="994"/>
      <c r="G381" s="994"/>
      <c r="H381" s="994"/>
      <c r="I381" s="994"/>
      <c r="P381" s="935"/>
      <c r="Q381" s="935"/>
      <c r="R381" s="935"/>
    </row>
    <row r="382" spans="2:18">
      <c r="B382" s="964"/>
      <c r="C382" s="994" t="s">
        <v>1543</v>
      </c>
      <c r="D382" s="994"/>
      <c r="E382" s="994"/>
      <c r="F382" s="994"/>
      <c r="G382" s="994"/>
      <c r="H382" s="994"/>
      <c r="I382" s="994"/>
      <c r="P382" s="935"/>
      <c r="Q382" s="935"/>
      <c r="R382" s="935"/>
    </row>
    <row r="383" spans="2:18">
      <c r="B383" s="964"/>
      <c r="C383" s="994" t="s">
        <v>1544</v>
      </c>
      <c r="D383" s="994"/>
      <c r="E383" s="994"/>
      <c r="F383" s="994"/>
      <c r="G383" s="994"/>
      <c r="H383" s="994"/>
      <c r="I383" s="994"/>
      <c r="P383" s="935"/>
      <c r="Q383" s="935"/>
      <c r="R383" s="935"/>
    </row>
    <row r="384" spans="2:18">
      <c r="B384" s="964"/>
      <c r="C384" s="994" t="s">
        <v>1545</v>
      </c>
      <c r="D384" s="994"/>
      <c r="E384" s="994"/>
      <c r="F384" s="994"/>
      <c r="G384" s="994"/>
      <c r="H384" s="994"/>
      <c r="I384" s="994"/>
      <c r="P384" s="935"/>
      <c r="Q384" s="935"/>
      <c r="R384" s="935"/>
    </row>
    <row r="385" spans="2:18">
      <c r="B385" s="964"/>
      <c r="C385" s="994" t="s">
        <v>1546</v>
      </c>
      <c r="D385" s="994"/>
      <c r="E385" s="994"/>
      <c r="F385" s="994"/>
      <c r="G385" s="994"/>
      <c r="H385" s="994"/>
      <c r="I385" s="994"/>
      <c r="P385" s="935"/>
      <c r="Q385" s="935"/>
      <c r="R385" s="935"/>
    </row>
    <row r="386" spans="2:18">
      <c r="B386" s="964"/>
      <c r="C386" s="994" t="s">
        <v>1547</v>
      </c>
      <c r="D386" s="994"/>
      <c r="E386" s="994"/>
      <c r="F386" s="994"/>
      <c r="G386" s="994"/>
      <c r="H386" s="994"/>
      <c r="I386" s="994"/>
      <c r="P386" s="935"/>
      <c r="Q386" s="935"/>
      <c r="R386" s="935"/>
    </row>
    <row r="387" spans="2:18">
      <c r="B387" s="964"/>
      <c r="C387" s="994" t="s">
        <v>1548</v>
      </c>
      <c r="D387" s="994"/>
      <c r="E387" s="994"/>
      <c r="F387" s="994"/>
      <c r="G387" s="994"/>
      <c r="H387" s="994"/>
      <c r="I387" s="994"/>
      <c r="P387" s="935"/>
      <c r="Q387" s="935"/>
      <c r="R387" s="935"/>
    </row>
    <row r="388" spans="2:18">
      <c r="B388" s="964"/>
      <c r="C388" s="1017" t="s">
        <v>1549</v>
      </c>
      <c r="D388" s="993"/>
      <c r="E388" s="992"/>
      <c r="F388" s="993"/>
      <c r="G388" s="993"/>
      <c r="H388" s="993"/>
      <c r="I388" s="993"/>
      <c r="P388" s="935"/>
      <c r="Q388" s="935"/>
      <c r="R388" s="935"/>
    </row>
    <row r="389" spans="2:18">
      <c r="B389" s="964"/>
      <c r="C389" s="1017" t="s">
        <v>1550</v>
      </c>
      <c r="D389" s="993"/>
      <c r="E389" s="992"/>
      <c r="F389" s="993"/>
      <c r="G389" s="993"/>
      <c r="H389" s="993"/>
      <c r="I389" s="993"/>
      <c r="P389" s="935"/>
      <c r="Q389" s="935"/>
      <c r="R389" s="935"/>
    </row>
    <row r="390" spans="2:18">
      <c r="B390" s="964"/>
      <c r="C390" s="1017" t="s">
        <v>1551</v>
      </c>
      <c r="D390" s="993"/>
      <c r="E390" s="992"/>
      <c r="F390" s="993"/>
      <c r="G390" s="993"/>
      <c r="H390" s="993"/>
      <c r="I390" s="993"/>
      <c r="P390" s="935"/>
      <c r="Q390" s="935"/>
      <c r="R390" s="935"/>
    </row>
    <row r="391" spans="2:18">
      <c r="B391" s="964"/>
      <c r="C391" s="1017" t="s">
        <v>1552</v>
      </c>
      <c r="D391" s="993"/>
      <c r="E391" s="992"/>
      <c r="F391" s="993"/>
      <c r="G391" s="993"/>
      <c r="H391" s="993"/>
      <c r="I391" s="993"/>
      <c r="P391" s="935"/>
      <c r="Q391" s="935"/>
      <c r="R391" s="935"/>
    </row>
    <row r="392" spans="2:18" ht="15" customHeight="1">
      <c r="B392" s="964"/>
      <c r="C392" s="1017" t="s">
        <v>1553</v>
      </c>
      <c r="D392" s="993"/>
      <c r="E392" s="992"/>
      <c r="F392" s="993"/>
      <c r="G392" s="993"/>
      <c r="H392" s="993"/>
      <c r="I392" s="993"/>
      <c r="P392" s="935"/>
      <c r="Q392" s="935"/>
      <c r="R392" s="935"/>
    </row>
    <row r="393" spans="2:18" ht="15" customHeight="1">
      <c r="B393" s="964"/>
      <c r="C393" s="1017" t="s">
        <v>1554</v>
      </c>
      <c r="D393" s="993"/>
      <c r="E393" s="992"/>
      <c r="F393" s="993"/>
      <c r="G393" s="993"/>
      <c r="H393" s="993"/>
      <c r="I393" s="993"/>
      <c r="P393" s="935"/>
      <c r="Q393" s="935"/>
      <c r="R393" s="935"/>
    </row>
    <row r="394" spans="2:18" ht="15" customHeight="1">
      <c r="B394" s="964"/>
      <c r="C394" s="1017"/>
      <c r="D394" s="993"/>
      <c r="E394" s="992"/>
      <c r="F394" s="993"/>
      <c r="G394" s="993"/>
      <c r="H394" s="993"/>
      <c r="I394" s="993"/>
      <c r="P394" s="935"/>
      <c r="Q394" s="935"/>
      <c r="R394" s="935"/>
    </row>
    <row r="395" spans="2:18" ht="15" customHeight="1">
      <c r="B395" s="964"/>
      <c r="C395" s="1129" t="s">
        <v>1555</v>
      </c>
      <c r="D395" s="1129"/>
      <c r="E395" s="1129"/>
      <c r="F395" s="1129"/>
      <c r="G395" s="1129"/>
      <c r="H395" s="1129"/>
      <c r="I395" s="1129"/>
      <c r="P395" s="935"/>
      <c r="Q395" s="935"/>
      <c r="R395" s="935"/>
    </row>
    <row r="396" spans="2:18" ht="15" customHeight="1">
      <c r="B396" s="964"/>
      <c r="C396" s="1125" t="s">
        <v>1556</v>
      </c>
      <c r="D396" s="1125"/>
      <c r="E396" s="1125"/>
      <c r="F396" s="1125"/>
      <c r="G396" s="1125"/>
      <c r="H396" s="1125"/>
      <c r="I396" s="1125"/>
      <c r="P396" s="935"/>
      <c r="Q396" s="935"/>
      <c r="R396" s="935"/>
    </row>
    <row r="397" spans="2:18" ht="15" customHeight="1">
      <c r="B397" s="964"/>
      <c r="C397" s="1125" t="s">
        <v>1557</v>
      </c>
      <c r="D397" s="1125"/>
      <c r="E397" s="1125"/>
      <c r="F397" s="1125"/>
      <c r="G397" s="1125"/>
      <c r="H397" s="1125"/>
      <c r="I397" s="1125"/>
      <c r="P397" s="935"/>
      <c r="Q397" s="935"/>
      <c r="R397" s="935"/>
    </row>
    <row r="398" spans="2:18" ht="15" customHeight="1">
      <c r="B398" s="964"/>
      <c r="C398" s="1125" t="s">
        <v>1558</v>
      </c>
      <c r="D398" s="1125"/>
      <c r="E398" s="1125"/>
      <c r="F398" s="1125"/>
      <c r="G398" s="1125"/>
      <c r="H398" s="1125"/>
      <c r="I398" s="1125"/>
      <c r="P398" s="935"/>
      <c r="Q398" s="935"/>
      <c r="R398" s="935"/>
    </row>
    <row r="399" spans="2:18" ht="15" customHeight="1">
      <c r="B399" s="964"/>
      <c r="C399" s="1125" t="s">
        <v>1559</v>
      </c>
      <c r="D399" s="1125"/>
      <c r="E399" s="1125"/>
      <c r="F399" s="1125"/>
      <c r="G399" s="1125"/>
      <c r="H399" s="1125"/>
      <c r="I399" s="1125"/>
      <c r="P399" s="935"/>
      <c r="Q399" s="935"/>
      <c r="R399" s="935"/>
    </row>
    <row r="400" spans="2:18" ht="15" customHeight="1">
      <c r="B400" s="964"/>
      <c r="C400" s="1125" t="s">
        <v>1560</v>
      </c>
      <c r="D400" s="1125"/>
      <c r="E400" s="1125"/>
      <c r="F400" s="1125"/>
      <c r="G400" s="1125"/>
      <c r="H400" s="1125"/>
      <c r="I400" s="1125"/>
      <c r="P400" s="935"/>
      <c r="Q400" s="935"/>
      <c r="R400" s="935"/>
    </row>
    <row r="401" spans="2:18">
      <c r="B401" s="964"/>
      <c r="C401" s="1125" t="s">
        <v>1561</v>
      </c>
      <c r="D401" s="1125"/>
      <c r="E401" s="1125"/>
      <c r="F401" s="1125"/>
      <c r="G401" s="1125"/>
      <c r="H401" s="1125"/>
      <c r="I401" s="1125"/>
      <c r="P401" s="935"/>
      <c r="Q401" s="935"/>
      <c r="R401" s="935"/>
    </row>
    <row r="402" spans="2:18">
      <c r="B402" s="964"/>
      <c r="C402" s="1125" t="s">
        <v>1562</v>
      </c>
      <c r="D402" s="1125"/>
      <c r="E402" s="1125"/>
      <c r="F402" s="1125"/>
      <c r="G402" s="1125"/>
      <c r="H402" s="1125"/>
      <c r="I402" s="1125"/>
      <c r="P402" s="935"/>
      <c r="Q402" s="935"/>
      <c r="R402" s="935"/>
    </row>
    <row r="403" spans="2:18" ht="15" customHeight="1">
      <c r="B403" s="964"/>
      <c r="C403" s="1125" t="s">
        <v>1563</v>
      </c>
      <c r="D403" s="1125"/>
      <c r="E403" s="1125"/>
      <c r="F403" s="1125"/>
      <c r="G403" s="1125"/>
      <c r="H403" s="1125"/>
      <c r="I403" s="1125"/>
      <c r="P403" s="935"/>
      <c r="Q403" s="935"/>
      <c r="R403" s="935"/>
    </row>
    <row r="404" spans="2:18">
      <c r="B404" s="964"/>
      <c r="C404" s="965"/>
      <c r="P404" s="935"/>
      <c r="Q404" s="935"/>
      <c r="R404" s="935"/>
    </row>
    <row r="405" spans="2:18">
      <c r="B405" s="964" t="s">
        <v>347</v>
      </c>
      <c r="C405" s="965" t="s">
        <v>1564</v>
      </c>
      <c r="P405" s="935"/>
      <c r="Q405" s="935"/>
      <c r="R405" s="935"/>
    </row>
    <row r="406" spans="2:18">
      <c r="B406" s="964"/>
      <c r="C406" s="992"/>
      <c r="D406" s="1118" t="s">
        <v>1565</v>
      </c>
      <c r="E406" s="1118"/>
      <c r="F406" s="1118"/>
      <c r="G406" s="1118"/>
      <c r="H406" s="1118"/>
      <c r="I406" s="1118"/>
      <c r="P406" s="935"/>
      <c r="Q406" s="935"/>
      <c r="R406" s="935"/>
    </row>
    <row r="407" spans="2:18">
      <c r="B407" s="964"/>
      <c r="C407" s="992"/>
      <c r="D407" s="996" t="s">
        <v>1566</v>
      </c>
      <c r="E407" s="992"/>
      <c r="F407" s="992"/>
      <c r="G407" s="992"/>
      <c r="H407" s="992"/>
      <c r="I407" s="992"/>
      <c r="P407" s="935"/>
      <c r="Q407" s="935"/>
      <c r="R407" s="935"/>
    </row>
    <row r="408" spans="2:18">
      <c r="B408" s="964"/>
      <c r="C408" s="992"/>
      <c r="D408" s="992" t="s">
        <v>1567</v>
      </c>
      <c r="E408" s="992"/>
      <c r="F408" s="992"/>
      <c r="G408" s="992"/>
      <c r="H408" s="992"/>
      <c r="I408" s="992"/>
      <c r="P408" s="935"/>
      <c r="Q408" s="935"/>
      <c r="R408" s="935"/>
    </row>
    <row r="409" spans="2:18">
      <c r="B409" s="964"/>
      <c r="C409" s="992"/>
      <c r="D409" s="992" t="s">
        <v>1568</v>
      </c>
      <c r="E409" s="992"/>
      <c r="F409" s="992"/>
      <c r="G409" s="992"/>
      <c r="H409" s="992"/>
      <c r="I409" s="992"/>
      <c r="P409" s="935"/>
      <c r="Q409" s="935"/>
      <c r="R409" s="935"/>
    </row>
    <row r="410" spans="2:18">
      <c r="B410" s="964"/>
      <c r="C410" s="992"/>
      <c r="D410" s="996" t="s">
        <v>1569</v>
      </c>
      <c r="E410" s="992"/>
      <c r="F410" s="992"/>
      <c r="G410" s="992"/>
      <c r="H410" s="992"/>
      <c r="I410" s="992"/>
      <c r="P410" s="935"/>
      <c r="Q410" s="935"/>
      <c r="R410" s="935"/>
    </row>
    <row r="411" spans="2:18">
      <c r="B411" s="964"/>
      <c r="C411" s="992"/>
      <c r="D411" s="996" t="s">
        <v>1570</v>
      </c>
      <c r="E411" s="992"/>
      <c r="F411" s="992"/>
      <c r="G411" s="992"/>
      <c r="H411" s="992"/>
      <c r="I411" s="992"/>
      <c r="P411" s="935"/>
      <c r="Q411" s="935"/>
      <c r="R411" s="935"/>
    </row>
    <row r="412" spans="2:18">
      <c r="B412" s="964"/>
      <c r="C412" s="992"/>
      <c r="D412" s="992" t="s">
        <v>1571</v>
      </c>
      <c r="E412" s="992"/>
      <c r="F412" s="992"/>
      <c r="G412" s="992"/>
      <c r="H412" s="992"/>
      <c r="I412" s="992"/>
      <c r="P412" s="935"/>
      <c r="Q412" s="935"/>
      <c r="R412" s="935"/>
    </row>
    <row r="413" spans="2:18">
      <c r="B413" s="964"/>
      <c r="C413" s="992"/>
      <c r="D413" s="992" t="s">
        <v>1572</v>
      </c>
      <c r="E413" s="992"/>
      <c r="F413" s="992"/>
      <c r="G413" s="992"/>
      <c r="H413" s="992"/>
      <c r="I413" s="992"/>
      <c r="P413" s="935"/>
      <c r="Q413" s="935"/>
      <c r="R413" s="935"/>
    </row>
    <row r="414" spans="2:18">
      <c r="B414" s="964"/>
      <c r="C414" s="992"/>
      <c r="D414" s="992" t="s">
        <v>1573</v>
      </c>
      <c r="E414" s="992"/>
      <c r="F414" s="992"/>
      <c r="G414" s="992"/>
      <c r="H414" s="992"/>
      <c r="I414" s="992"/>
      <c r="P414" s="935"/>
      <c r="Q414" s="935"/>
      <c r="R414" s="935"/>
    </row>
    <row r="415" spans="2:18">
      <c r="B415" s="964"/>
      <c r="C415" s="992"/>
      <c r="D415" s="992" t="s">
        <v>1574</v>
      </c>
      <c r="E415" s="992"/>
      <c r="F415" s="992"/>
      <c r="G415" s="992"/>
      <c r="H415" s="992"/>
      <c r="I415" s="992"/>
      <c r="P415" s="935"/>
      <c r="Q415" s="949"/>
      <c r="R415" s="949"/>
    </row>
    <row r="416" spans="2:18">
      <c r="B416" s="964"/>
      <c r="C416" s="992"/>
      <c r="D416" s="992" t="s">
        <v>1575</v>
      </c>
      <c r="E416" s="992"/>
      <c r="F416" s="992"/>
      <c r="G416" s="992"/>
      <c r="H416" s="992"/>
      <c r="I416" s="992"/>
      <c r="P416" s="935"/>
      <c r="Q416" s="935"/>
      <c r="R416" s="935"/>
    </row>
    <row r="417" spans="1:18">
      <c r="B417" s="964"/>
      <c r="C417" s="992"/>
      <c r="D417" s="996" t="s">
        <v>1576</v>
      </c>
      <c r="E417" s="992"/>
      <c r="F417" s="992"/>
      <c r="G417" s="992"/>
      <c r="H417" s="992"/>
      <c r="I417" s="992"/>
      <c r="P417" s="935"/>
      <c r="Q417" s="935"/>
      <c r="R417" s="935"/>
    </row>
    <row r="418" spans="1:18">
      <c r="B418" s="964"/>
      <c r="C418" s="992"/>
      <c r="D418" s="992" t="s">
        <v>1577</v>
      </c>
      <c r="E418" s="992"/>
      <c r="F418" s="992"/>
      <c r="G418" s="992"/>
      <c r="H418" s="992"/>
      <c r="I418" s="992"/>
      <c r="P418" s="935"/>
      <c r="Q418" s="935"/>
      <c r="R418" s="935"/>
    </row>
    <row r="419" spans="1:18">
      <c r="B419" s="964"/>
      <c r="C419" s="992"/>
      <c r="D419" s="992" t="s">
        <v>1578</v>
      </c>
      <c r="E419" s="992"/>
      <c r="F419" s="992"/>
      <c r="G419" s="992"/>
      <c r="H419" s="992"/>
      <c r="I419" s="992"/>
      <c r="P419" s="935"/>
      <c r="Q419" s="935"/>
      <c r="R419" s="935"/>
    </row>
    <row r="420" spans="1:18">
      <c r="B420" s="964"/>
      <c r="C420" s="992"/>
      <c r="D420" s="992" t="s">
        <v>1579</v>
      </c>
      <c r="E420" s="992"/>
      <c r="F420" s="992"/>
      <c r="G420" s="992"/>
      <c r="H420" s="992"/>
      <c r="I420" s="992"/>
      <c r="P420" s="935"/>
      <c r="Q420" s="935"/>
      <c r="R420" s="935"/>
    </row>
    <row r="421" spans="1:18">
      <c r="B421" s="964"/>
      <c r="C421" s="992"/>
      <c r="D421" s="992" t="s">
        <v>1580</v>
      </c>
      <c r="E421" s="992"/>
      <c r="F421" s="992"/>
      <c r="G421" s="992"/>
      <c r="H421" s="992"/>
      <c r="I421" s="992"/>
      <c r="P421" s="935"/>
      <c r="Q421" s="935"/>
      <c r="R421" s="935"/>
    </row>
    <row r="422" spans="1:18" ht="15" customHeight="1">
      <c r="B422" s="964"/>
      <c r="C422" s="992"/>
      <c r="D422" s="992" t="s">
        <v>1581</v>
      </c>
      <c r="E422" s="992"/>
      <c r="F422" s="992"/>
      <c r="G422" s="992"/>
      <c r="H422" s="992"/>
      <c r="I422" s="992"/>
      <c r="P422" s="935"/>
      <c r="Q422" s="935"/>
      <c r="R422" s="935"/>
    </row>
    <row r="423" spans="1:18" ht="15" customHeight="1">
      <c r="B423" s="964"/>
      <c r="C423" s="992"/>
      <c r="D423" s="992" t="s">
        <v>1582</v>
      </c>
      <c r="E423" s="992"/>
      <c r="F423" s="992"/>
      <c r="G423" s="992"/>
      <c r="H423" s="992"/>
      <c r="I423" s="992"/>
      <c r="P423" s="935"/>
      <c r="Q423" s="935"/>
      <c r="R423" s="935"/>
    </row>
    <row r="424" spans="1:18" ht="15" customHeight="1">
      <c r="B424" s="964"/>
      <c r="C424" s="992"/>
      <c r="D424" s="992" t="s">
        <v>1583</v>
      </c>
      <c r="E424" s="992"/>
      <c r="F424" s="992"/>
      <c r="G424" s="992"/>
      <c r="H424" s="992"/>
      <c r="I424" s="992"/>
      <c r="P424" s="935"/>
      <c r="Q424" s="935"/>
      <c r="R424" s="935"/>
    </row>
    <row r="425" spans="1:18" ht="15" customHeight="1">
      <c r="B425" s="964"/>
      <c r="C425" s="992"/>
      <c r="D425" s="1118" t="s">
        <v>1584</v>
      </c>
      <c r="E425" s="1118"/>
      <c r="F425" s="1118"/>
      <c r="G425" s="1118"/>
      <c r="H425" s="1118"/>
      <c r="I425" s="1118"/>
      <c r="P425" s="935"/>
      <c r="Q425" s="935"/>
      <c r="R425" s="935"/>
    </row>
    <row r="426" spans="1:18">
      <c r="B426" s="964"/>
      <c r="C426" s="992"/>
      <c r="D426" s="1118" t="s">
        <v>1585</v>
      </c>
      <c r="E426" s="1118"/>
      <c r="F426" s="1118"/>
      <c r="G426" s="1118"/>
      <c r="H426" s="1118"/>
      <c r="I426" s="1118"/>
      <c r="P426" s="935"/>
      <c r="Q426" s="935"/>
      <c r="R426" s="935"/>
    </row>
    <row r="427" spans="1:18">
      <c r="B427" s="964"/>
      <c r="C427" s="992"/>
      <c r="D427" s="1118" t="s">
        <v>1586</v>
      </c>
      <c r="E427" s="1118"/>
      <c r="F427" s="1118"/>
      <c r="G427" s="1118"/>
      <c r="H427" s="1118"/>
      <c r="I427" s="1118"/>
      <c r="P427" s="935"/>
      <c r="Q427" s="935"/>
      <c r="R427" s="935"/>
    </row>
    <row r="428" spans="1:18">
      <c r="B428" s="964"/>
      <c r="C428" s="992"/>
      <c r="D428" s="1118" t="s">
        <v>1587</v>
      </c>
      <c r="E428" s="1118"/>
      <c r="F428" s="1118"/>
      <c r="G428" s="1118"/>
      <c r="H428" s="1118"/>
      <c r="I428" s="1118"/>
      <c r="P428" s="935"/>
      <c r="Q428" s="935"/>
      <c r="R428" s="935"/>
    </row>
    <row r="429" spans="1:18" ht="15" customHeight="1">
      <c r="B429" s="964"/>
      <c r="C429" s="992"/>
      <c r="D429" s="992" t="s">
        <v>1588</v>
      </c>
      <c r="E429" s="992"/>
      <c r="F429" s="992"/>
      <c r="G429" s="992"/>
      <c r="H429" s="992"/>
      <c r="I429" s="992"/>
      <c r="P429" s="935"/>
      <c r="Q429" s="935"/>
      <c r="R429" s="935"/>
    </row>
    <row r="430" spans="1:18">
      <c r="B430" s="964"/>
      <c r="C430" s="992"/>
      <c r="D430" s="992" t="s">
        <v>1589</v>
      </c>
      <c r="E430" s="992"/>
      <c r="F430" s="992"/>
      <c r="G430" s="992"/>
      <c r="H430" s="992"/>
      <c r="I430" s="992"/>
      <c r="P430" s="935"/>
      <c r="Q430" s="935"/>
      <c r="R430" s="935"/>
    </row>
    <row r="431" spans="1:18">
      <c r="A431" s="949"/>
      <c r="B431" s="964"/>
      <c r="C431" s="992"/>
      <c r="D431" s="992" t="s">
        <v>1590</v>
      </c>
      <c r="E431" s="992"/>
      <c r="F431" s="992"/>
      <c r="G431" s="992"/>
      <c r="H431" s="992"/>
      <c r="I431" s="992"/>
      <c r="P431" s="935"/>
      <c r="Q431" s="935"/>
      <c r="R431" s="935"/>
    </row>
    <row r="432" spans="1:18">
      <c r="B432" s="964"/>
      <c r="C432" s="992"/>
      <c r="D432" s="1118" t="s">
        <v>1591</v>
      </c>
      <c r="E432" s="1118"/>
      <c r="F432" s="1118"/>
      <c r="G432" s="1118"/>
      <c r="H432" s="1118"/>
      <c r="I432" s="1118"/>
      <c r="P432" s="935"/>
      <c r="Q432" s="935"/>
      <c r="R432" s="935"/>
    </row>
    <row r="433" spans="2:18">
      <c r="B433" s="964"/>
      <c r="C433" s="992"/>
      <c r="D433" s="992" t="s">
        <v>1592</v>
      </c>
      <c r="E433" s="992"/>
      <c r="F433" s="992"/>
      <c r="G433" s="992"/>
      <c r="H433" s="992"/>
      <c r="I433" s="992"/>
      <c r="P433" s="935"/>
      <c r="Q433" s="935"/>
      <c r="R433" s="935"/>
    </row>
    <row r="434" spans="2:18">
      <c r="B434" s="964"/>
      <c r="C434" s="965"/>
      <c r="P434" s="935"/>
      <c r="Q434" s="935"/>
      <c r="R434" s="935"/>
    </row>
    <row r="435" spans="2:18">
      <c r="B435" s="964" t="s">
        <v>1593</v>
      </c>
      <c r="C435" s="965" t="s">
        <v>1594</v>
      </c>
      <c r="P435" s="935"/>
      <c r="Q435" s="935"/>
      <c r="R435" s="935"/>
    </row>
    <row r="436" spans="2:18">
      <c r="B436" s="964"/>
      <c r="C436" s="965"/>
      <c r="D436" s="1018" t="s">
        <v>1595</v>
      </c>
      <c r="P436" s="935"/>
      <c r="Q436" s="935"/>
      <c r="R436" s="935"/>
    </row>
    <row r="437" spans="2:18">
      <c r="P437" s="935"/>
      <c r="Q437" s="935"/>
      <c r="R437" s="935"/>
    </row>
    <row r="438" spans="2:18">
      <c r="B438" s="964" t="s">
        <v>1596</v>
      </c>
      <c r="C438" s="965" t="s">
        <v>1597</v>
      </c>
      <c r="P438" s="935"/>
      <c r="Q438" s="935"/>
      <c r="R438" s="935"/>
    </row>
    <row r="439" spans="2:18">
      <c r="B439" s="964"/>
      <c r="C439" s="965"/>
      <c r="D439" s="1018" t="s">
        <v>1598</v>
      </c>
      <c r="P439" s="935"/>
      <c r="Q439" s="935"/>
      <c r="R439" s="935"/>
    </row>
    <row r="440" spans="2:18" ht="15.75" thickBot="1">
      <c r="B440" s="964"/>
      <c r="C440" s="965"/>
      <c r="P440" s="935"/>
      <c r="Q440" s="935"/>
      <c r="R440" s="935"/>
    </row>
    <row r="441" spans="2:18" ht="34.5" thickBot="1">
      <c r="B441" s="964"/>
      <c r="C441" s="965"/>
      <c r="D441" s="997" t="s">
        <v>1599</v>
      </c>
      <c r="E441" s="998" t="s">
        <v>1600</v>
      </c>
      <c r="F441" s="998" t="s">
        <v>1601</v>
      </c>
      <c r="G441" s="1119" t="s">
        <v>1602</v>
      </c>
      <c r="H441" s="1120"/>
      <c r="I441" s="1121"/>
      <c r="P441" s="935"/>
      <c r="Q441" s="935"/>
      <c r="R441" s="935"/>
    </row>
    <row r="442" spans="2:18">
      <c r="B442" s="964"/>
      <c r="C442" s="965"/>
      <c r="D442" s="999">
        <v>51000</v>
      </c>
      <c r="E442" s="1000"/>
      <c r="F442" s="1000"/>
      <c r="G442" s="1122" t="s">
        <v>1603</v>
      </c>
      <c r="H442" s="1123"/>
      <c r="I442" s="1124"/>
      <c r="P442" s="935"/>
      <c r="Q442" s="935"/>
      <c r="R442" s="935"/>
    </row>
    <row r="443" spans="2:18">
      <c r="B443" s="964"/>
      <c r="C443" s="965"/>
      <c r="D443" s="1001"/>
      <c r="E443" s="1002">
        <v>51101</v>
      </c>
      <c r="F443" s="1003">
        <v>0.1</v>
      </c>
      <c r="G443" s="1112" t="s">
        <v>1604</v>
      </c>
      <c r="H443" s="1113"/>
      <c r="I443" s="1114"/>
      <c r="P443" s="935"/>
      <c r="Q443" s="935"/>
      <c r="R443" s="935"/>
    </row>
    <row r="444" spans="2:18">
      <c r="B444" s="964"/>
      <c r="C444" s="965"/>
      <c r="D444" s="1001"/>
      <c r="E444" s="1002">
        <v>51201</v>
      </c>
      <c r="F444" s="1003">
        <v>0.1</v>
      </c>
      <c r="G444" s="1112" t="s">
        <v>1605</v>
      </c>
      <c r="H444" s="1113"/>
      <c r="I444" s="1114"/>
      <c r="P444" s="935"/>
      <c r="Q444" s="935"/>
      <c r="R444" s="935"/>
    </row>
    <row r="445" spans="2:18">
      <c r="B445" s="964"/>
      <c r="C445" s="965"/>
      <c r="D445" s="1001"/>
      <c r="E445" s="1002">
        <v>51501</v>
      </c>
      <c r="F445" s="1003">
        <v>0.33300000000000002</v>
      </c>
      <c r="G445" s="1112" t="s">
        <v>1606</v>
      </c>
      <c r="H445" s="1113"/>
      <c r="I445" s="1114"/>
      <c r="P445" s="935"/>
      <c r="Q445" s="935"/>
      <c r="R445" s="935"/>
    </row>
    <row r="446" spans="2:18">
      <c r="B446" s="964"/>
      <c r="C446" s="965"/>
      <c r="D446" s="1001"/>
      <c r="E446" s="1002">
        <v>51901</v>
      </c>
      <c r="F446" s="1003">
        <v>0.1</v>
      </c>
      <c r="G446" s="1112" t="s">
        <v>1607</v>
      </c>
      <c r="H446" s="1113"/>
      <c r="I446" s="1114"/>
      <c r="P446" s="935"/>
      <c r="Q446" s="935"/>
      <c r="R446" s="935"/>
    </row>
    <row r="447" spans="2:18">
      <c r="B447" s="964"/>
      <c r="C447" s="965"/>
      <c r="D447" s="1001"/>
      <c r="E447" s="1002">
        <v>56501</v>
      </c>
      <c r="F447" s="1003">
        <v>0.1</v>
      </c>
      <c r="G447" s="1112" t="s">
        <v>1608</v>
      </c>
      <c r="H447" s="1113"/>
      <c r="I447" s="1114"/>
      <c r="P447" s="935"/>
      <c r="Q447" s="935"/>
      <c r="R447" s="935"/>
    </row>
    <row r="448" spans="2:18">
      <c r="B448" s="964"/>
      <c r="C448" s="965"/>
      <c r="D448" s="1001"/>
      <c r="E448" s="1002">
        <v>56902</v>
      </c>
      <c r="F448" s="1003">
        <v>0.1</v>
      </c>
      <c r="G448" s="1112" t="s">
        <v>1609</v>
      </c>
      <c r="H448" s="1113"/>
      <c r="I448" s="1114"/>
      <c r="P448" s="935"/>
      <c r="Q448" s="935"/>
      <c r="R448" s="935"/>
    </row>
    <row r="449" spans="2:18">
      <c r="B449" s="964"/>
      <c r="C449" s="965"/>
      <c r="D449" s="999">
        <v>52000</v>
      </c>
      <c r="E449" s="1004"/>
      <c r="F449" s="1005"/>
      <c r="G449" s="1109" t="s">
        <v>1610</v>
      </c>
      <c r="H449" s="1110"/>
      <c r="I449" s="1111"/>
      <c r="P449" s="935"/>
      <c r="Q449" s="935"/>
      <c r="R449" s="935"/>
    </row>
    <row r="450" spans="2:18">
      <c r="B450" s="964"/>
      <c r="C450" s="965"/>
      <c r="D450" s="1001"/>
      <c r="E450" s="1002">
        <v>52901</v>
      </c>
      <c r="F450" s="1003">
        <v>0.2</v>
      </c>
      <c r="G450" s="1112" t="s">
        <v>1611</v>
      </c>
      <c r="H450" s="1113"/>
      <c r="I450" s="1114"/>
      <c r="P450" s="935"/>
      <c r="Q450" s="935"/>
      <c r="R450" s="935"/>
    </row>
    <row r="451" spans="2:18">
      <c r="B451" s="964"/>
      <c r="C451" s="965"/>
      <c r="D451" s="1001"/>
      <c r="E451" s="1002">
        <v>51301</v>
      </c>
      <c r="F451" s="1003">
        <v>0.2</v>
      </c>
      <c r="G451" s="1112" t="s">
        <v>1612</v>
      </c>
      <c r="H451" s="1113"/>
      <c r="I451" s="1114"/>
      <c r="P451" s="935"/>
      <c r="Q451" s="935"/>
      <c r="R451" s="935"/>
    </row>
    <row r="452" spans="2:18">
      <c r="B452" s="964"/>
      <c r="C452" s="965"/>
      <c r="D452" s="1001"/>
      <c r="E452" s="1002">
        <v>52301</v>
      </c>
      <c r="F452" s="1003">
        <v>0.33300000000000002</v>
      </c>
      <c r="G452" s="1112" t="s">
        <v>1613</v>
      </c>
      <c r="H452" s="1113"/>
      <c r="I452" s="1114"/>
      <c r="P452" s="935"/>
      <c r="Q452" s="935"/>
      <c r="R452" s="935"/>
    </row>
    <row r="453" spans="2:18">
      <c r="B453" s="964"/>
      <c r="C453" s="965"/>
      <c r="D453" s="1001"/>
      <c r="E453" s="1002">
        <v>52101</v>
      </c>
      <c r="F453" s="1003">
        <v>0.33300000000000002</v>
      </c>
      <c r="G453" s="1112" t="s">
        <v>1614</v>
      </c>
      <c r="H453" s="1113"/>
      <c r="I453" s="1114"/>
      <c r="P453" s="935"/>
      <c r="Q453" s="935"/>
      <c r="R453" s="935"/>
    </row>
    <row r="454" spans="2:18">
      <c r="B454" s="964"/>
      <c r="C454" s="965"/>
      <c r="D454" s="1001"/>
      <c r="E454" s="1002">
        <v>51902</v>
      </c>
      <c r="F454" s="1003">
        <v>0.2</v>
      </c>
      <c r="G454" s="1112" t="s">
        <v>1615</v>
      </c>
      <c r="H454" s="1113"/>
      <c r="I454" s="1114"/>
      <c r="P454" s="935"/>
      <c r="Q454" s="935"/>
      <c r="R454" s="935"/>
    </row>
    <row r="455" spans="2:18">
      <c r="B455" s="964"/>
      <c r="C455" s="965"/>
      <c r="D455" s="999">
        <v>54000</v>
      </c>
      <c r="E455" s="1004"/>
      <c r="F455" s="1000"/>
      <c r="G455" s="1109" t="s">
        <v>1616</v>
      </c>
      <c r="H455" s="1110"/>
      <c r="I455" s="1111"/>
      <c r="P455" s="935"/>
      <c r="Q455" s="935"/>
      <c r="R455" s="935"/>
    </row>
    <row r="456" spans="2:18">
      <c r="B456" s="964"/>
      <c r="C456" s="965"/>
      <c r="D456" s="1001"/>
      <c r="E456" s="1002">
        <v>54101</v>
      </c>
      <c r="F456" s="1003">
        <v>0.2</v>
      </c>
      <c r="G456" s="1112" t="s">
        <v>472</v>
      </c>
      <c r="H456" s="1113"/>
      <c r="I456" s="1114"/>
      <c r="P456" s="935"/>
      <c r="Q456" s="935"/>
      <c r="R456" s="935"/>
    </row>
    <row r="457" spans="2:18">
      <c r="B457" s="964"/>
      <c r="C457" s="965"/>
      <c r="D457" s="1001"/>
      <c r="E457" s="1002">
        <v>54201</v>
      </c>
      <c r="F457" s="1003">
        <v>0.2</v>
      </c>
      <c r="G457" s="1112" t="s">
        <v>1617</v>
      </c>
      <c r="H457" s="1113"/>
      <c r="I457" s="1114"/>
      <c r="P457" s="935"/>
      <c r="Q457" s="935"/>
      <c r="R457" s="935"/>
    </row>
    <row r="458" spans="2:18">
      <c r="B458" s="964"/>
      <c r="C458" s="965"/>
      <c r="D458" s="999">
        <v>59000</v>
      </c>
      <c r="E458" s="1004"/>
      <c r="F458" s="1000"/>
      <c r="G458" s="1109" t="s">
        <v>1618</v>
      </c>
      <c r="H458" s="1110"/>
      <c r="I458" s="1111"/>
      <c r="P458" s="935"/>
      <c r="Q458" s="935"/>
      <c r="R458" s="935"/>
    </row>
    <row r="459" spans="2:18">
      <c r="B459" s="964"/>
      <c r="C459" s="965"/>
      <c r="D459" s="1001"/>
      <c r="E459" s="1002">
        <v>59101</v>
      </c>
      <c r="F459" s="1003">
        <v>0.33300000000000002</v>
      </c>
      <c r="G459" s="1112" t="s">
        <v>1619</v>
      </c>
      <c r="H459" s="1113"/>
      <c r="I459" s="1114"/>
      <c r="P459" s="935"/>
      <c r="Q459" s="935"/>
      <c r="R459" s="935"/>
    </row>
    <row r="460" spans="2:18">
      <c r="B460" s="964"/>
      <c r="C460" s="965"/>
      <c r="D460" s="999">
        <v>56000</v>
      </c>
      <c r="E460" s="1004"/>
      <c r="F460" s="1005"/>
      <c r="G460" s="1109" t="s">
        <v>1620</v>
      </c>
      <c r="H460" s="1110"/>
      <c r="I460" s="1111"/>
      <c r="P460" s="935"/>
      <c r="Q460" s="935"/>
      <c r="R460" s="935"/>
    </row>
    <row r="461" spans="2:18">
      <c r="B461" s="964"/>
      <c r="C461" s="965"/>
      <c r="D461" s="1001"/>
      <c r="E461" s="1002">
        <v>56401</v>
      </c>
      <c r="F461" s="1003">
        <v>0.1</v>
      </c>
      <c r="G461" s="1112" t="s">
        <v>1621</v>
      </c>
      <c r="H461" s="1113"/>
      <c r="I461" s="1114"/>
      <c r="P461" s="935"/>
      <c r="Q461" s="935"/>
      <c r="R461" s="935"/>
    </row>
    <row r="462" spans="2:18">
      <c r="B462" s="964"/>
      <c r="C462" s="965"/>
      <c r="D462" s="1001"/>
      <c r="E462" s="1002">
        <v>56701</v>
      </c>
      <c r="F462" s="1003">
        <v>0.1</v>
      </c>
      <c r="G462" s="1112" t="s">
        <v>1622</v>
      </c>
      <c r="H462" s="1113"/>
      <c r="I462" s="1114"/>
      <c r="P462" s="935"/>
      <c r="Q462" s="935"/>
      <c r="R462" s="935"/>
    </row>
    <row r="463" spans="2:18" ht="15.75" thickBot="1">
      <c r="B463" s="964"/>
      <c r="C463" s="965"/>
      <c r="D463" s="1006"/>
      <c r="E463" s="1007">
        <v>56601</v>
      </c>
      <c r="F463" s="1008">
        <v>0.1</v>
      </c>
      <c r="G463" s="1115" t="s">
        <v>1623</v>
      </c>
      <c r="H463" s="1116"/>
      <c r="I463" s="1117"/>
      <c r="P463" s="935"/>
      <c r="Q463" s="935"/>
      <c r="R463" s="935"/>
    </row>
    <row r="464" spans="2:18">
      <c r="B464" s="964"/>
      <c r="C464" s="965"/>
      <c r="P464" s="935"/>
      <c r="Q464" s="935"/>
      <c r="R464" s="935"/>
    </row>
    <row r="465" spans="2:18">
      <c r="B465" s="964"/>
      <c r="C465" s="965"/>
      <c r="D465" s="1018" t="s">
        <v>1624</v>
      </c>
      <c r="P465" s="935"/>
      <c r="Q465" s="949"/>
      <c r="R465" s="949"/>
    </row>
    <row r="466" spans="2:18">
      <c r="P466" s="935"/>
      <c r="Q466" s="935"/>
      <c r="R466" s="935"/>
    </row>
    <row r="467" spans="2:18">
      <c r="P467" s="935"/>
      <c r="Q467" s="935"/>
      <c r="R467" s="935"/>
    </row>
    <row r="468" spans="2:18">
      <c r="P468" s="935"/>
      <c r="Q468" s="935"/>
      <c r="R468" s="935"/>
    </row>
    <row r="469" spans="2:18">
      <c r="P469" s="935"/>
      <c r="Q469" s="935"/>
      <c r="R469" s="935"/>
    </row>
    <row r="470" spans="2:18">
      <c r="P470" s="935"/>
      <c r="Q470" s="935"/>
      <c r="R470" s="935"/>
    </row>
    <row r="471" spans="2:18">
      <c r="P471" s="935"/>
      <c r="Q471" s="935"/>
      <c r="R471" s="935"/>
    </row>
    <row r="472" spans="2:18">
      <c r="P472" s="935"/>
      <c r="Q472" s="935"/>
      <c r="R472" s="935"/>
    </row>
    <row r="473" spans="2:18">
      <c r="P473" s="935"/>
      <c r="Q473" s="935"/>
      <c r="R473" s="949"/>
    </row>
    <row r="474" spans="2:18">
      <c r="P474" s="935"/>
      <c r="Q474" s="935"/>
      <c r="R474" s="949"/>
    </row>
    <row r="475" spans="2:18">
      <c r="P475" s="935"/>
      <c r="Q475" s="935"/>
      <c r="R475" s="935"/>
    </row>
    <row r="476" spans="2:18">
      <c r="P476" s="935"/>
      <c r="Q476" s="935"/>
      <c r="R476" s="935"/>
    </row>
    <row r="477" spans="2:18">
      <c r="P477" s="935"/>
      <c r="Q477" s="935"/>
      <c r="R477" s="949"/>
    </row>
    <row r="478" spans="2:18">
      <c r="P478" s="935"/>
      <c r="Q478" s="935"/>
      <c r="R478" s="935"/>
    </row>
    <row r="479" spans="2:18">
      <c r="P479" s="935"/>
      <c r="Q479" s="935"/>
      <c r="R479" s="935"/>
    </row>
    <row r="480" spans="2:18">
      <c r="P480" s="935"/>
      <c r="Q480" s="935"/>
      <c r="R480" s="949"/>
    </row>
    <row r="481" spans="1:18">
      <c r="A481" s="949"/>
      <c r="P481" s="935"/>
      <c r="Q481" s="935"/>
      <c r="R481" s="935"/>
    </row>
    <row r="482" spans="1:18">
      <c r="A482" s="949"/>
      <c r="P482" s="935"/>
      <c r="Q482" s="935"/>
      <c r="R482" s="935"/>
    </row>
    <row r="483" spans="1:18">
      <c r="A483" s="949"/>
      <c r="P483" s="935"/>
      <c r="Q483" s="935"/>
      <c r="R483" s="935"/>
    </row>
    <row r="484" spans="1:18">
      <c r="A484" s="949"/>
      <c r="P484" s="935"/>
      <c r="Q484" s="935"/>
      <c r="R484" s="935"/>
    </row>
    <row r="485" spans="1:18">
      <c r="A485" s="949"/>
      <c r="P485" s="935"/>
      <c r="Q485" s="935"/>
      <c r="R485" s="935"/>
    </row>
    <row r="486" spans="1:18">
      <c r="P486" s="935"/>
      <c r="Q486" s="935"/>
      <c r="R486" s="935"/>
    </row>
    <row r="487" spans="1:18">
      <c r="P487" s="935"/>
      <c r="Q487" s="935"/>
      <c r="R487" s="935"/>
    </row>
    <row r="488" spans="1:18">
      <c r="P488" s="935"/>
      <c r="Q488" s="935"/>
      <c r="R488" s="935"/>
    </row>
    <row r="489" spans="1:18">
      <c r="B489" s="964" t="s">
        <v>1625</v>
      </c>
      <c r="C489" s="965" t="s">
        <v>1626</v>
      </c>
      <c r="P489" s="935"/>
      <c r="Q489" s="935"/>
      <c r="R489" s="935"/>
    </row>
    <row r="490" spans="1:18">
      <c r="B490" s="964"/>
      <c r="C490" s="965"/>
      <c r="D490" s="1018" t="s">
        <v>1595</v>
      </c>
      <c r="P490" s="935"/>
      <c r="Q490" s="935"/>
      <c r="R490" s="935"/>
    </row>
    <row r="491" spans="1:18">
      <c r="B491" s="949"/>
      <c r="C491" s="949"/>
      <c r="D491" s="949"/>
      <c r="E491" s="949"/>
      <c r="F491" s="949"/>
      <c r="G491" s="949"/>
      <c r="H491" s="949"/>
      <c r="I491" s="949"/>
      <c r="J491" s="949"/>
      <c r="K491" s="949"/>
      <c r="L491" s="949"/>
      <c r="M491" s="949"/>
      <c r="N491" s="949"/>
      <c r="O491" s="949"/>
      <c r="P491" s="949"/>
      <c r="Q491" s="935"/>
      <c r="R491" s="935"/>
    </row>
    <row r="492" spans="1:18">
      <c r="B492" s="964" t="s">
        <v>1627</v>
      </c>
      <c r="C492" s="965" t="s">
        <v>1628</v>
      </c>
      <c r="P492" s="935"/>
      <c r="Q492" s="935"/>
      <c r="R492" s="935"/>
    </row>
    <row r="493" spans="1:18">
      <c r="A493" s="949"/>
      <c r="B493" s="964"/>
      <c r="C493" s="965"/>
      <c r="D493" s="1018" t="s">
        <v>1690</v>
      </c>
      <c r="P493" s="935"/>
      <c r="Q493" s="935"/>
      <c r="R493" s="935"/>
    </row>
    <row r="494" spans="1:18">
      <c r="A494" s="949"/>
      <c r="B494" s="964"/>
      <c r="C494" s="965"/>
      <c r="P494" s="935"/>
      <c r="Q494" s="935"/>
      <c r="R494" s="949"/>
    </row>
    <row r="495" spans="1:18">
      <c r="B495" s="964"/>
      <c r="C495" s="965"/>
      <c r="E495" s="1104" t="s">
        <v>1291</v>
      </c>
      <c r="F495" s="1104"/>
      <c r="G495" s="1108">
        <f>SUM('[4]BALANZA JUNIO'!I548)</f>
        <v>5911048.7999999998</v>
      </c>
      <c r="H495" s="1108"/>
      <c r="P495" s="935"/>
      <c r="Q495" s="935"/>
      <c r="R495" s="935"/>
    </row>
    <row r="496" spans="1:18">
      <c r="B496" s="964"/>
      <c r="C496" s="965"/>
      <c r="E496" s="1104" t="s">
        <v>1629</v>
      </c>
      <c r="F496" s="1104"/>
      <c r="G496" s="1105">
        <f>SUM('[4]BALANZA JUNIO'!I725)</f>
        <v>12918714</v>
      </c>
      <c r="H496" s="1105"/>
      <c r="P496" s="935"/>
      <c r="Q496" s="935"/>
      <c r="R496" s="935"/>
    </row>
    <row r="497" spans="1:18">
      <c r="A497" s="949"/>
      <c r="B497" s="964"/>
      <c r="C497" s="965"/>
      <c r="E497" s="1104" t="s">
        <v>1630</v>
      </c>
      <c r="F497" s="1104"/>
      <c r="G497" s="1105">
        <f>SUM('[4]BALANZA JUNIO'!I724)</f>
        <v>46509572.93</v>
      </c>
      <c r="H497" s="1105"/>
      <c r="P497" s="935"/>
      <c r="Q497" s="935"/>
      <c r="R497" s="935"/>
    </row>
    <row r="498" spans="1:18">
      <c r="B498" s="964"/>
      <c r="C498" s="965"/>
      <c r="E498" s="1104" t="s">
        <v>1631</v>
      </c>
      <c r="F498" s="1104"/>
      <c r="G498" s="1105">
        <f>SUM('[4]BALANZA JUNIO'!I728)</f>
        <v>1045.71</v>
      </c>
      <c r="H498" s="1105"/>
      <c r="P498" s="935"/>
      <c r="Q498" s="935"/>
      <c r="R498" s="935"/>
    </row>
    <row r="499" spans="1:18">
      <c r="E499" s="1106" t="s">
        <v>244</v>
      </c>
      <c r="F499" s="1106"/>
      <c r="G499" s="1107">
        <f>SUM(G495:G498)</f>
        <v>65340381.440000005</v>
      </c>
      <c r="H499" s="1107"/>
      <c r="P499" s="935"/>
      <c r="Q499" s="935"/>
      <c r="R499" s="935"/>
    </row>
    <row r="500" spans="1:18">
      <c r="A500" s="949"/>
      <c r="P500" s="935"/>
      <c r="Q500" s="935"/>
      <c r="R500" s="949"/>
    </row>
    <row r="501" spans="1:18">
      <c r="B501" s="964" t="s">
        <v>1632</v>
      </c>
      <c r="C501" s="965" t="s">
        <v>1633</v>
      </c>
      <c r="P501" s="935"/>
      <c r="Q501" s="935"/>
      <c r="R501" s="935"/>
    </row>
    <row r="502" spans="1:18">
      <c r="B502" s="964"/>
      <c r="C502" s="965"/>
      <c r="D502" s="1018" t="s">
        <v>1595</v>
      </c>
      <c r="P502" s="935"/>
      <c r="Q502" s="935"/>
      <c r="R502" s="935"/>
    </row>
    <row r="503" spans="1:18">
      <c r="P503" s="1009"/>
      <c r="Q503" s="935"/>
      <c r="R503" s="935"/>
    </row>
    <row r="504" spans="1:18">
      <c r="B504" s="964" t="s">
        <v>1634</v>
      </c>
      <c r="C504" s="965" t="s">
        <v>1635</v>
      </c>
      <c r="P504" s="935"/>
      <c r="Q504" s="935"/>
      <c r="R504" s="935"/>
    </row>
    <row r="505" spans="1:18">
      <c r="B505" s="964"/>
      <c r="C505" s="965"/>
      <c r="D505" s="1018" t="s">
        <v>1595</v>
      </c>
      <c r="P505" s="935"/>
      <c r="Q505" s="935"/>
      <c r="R505" s="935"/>
    </row>
    <row r="506" spans="1:18">
      <c r="P506" s="935"/>
      <c r="Q506" s="935"/>
      <c r="R506" s="935"/>
    </row>
    <row r="507" spans="1:18">
      <c r="B507" s="964" t="s">
        <v>1636</v>
      </c>
      <c r="C507" s="965" t="s">
        <v>1637</v>
      </c>
      <c r="P507" s="935"/>
      <c r="Q507" s="935"/>
      <c r="R507" s="935"/>
    </row>
    <row r="508" spans="1:18">
      <c r="B508" s="964"/>
      <c r="C508" s="1010" t="s">
        <v>1638</v>
      </c>
      <c r="D508" s="1010"/>
      <c r="E508" s="1018"/>
      <c r="F508" s="1018"/>
      <c r="P508" s="935"/>
      <c r="Q508" s="935"/>
      <c r="R508" s="935"/>
    </row>
    <row r="509" spans="1:18">
      <c r="B509" s="964"/>
      <c r="C509" s="1010" t="s">
        <v>1639</v>
      </c>
      <c r="D509" s="1010"/>
      <c r="E509" s="1018"/>
      <c r="F509" s="1018"/>
      <c r="P509" s="935"/>
      <c r="Q509" s="935"/>
      <c r="R509" s="935"/>
    </row>
    <row r="510" spans="1:18">
      <c r="A510" s="949"/>
      <c r="B510" s="964"/>
      <c r="C510" s="1010" t="s">
        <v>1640</v>
      </c>
      <c r="D510" s="1010"/>
      <c r="E510" s="1018"/>
      <c r="F510" s="1018"/>
      <c r="P510" s="935"/>
      <c r="Q510" s="935"/>
      <c r="R510" s="935"/>
    </row>
    <row r="511" spans="1:18">
      <c r="B511" s="964"/>
      <c r="C511" s="1010" t="s">
        <v>1641</v>
      </c>
      <c r="D511" s="1010"/>
      <c r="E511" s="1018"/>
      <c r="F511" s="1018"/>
      <c r="P511" s="935"/>
      <c r="Q511" s="935"/>
      <c r="R511" s="935"/>
    </row>
    <row r="512" spans="1:18">
      <c r="B512" s="964"/>
      <c r="C512" s="1010" t="s">
        <v>1642</v>
      </c>
      <c r="D512" s="1010"/>
      <c r="E512" s="1018"/>
      <c r="F512" s="1018"/>
      <c r="P512" s="935"/>
      <c r="Q512" s="935"/>
      <c r="R512" s="935"/>
    </row>
    <row r="513" spans="1:18">
      <c r="A513" s="949"/>
      <c r="B513" s="964"/>
      <c r="C513" s="1010" t="s">
        <v>1643</v>
      </c>
      <c r="D513" s="1010"/>
      <c r="E513" s="1018"/>
      <c r="F513" s="1018"/>
      <c r="P513" s="935"/>
      <c r="Q513" s="935"/>
      <c r="R513" s="935"/>
    </row>
    <row r="514" spans="1:18">
      <c r="B514" s="964"/>
      <c r="C514" s="1010" t="s">
        <v>1644</v>
      </c>
      <c r="D514" s="1010"/>
      <c r="E514" s="1018"/>
      <c r="F514" s="1018"/>
      <c r="P514" s="935"/>
      <c r="Q514" s="935"/>
      <c r="R514" s="935"/>
    </row>
    <row r="515" spans="1:18">
      <c r="B515" s="964"/>
      <c r="C515" s="965"/>
      <c r="P515" s="935"/>
      <c r="Q515" s="935"/>
      <c r="R515" s="935"/>
    </row>
    <row r="516" spans="1:18">
      <c r="A516" s="949"/>
      <c r="P516" s="935"/>
      <c r="Q516" s="935"/>
      <c r="R516" s="935"/>
    </row>
    <row r="517" spans="1:18">
      <c r="B517" s="964" t="s">
        <v>1645</v>
      </c>
      <c r="C517" s="965" t="s">
        <v>1646</v>
      </c>
      <c r="P517" s="935"/>
      <c r="Q517" s="935"/>
      <c r="R517" s="935"/>
    </row>
    <row r="518" spans="1:18">
      <c r="B518" s="964"/>
      <c r="C518" s="965"/>
      <c r="D518" s="1018" t="s">
        <v>1595</v>
      </c>
      <c r="P518" s="935"/>
      <c r="Q518" s="935"/>
      <c r="R518" s="935"/>
    </row>
    <row r="519" spans="1:18">
      <c r="A519" s="949"/>
      <c r="P519" s="935"/>
      <c r="Q519" s="935"/>
      <c r="R519" s="935"/>
    </row>
    <row r="520" spans="1:18">
      <c r="B520" s="964" t="s">
        <v>1647</v>
      </c>
      <c r="C520" s="965" t="s">
        <v>1648</v>
      </c>
      <c r="P520" s="935"/>
      <c r="Q520" s="935"/>
      <c r="R520" s="935"/>
    </row>
    <row r="521" spans="1:18">
      <c r="B521" s="964"/>
      <c r="C521" s="965"/>
      <c r="D521" s="1018" t="s">
        <v>1649</v>
      </c>
      <c r="P521" s="935"/>
      <c r="Q521" s="935"/>
      <c r="R521" s="935"/>
    </row>
    <row r="522" spans="1:18">
      <c r="P522" s="935"/>
      <c r="Q522" s="935"/>
      <c r="R522" s="935"/>
    </row>
    <row r="523" spans="1:18">
      <c r="B523" s="964" t="s">
        <v>1650</v>
      </c>
      <c r="C523" s="965" t="s">
        <v>1651</v>
      </c>
      <c r="P523" s="935"/>
      <c r="Q523" s="935"/>
      <c r="R523" s="935"/>
    </row>
    <row r="524" spans="1:18">
      <c r="B524" s="964"/>
      <c r="C524" s="965"/>
      <c r="P524" s="935"/>
      <c r="Q524" s="935"/>
      <c r="R524" s="935"/>
    </row>
    <row r="525" spans="1:18">
      <c r="D525" s="1018" t="s">
        <v>1652</v>
      </c>
      <c r="E525" s="1018"/>
      <c r="F525" s="1018"/>
      <c r="G525" s="1018"/>
      <c r="H525" s="1018"/>
      <c r="I525" s="1018"/>
      <c r="P525" s="935"/>
      <c r="Q525" s="935"/>
      <c r="R525" s="935"/>
    </row>
    <row r="526" spans="1:18">
      <c r="B526" s="964" t="s">
        <v>1653</v>
      </c>
      <c r="C526" s="965" t="s">
        <v>1654</v>
      </c>
      <c r="P526" s="935"/>
      <c r="Q526" s="935"/>
      <c r="R526" s="935"/>
    </row>
    <row r="527" spans="1:18">
      <c r="C527" s="1018" t="s">
        <v>1655</v>
      </c>
      <c r="P527" s="935"/>
      <c r="Q527" s="935"/>
      <c r="R527" s="935"/>
    </row>
    <row r="528" spans="1:18">
      <c r="P528" s="935"/>
      <c r="Q528" s="935"/>
      <c r="R528" s="935"/>
    </row>
    <row r="529" spans="16:18">
      <c r="P529" s="935"/>
      <c r="Q529" s="935"/>
      <c r="R529" s="935"/>
    </row>
    <row r="530" spans="16:18">
      <c r="P530" s="935"/>
      <c r="Q530" s="935"/>
      <c r="R530" s="935"/>
    </row>
    <row r="531" spans="16:18">
      <c r="P531" s="935"/>
      <c r="Q531" s="935"/>
      <c r="R531" s="935"/>
    </row>
    <row r="532" spans="16:18">
      <c r="P532" s="935"/>
      <c r="Q532" s="935"/>
      <c r="R532" s="935"/>
    </row>
    <row r="533" spans="16:18">
      <c r="P533" s="935"/>
      <c r="Q533" s="935"/>
      <c r="R533" s="935"/>
    </row>
    <row r="534" spans="16:18">
      <c r="P534" s="935"/>
      <c r="Q534" s="935"/>
      <c r="R534" s="935"/>
    </row>
    <row r="535" spans="16:18">
      <c r="P535" s="935"/>
      <c r="Q535" s="935"/>
      <c r="R535" s="935"/>
    </row>
    <row r="536" spans="16:18">
      <c r="P536" s="935"/>
      <c r="Q536" s="935"/>
      <c r="R536" s="935"/>
    </row>
    <row r="537" spans="16:18">
      <c r="P537" s="935"/>
      <c r="Q537" s="935"/>
      <c r="R537" s="935"/>
    </row>
    <row r="538" spans="16:18">
      <c r="P538" s="935"/>
      <c r="Q538" s="935"/>
      <c r="R538" s="935"/>
    </row>
    <row r="539" spans="16:18">
      <c r="P539" s="935"/>
      <c r="Q539" s="935"/>
      <c r="R539" s="935"/>
    </row>
    <row r="540" spans="16:18">
      <c r="P540" s="935"/>
      <c r="Q540" s="935"/>
      <c r="R540" s="935"/>
    </row>
    <row r="541" spans="16:18">
      <c r="P541" s="935"/>
      <c r="Q541" s="935"/>
      <c r="R541" s="935"/>
    </row>
    <row r="542" spans="16:18">
      <c r="P542" s="935"/>
      <c r="Q542" s="935"/>
      <c r="R542" s="935"/>
    </row>
    <row r="543" spans="16:18">
      <c r="P543" s="935"/>
      <c r="Q543" s="935"/>
      <c r="R543" s="935"/>
    </row>
  </sheetData>
  <mergeCells count="400">
    <mergeCell ref="E498:F498"/>
    <mergeCell ref="G498:H498"/>
    <mergeCell ref="E499:F499"/>
    <mergeCell ref="G499:H499"/>
    <mergeCell ref="E495:F495"/>
    <mergeCell ref="G495:H495"/>
    <mergeCell ref="E496:F496"/>
    <mergeCell ref="G496:H496"/>
    <mergeCell ref="E497:F497"/>
    <mergeCell ref="G497:H497"/>
    <mergeCell ref="G458:I458"/>
    <mergeCell ref="G459:I459"/>
    <mergeCell ref="G460:I460"/>
    <mergeCell ref="G461:I461"/>
    <mergeCell ref="G462:I462"/>
    <mergeCell ref="G463:I463"/>
    <mergeCell ref="G452:I452"/>
    <mergeCell ref="G453:I453"/>
    <mergeCell ref="G454:I454"/>
    <mergeCell ref="G455:I455"/>
    <mergeCell ref="G456:I456"/>
    <mergeCell ref="G457:I457"/>
    <mergeCell ref="G446:I446"/>
    <mergeCell ref="G447:I447"/>
    <mergeCell ref="G448:I448"/>
    <mergeCell ref="G449:I449"/>
    <mergeCell ref="G450:I450"/>
    <mergeCell ref="G451:I451"/>
    <mergeCell ref="D432:I432"/>
    <mergeCell ref="G441:I441"/>
    <mergeCell ref="G442:I442"/>
    <mergeCell ref="G443:I443"/>
    <mergeCell ref="G444:I444"/>
    <mergeCell ref="G445:I445"/>
    <mergeCell ref="C403:I403"/>
    <mergeCell ref="D406:I406"/>
    <mergeCell ref="D425:I425"/>
    <mergeCell ref="D426:I426"/>
    <mergeCell ref="D427:I427"/>
    <mergeCell ref="D428:I428"/>
    <mergeCell ref="C397:I397"/>
    <mergeCell ref="C398:I398"/>
    <mergeCell ref="C399:I399"/>
    <mergeCell ref="C400:I400"/>
    <mergeCell ref="C401:I401"/>
    <mergeCell ref="C402:I402"/>
    <mergeCell ref="H365:I365"/>
    <mergeCell ref="J365:K365"/>
    <mergeCell ref="H366:I366"/>
    <mergeCell ref="J366:K366"/>
    <mergeCell ref="C395:I395"/>
    <mergeCell ref="C396:I396"/>
    <mergeCell ref="H362:I362"/>
    <mergeCell ref="J362:K362"/>
    <mergeCell ref="H363:I363"/>
    <mergeCell ref="J363:K363"/>
    <mergeCell ref="H364:I364"/>
    <mergeCell ref="J364:K364"/>
    <mergeCell ref="H359:I359"/>
    <mergeCell ref="J359:K359"/>
    <mergeCell ref="H360:I360"/>
    <mergeCell ref="J360:K360"/>
    <mergeCell ref="H361:I361"/>
    <mergeCell ref="J361:K361"/>
    <mergeCell ref="H356:I356"/>
    <mergeCell ref="J356:K356"/>
    <mergeCell ref="H357:I357"/>
    <mergeCell ref="J357:K357"/>
    <mergeCell ref="H358:I358"/>
    <mergeCell ref="J358:K358"/>
    <mergeCell ref="B321:P321"/>
    <mergeCell ref="B322:P322"/>
    <mergeCell ref="B323:P323"/>
    <mergeCell ref="B324:P324"/>
    <mergeCell ref="B325:P325"/>
    <mergeCell ref="H355:I355"/>
    <mergeCell ref="J355:L355"/>
    <mergeCell ref="B315:P315"/>
    <mergeCell ref="B316:P316"/>
    <mergeCell ref="B317:P317"/>
    <mergeCell ref="B318:P318"/>
    <mergeCell ref="B319:P319"/>
    <mergeCell ref="B320:P320"/>
    <mergeCell ref="B306:P306"/>
    <mergeCell ref="B307:P307"/>
    <mergeCell ref="B308:P308"/>
    <mergeCell ref="B309:P309"/>
    <mergeCell ref="B312:P312"/>
    <mergeCell ref="B313:P313"/>
    <mergeCell ref="B267:P269"/>
    <mergeCell ref="A292:P292"/>
    <mergeCell ref="A295:P295"/>
    <mergeCell ref="B299:P299"/>
    <mergeCell ref="B301:P302"/>
    <mergeCell ref="B303:P304"/>
    <mergeCell ref="E232:H232"/>
    <mergeCell ref="I232:K232"/>
    <mergeCell ref="L232:N232"/>
    <mergeCell ref="C235:P235"/>
    <mergeCell ref="B262:P263"/>
    <mergeCell ref="A265:P265"/>
    <mergeCell ref="E230:H230"/>
    <mergeCell ref="I230:K230"/>
    <mergeCell ref="L230:N230"/>
    <mergeCell ref="E231:H231"/>
    <mergeCell ref="I231:K231"/>
    <mergeCell ref="L231:N231"/>
    <mergeCell ref="D183:L183"/>
    <mergeCell ref="M183:O183"/>
    <mergeCell ref="B219:H219"/>
    <mergeCell ref="E229:H229"/>
    <mergeCell ref="I229:K229"/>
    <mergeCell ref="L229:N229"/>
    <mergeCell ref="D180:L180"/>
    <mergeCell ref="M180:O180"/>
    <mergeCell ref="D181:L181"/>
    <mergeCell ref="M181:O181"/>
    <mergeCell ref="D182:L182"/>
    <mergeCell ref="M182:O182"/>
    <mergeCell ref="D177:L177"/>
    <mergeCell ref="M177:O177"/>
    <mergeCell ref="D178:L178"/>
    <mergeCell ref="M178:O178"/>
    <mergeCell ref="D179:L179"/>
    <mergeCell ref="M179:O179"/>
    <mergeCell ref="D168:L168"/>
    <mergeCell ref="M168:O168"/>
    <mergeCell ref="D169:L169"/>
    <mergeCell ref="M169:O169"/>
    <mergeCell ref="D170:L170"/>
    <mergeCell ref="M170:O170"/>
    <mergeCell ref="D159:L159"/>
    <mergeCell ref="M159:O159"/>
    <mergeCell ref="D160:L160"/>
    <mergeCell ref="M160:O160"/>
    <mergeCell ref="D161:L161"/>
    <mergeCell ref="M161:O161"/>
    <mergeCell ref="D156:L156"/>
    <mergeCell ref="M156:O156"/>
    <mergeCell ref="D157:L157"/>
    <mergeCell ref="M157:O157"/>
    <mergeCell ref="D158:L158"/>
    <mergeCell ref="M158:O158"/>
    <mergeCell ref="E149:H149"/>
    <mergeCell ref="I149:K149"/>
    <mergeCell ref="L149:N149"/>
    <mergeCell ref="E150:H150"/>
    <mergeCell ref="I150:K150"/>
    <mergeCell ref="L150:N150"/>
    <mergeCell ref="E147:H147"/>
    <mergeCell ref="I147:K147"/>
    <mergeCell ref="L147:N147"/>
    <mergeCell ref="E148:H148"/>
    <mergeCell ref="I148:K148"/>
    <mergeCell ref="L148:N148"/>
    <mergeCell ref="D136:I136"/>
    <mergeCell ref="J136:L136"/>
    <mergeCell ref="M136:O136"/>
    <mergeCell ref="D137:I137"/>
    <mergeCell ref="J137:L137"/>
    <mergeCell ref="M137:O137"/>
    <mergeCell ref="D134:I134"/>
    <mergeCell ref="J134:L134"/>
    <mergeCell ref="M134:O134"/>
    <mergeCell ref="D135:I135"/>
    <mergeCell ref="J135:L135"/>
    <mergeCell ref="M135:O135"/>
    <mergeCell ref="D127:I127"/>
    <mergeCell ref="J127:L127"/>
    <mergeCell ref="M127:O127"/>
    <mergeCell ref="D128:I128"/>
    <mergeCell ref="J128:L128"/>
    <mergeCell ref="M128:O128"/>
    <mergeCell ref="D125:I125"/>
    <mergeCell ref="J125:L125"/>
    <mergeCell ref="M125:O125"/>
    <mergeCell ref="D126:I126"/>
    <mergeCell ref="J126:L126"/>
    <mergeCell ref="M126:O126"/>
    <mergeCell ref="D123:I123"/>
    <mergeCell ref="J123:L123"/>
    <mergeCell ref="M123:O123"/>
    <mergeCell ref="D124:I124"/>
    <mergeCell ref="J124:L124"/>
    <mergeCell ref="M124:O124"/>
    <mergeCell ref="D121:I121"/>
    <mergeCell ref="J121:L121"/>
    <mergeCell ref="M121:O121"/>
    <mergeCell ref="D122:I122"/>
    <mergeCell ref="J122:L122"/>
    <mergeCell ref="M122:O122"/>
    <mergeCell ref="D119:I119"/>
    <mergeCell ref="J119:L119"/>
    <mergeCell ref="M119:O119"/>
    <mergeCell ref="D120:I120"/>
    <mergeCell ref="J120:L120"/>
    <mergeCell ref="M120:O120"/>
    <mergeCell ref="C111:J111"/>
    <mergeCell ref="K111:M111"/>
    <mergeCell ref="C112:J112"/>
    <mergeCell ref="K112:M112"/>
    <mergeCell ref="D118:I118"/>
    <mergeCell ref="J118:L118"/>
    <mergeCell ref="M118:O118"/>
    <mergeCell ref="F105:G105"/>
    <mergeCell ref="H105:J105"/>
    <mergeCell ref="K105:M105"/>
    <mergeCell ref="C109:J109"/>
    <mergeCell ref="K109:M109"/>
    <mergeCell ref="C110:J110"/>
    <mergeCell ref="K110:M110"/>
    <mergeCell ref="F103:G103"/>
    <mergeCell ref="H103:J103"/>
    <mergeCell ref="K103:M103"/>
    <mergeCell ref="F104:G104"/>
    <mergeCell ref="H104:J104"/>
    <mergeCell ref="K104:M104"/>
    <mergeCell ref="F101:G101"/>
    <mergeCell ref="H101:J101"/>
    <mergeCell ref="K101:M101"/>
    <mergeCell ref="F102:G102"/>
    <mergeCell ref="H102:J102"/>
    <mergeCell ref="K102:M102"/>
    <mergeCell ref="F99:G99"/>
    <mergeCell ref="H99:J99"/>
    <mergeCell ref="K99:M99"/>
    <mergeCell ref="F100:G100"/>
    <mergeCell ref="H100:J100"/>
    <mergeCell ref="K100:M100"/>
    <mergeCell ref="F97:G97"/>
    <mergeCell ref="H97:J97"/>
    <mergeCell ref="K97:M97"/>
    <mergeCell ref="F98:G98"/>
    <mergeCell ref="H98:J98"/>
    <mergeCell ref="K98:M98"/>
    <mergeCell ref="F95:G95"/>
    <mergeCell ref="H95:J95"/>
    <mergeCell ref="K95:M95"/>
    <mergeCell ref="F96:G96"/>
    <mergeCell ref="H96:J96"/>
    <mergeCell ref="K96:M96"/>
    <mergeCell ref="F93:G93"/>
    <mergeCell ref="H93:J93"/>
    <mergeCell ref="K93:M93"/>
    <mergeCell ref="F94:G94"/>
    <mergeCell ref="H94:J94"/>
    <mergeCell ref="K94:M94"/>
    <mergeCell ref="F91:G91"/>
    <mergeCell ref="H91:J91"/>
    <mergeCell ref="K91:M91"/>
    <mergeCell ref="F92:G92"/>
    <mergeCell ref="H92:J92"/>
    <mergeCell ref="K92:M92"/>
    <mergeCell ref="F89:G89"/>
    <mergeCell ref="H89:J89"/>
    <mergeCell ref="K89:M89"/>
    <mergeCell ref="F90:G90"/>
    <mergeCell ref="H90:J90"/>
    <mergeCell ref="K90:M90"/>
    <mergeCell ref="F87:G87"/>
    <mergeCell ref="H87:J87"/>
    <mergeCell ref="K87:M87"/>
    <mergeCell ref="F88:G88"/>
    <mergeCell ref="H88:J88"/>
    <mergeCell ref="K88:M88"/>
    <mergeCell ref="F85:G85"/>
    <mergeCell ref="H85:J85"/>
    <mergeCell ref="K85:M85"/>
    <mergeCell ref="F86:G86"/>
    <mergeCell ref="H86:J86"/>
    <mergeCell ref="K86:M86"/>
    <mergeCell ref="F83:G83"/>
    <mergeCell ref="H83:J83"/>
    <mergeCell ref="K83:M83"/>
    <mergeCell ref="F84:G84"/>
    <mergeCell ref="H84:J84"/>
    <mergeCell ref="K84:M84"/>
    <mergeCell ref="F81:G81"/>
    <mergeCell ref="H81:J81"/>
    <mergeCell ref="K81:M81"/>
    <mergeCell ref="F82:G82"/>
    <mergeCell ref="H82:J82"/>
    <mergeCell ref="K82:M82"/>
    <mergeCell ref="F79:G79"/>
    <mergeCell ref="H79:J79"/>
    <mergeCell ref="K79:M79"/>
    <mergeCell ref="F80:G80"/>
    <mergeCell ref="H80:J80"/>
    <mergeCell ref="K80:M80"/>
    <mergeCell ref="F77:G77"/>
    <mergeCell ref="H77:J77"/>
    <mergeCell ref="K77:M77"/>
    <mergeCell ref="F78:G78"/>
    <mergeCell ref="H78:J78"/>
    <mergeCell ref="K78:M78"/>
    <mergeCell ref="F75:G75"/>
    <mergeCell ref="H75:J75"/>
    <mergeCell ref="K75:M75"/>
    <mergeCell ref="F76:G76"/>
    <mergeCell ref="H76:J76"/>
    <mergeCell ref="K76:M76"/>
    <mergeCell ref="F73:G73"/>
    <mergeCell ref="H73:J73"/>
    <mergeCell ref="K73:M73"/>
    <mergeCell ref="F74:G74"/>
    <mergeCell ref="H74:J74"/>
    <mergeCell ref="K74:M74"/>
    <mergeCell ref="F71:G71"/>
    <mergeCell ref="H71:J71"/>
    <mergeCell ref="K71:M71"/>
    <mergeCell ref="F72:G72"/>
    <mergeCell ref="H72:J72"/>
    <mergeCell ref="K72:M72"/>
    <mergeCell ref="F69:G69"/>
    <mergeCell ref="H69:J69"/>
    <mergeCell ref="K69:M69"/>
    <mergeCell ref="F70:G70"/>
    <mergeCell ref="H70:J70"/>
    <mergeCell ref="K70:M70"/>
    <mergeCell ref="C64:I64"/>
    <mergeCell ref="J64:L64"/>
    <mergeCell ref="M64:O64"/>
    <mergeCell ref="F68:G68"/>
    <mergeCell ref="H68:J68"/>
    <mergeCell ref="K68:M68"/>
    <mergeCell ref="C62:I62"/>
    <mergeCell ref="J62:L62"/>
    <mergeCell ref="M62:O62"/>
    <mergeCell ref="C63:I63"/>
    <mergeCell ref="J63:L63"/>
    <mergeCell ref="M63:O63"/>
    <mergeCell ref="F55:J55"/>
    <mergeCell ref="K55:M55"/>
    <mergeCell ref="C60:I60"/>
    <mergeCell ref="J60:L60"/>
    <mergeCell ref="M60:O60"/>
    <mergeCell ref="C61:I61"/>
    <mergeCell ref="J61:L61"/>
    <mergeCell ref="M61:O61"/>
    <mergeCell ref="F52:J52"/>
    <mergeCell ref="K52:M52"/>
    <mergeCell ref="F53:J53"/>
    <mergeCell ref="K53:M53"/>
    <mergeCell ref="F54:J54"/>
    <mergeCell ref="K54:M54"/>
    <mergeCell ref="F49:J49"/>
    <mergeCell ref="K49:M49"/>
    <mergeCell ref="F50:J50"/>
    <mergeCell ref="K50:M50"/>
    <mergeCell ref="F51:J51"/>
    <mergeCell ref="K51:M51"/>
    <mergeCell ref="F46:J46"/>
    <mergeCell ref="K46:M46"/>
    <mergeCell ref="F47:J47"/>
    <mergeCell ref="K47:M47"/>
    <mergeCell ref="F48:J48"/>
    <mergeCell ref="K48:M48"/>
    <mergeCell ref="F37:J37"/>
    <mergeCell ref="K37:M37"/>
    <mergeCell ref="F38:J38"/>
    <mergeCell ref="K38:M38"/>
    <mergeCell ref="F45:J45"/>
    <mergeCell ref="K45:M45"/>
    <mergeCell ref="F34:J34"/>
    <mergeCell ref="K34:M34"/>
    <mergeCell ref="F35:J35"/>
    <mergeCell ref="K35:M35"/>
    <mergeCell ref="F36:J36"/>
    <mergeCell ref="K36:M36"/>
    <mergeCell ref="F31:J31"/>
    <mergeCell ref="K31:M31"/>
    <mergeCell ref="F32:J32"/>
    <mergeCell ref="K32:M32"/>
    <mergeCell ref="F33:J33"/>
    <mergeCell ref="K33:M33"/>
    <mergeCell ref="F28:J28"/>
    <mergeCell ref="K28:M28"/>
    <mergeCell ref="F29:J29"/>
    <mergeCell ref="K29:M29"/>
    <mergeCell ref="F30:J30"/>
    <mergeCell ref="K30:M30"/>
    <mergeCell ref="F25:J25"/>
    <mergeCell ref="K25:M25"/>
    <mergeCell ref="F26:J26"/>
    <mergeCell ref="K26:M26"/>
    <mergeCell ref="F27:J27"/>
    <mergeCell ref="K27:M27"/>
    <mergeCell ref="D18:I18"/>
    <mergeCell ref="J18:L18"/>
    <mergeCell ref="M18:O18"/>
    <mergeCell ref="D19:I19"/>
    <mergeCell ref="J19:L19"/>
    <mergeCell ref="M19:O19"/>
    <mergeCell ref="A1:O1"/>
    <mergeCell ref="D16:I16"/>
    <mergeCell ref="J16:L16"/>
    <mergeCell ref="M16:O16"/>
    <mergeCell ref="D17:I17"/>
    <mergeCell ref="J17:L17"/>
    <mergeCell ref="M17:O17"/>
  </mergeCell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view="pageBreakPreview" zoomScaleNormal="100" zoomScaleSheetLayoutView="100" workbookViewId="0">
      <selection activeCell="D13" sqref="D13"/>
    </sheetView>
  </sheetViews>
  <sheetFormatPr baseColWidth="10" defaultColWidth="11.28515625" defaultRowHeight="16.5"/>
  <cols>
    <col min="1" max="1" width="1.140625" style="220" customWidth="1"/>
    <col min="2" max="2" width="31.7109375" style="220" customWidth="1"/>
    <col min="3" max="4" width="14.28515625" style="109" customWidth="1"/>
    <col min="5" max="5" width="13.140625" style="109" customWidth="1"/>
    <col min="6" max="6" width="14" style="109" customWidth="1"/>
    <col min="7" max="7" width="15" style="109" customWidth="1"/>
    <col min="8" max="8" width="14.28515625" style="109" customWidth="1"/>
    <col min="9" max="16384" width="11.28515625" style="109"/>
  </cols>
  <sheetData>
    <row r="1" spans="1:8">
      <c r="A1" s="1067" t="str">
        <f>'[3]ETCA-I-01'!A1:G1</f>
        <v>Instituto de Capacitacion Para el Trabajo del Estado de Sonora</v>
      </c>
      <c r="B1" s="1067"/>
      <c r="C1" s="1067"/>
      <c r="D1" s="1067"/>
      <c r="E1" s="1067"/>
      <c r="F1" s="1067"/>
      <c r="G1" s="1067"/>
      <c r="H1" s="1067"/>
    </row>
    <row r="2" spans="1:8" s="151" customFormat="1" ht="15.75">
      <c r="A2" s="1067" t="s">
        <v>11</v>
      </c>
      <c r="B2" s="1067"/>
      <c r="C2" s="1067"/>
      <c r="D2" s="1067"/>
      <c r="E2" s="1067"/>
      <c r="F2" s="1067"/>
      <c r="G2" s="1067"/>
      <c r="H2" s="1067"/>
    </row>
    <row r="3" spans="1:8" s="151" customFormat="1">
      <c r="A3" s="1068" t="str">
        <f>'[3]ETCA-I-03'!A3:D3</f>
        <v>Del 01 de Enero al 31 de Marzo de 2020</v>
      </c>
      <c r="B3" s="1068"/>
      <c r="C3" s="1068"/>
      <c r="D3" s="1068"/>
      <c r="E3" s="1068"/>
      <c r="F3" s="1068"/>
      <c r="G3" s="1068"/>
      <c r="H3" s="1068"/>
    </row>
    <row r="4" spans="1:8" s="153" customFormat="1" ht="17.25" thickBot="1">
      <c r="A4" s="152"/>
      <c r="B4" s="152"/>
      <c r="C4" s="1069"/>
      <c r="D4" s="1069"/>
      <c r="E4" s="1069"/>
      <c r="F4" s="1069"/>
      <c r="G4" s="515"/>
      <c r="H4" s="40"/>
    </row>
    <row r="5" spans="1:8" s="191" customFormat="1" ht="17.25" thickBot="1">
      <c r="A5" s="1231" t="s">
        <v>851</v>
      </c>
      <c r="B5" s="1232"/>
      <c r="C5" s="1237" t="s">
        <v>366</v>
      </c>
      <c r="D5" s="1238"/>
      <c r="E5" s="1238"/>
      <c r="F5" s="1238"/>
      <c r="G5" s="1239"/>
      <c r="H5" s="619"/>
    </row>
    <row r="6" spans="1:8" s="191" customFormat="1" ht="39" thickBot="1">
      <c r="A6" s="1233"/>
      <c r="B6" s="1234"/>
      <c r="C6" s="671" t="s">
        <v>852</v>
      </c>
      <c r="D6" s="671" t="s">
        <v>348</v>
      </c>
      <c r="E6" s="671" t="s">
        <v>370</v>
      </c>
      <c r="F6" s="672" t="s">
        <v>679</v>
      </c>
      <c r="G6" s="672" t="s">
        <v>853</v>
      </c>
      <c r="H6" s="673" t="s">
        <v>349</v>
      </c>
    </row>
    <row r="7" spans="1:8" s="191" customFormat="1" ht="17.25" thickBot="1">
      <c r="A7" s="1235"/>
      <c r="B7" s="1236"/>
      <c r="C7" s="205" t="s">
        <v>350</v>
      </c>
      <c r="D7" s="205" t="s">
        <v>351</v>
      </c>
      <c r="E7" s="205" t="s">
        <v>352</v>
      </c>
      <c r="F7" s="620" t="s">
        <v>353</v>
      </c>
      <c r="G7" s="620" t="s">
        <v>354</v>
      </c>
      <c r="H7" s="205" t="s">
        <v>355</v>
      </c>
    </row>
    <row r="8" spans="1:8" s="191" customFormat="1" ht="8.25" customHeight="1">
      <c r="A8" s="195"/>
      <c r="B8" s="616"/>
      <c r="C8" s="621"/>
      <c r="D8" s="621"/>
      <c r="E8" s="622"/>
      <c r="F8" s="621"/>
      <c r="G8" s="621"/>
      <c r="H8" s="622"/>
    </row>
    <row r="9" spans="1:8" ht="17.100000000000001" customHeight="1">
      <c r="A9" s="196"/>
      <c r="B9" s="617" t="s">
        <v>193</v>
      </c>
      <c r="C9" s="623"/>
      <c r="D9" s="623"/>
      <c r="E9" s="624">
        <f t="shared" ref="E9:E18" si="0">C9+D9</f>
        <v>0</v>
      </c>
      <c r="F9" s="623"/>
      <c r="G9" s="623"/>
      <c r="H9" s="624">
        <f t="shared" ref="H9:H19" si="1">G9-C9</f>
        <v>0</v>
      </c>
    </row>
    <row r="10" spans="1:8" ht="17.100000000000001" customHeight="1">
      <c r="A10" s="196"/>
      <c r="B10" s="617" t="s">
        <v>194</v>
      </c>
      <c r="C10" s="623">
        <v>0</v>
      </c>
      <c r="D10" s="623">
        <v>0</v>
      </c>
      <c r="E10" s="624">
        <f t="shared" si="0"/>
        <v>0</v>
      </c>
      <c r="F10" s="623">
        <v>0</v>
      </c>
      <c r="G10" s="623">
        <v>0</v>
      </c>
      <c r="H10" s="624">
        <f t="shared" si="1"/>
        <v>0</v>
      </c>
    </row>
    <row r="11" spans="1:8" ht="17.100000000000001" customHeight="1">
      <c r="A11" s="196"/>
      <c r="B11" s="617" t="s">
        <v>356</v>
      </c>
      <c r="C11" s="623">
        <v>0</v>
      </c>
      <c r="D11" s="623"/>
      <c r="E11" s="624">
        <f t="shared" si="0"/>
        <v>0</v>
      </c>
      <c r="F11" s="623"/>
      <c r="G11" s="623"/>
      <c r="H11" s="624">
        <f t="shared" si="1"/>
        <v>0</v>
      </c>
    </row>
    <row r="12" spans="1:8" ht="17.100000000000001" customHeight="1">
      <c r="A12" s="196"/>
      <c r="B12" s="617" t="s">
        <v>196</v>
      </c>
      <c r="C12" s="623">
        <v>0</v>
      </c>
      <c r="D12" s="623"/>
      <c r="E12" s="624">
        <f t="shared" si="0"/>
        <v>0</v>
      </c>
      <c r="F12" s="623"/>
      <c r="G12" s="623"/>
      <c r="H12" s="624">
        <f t="shared" si="1"/>
        <v>0</v>
      </c>
    </row>
    <row r="13" spans="1:8" ht="17.100000000000001" customHeight="1">
      <c r="A13" s="196"/>
      <c r="B13" s="617" t="s">
        <v>357</v>
      </c>
      <c r="C13" s="623">
        <v>0</v>
      </c>
      <c r="D13" s="623">
        <v>1045.71</v>
      </c>
      <c r="E13" s="624">
        <f t="shared" si="0"/>
        <v>1045.71</v>
      </c>
      <c r="F13" s="623">
        <v>1045.71</v>
      </c>
      <c r="G13" s="623">
        <v>1045.71</v>
      </c>
      <c r="H13" s="624">
        <f t="shared" si="1"/>
        <v>1045.71</v>
      </c>
    </row>
    <row r="14" spans="1:8" ht="17.100000000000001" customHeight="1">
      <c r="A14" s="196"/>
      <c r="B14" s="617" t="s">
        <v>358</v>
      </c>
      <c r="C14" s="623">
        <v>0</v>
      </c>
      <c r="D14" s="623"/>
      <c r="E14" s="624">
        <f t="shared" si="0"/>
        <v>0</v>
      </c>
      <c r="F14" s="623"/>
      <c r="G14" s="623"/>
      <c r="H14" s="624">
        <f t="shared" si="1"/>
        <v>0</v>
      </c>
    </row>
    <row r="15" spans="1:8" ht="29.25" customHeight="1">
      <c r="A15" s="196"/>
      <c r="B15" s="617" t="s">
        <v>854</v>
      </c>
      <c r="C15" s="623">
        <v>10728557</v>
      </c>
      <c r="D15" s="623"/>
      <c r="E15" s="624">
        <f t="shared" si="0"/>
        <v>10728557</v>
      </c>
      <c r="F15" s="623">
        <v>5911048.7999999998</v>
      </c>
      <c r="G15" s="623">
        <v>5911048.7999999998</v>
      </c>
      <c r="H15" s="624">
        <f t="shared" si="1"/>
        <v>-4817508.2</v>
      </c>
    </row>
    <row r="16" spans="1:8" ht="55.5" customHeight="1">
      <c r="A16" s="196"/>
      <c r="B16" s="617" t="s">
        <v>855</v>
      </c>
      <c r="C16" s="623">
        <v>85700948.590000004</v>
      </c>
      <c r="D16" s="623">
        <v>3584942.93</v>
      </c>
      <c r="E16" s="624">
        <f t="shared" si="0"/>
        <v>89285891.520000011</v>
      </c>
      <c r="F16" s="623">
        <v>46509572.93</v>
      </c>
      <c r="G16" s="623">
        <v>46509572.93</v>
      </c>
      <c r="H16" s="624">
        <f t="shared" si="1"/>
        <v>-39191375.660000004</v>
      </c>
    </row>
    <row r="17" spans="1:8" ht="25.5">
      <c r="A17" s="196"/>
      <c r="B17" s="617" t="s">
        <v>859</v>
      </c>
      <c r="C17" s="623">
        <v>33677590</v>
      </c>
      <c r="D17" s="623">
        <v>283231</v>
      </c>
      <c r="E17" s="624">
        <f t="shared" si="0"/>
        <v>33960821</v>
      </c>
      <c r="F17" s="623">
        <v>12918714</v>
      </c>
      <c r="G17" s="623">
        <v>12918714</v>
      </c>
      <c r="H17" s="624">
        <f t="shared" si="1"/>
        <v>-20758876</v>
      </c>
    </row>
    <row r="18" spans="1:8" ht="17.100000000000001" customHeight="1" thickBot="1">
      <c r="A18" s="197"/>
      <c r="B18" s="618" t="s">
        <v>359</v>
      </c>
      <c r="C18" s="625"/>
      <c r="D18" s="625"/>
      <c r="E18" s="626">
        <f t="shared" si="0"/>
        <v>0</v>
      </c>
      <c r="F18" s="625"/>
      <c r="G18" s="625"/>
      <c r="H18" s="626">
        <f t="shared" si="1"/>
        <v>0</v>
      </c>
    </row>
    <row r="19" spans="1:8" s="221" customFormat="1" ht="28.5" customHeight="1" thickBot="1">
      <c r="A19" s="1240" t="s">
        <v>244</v>
      </c>
      <c r="B19" s="1241"/>
      <c r="C19" s="627">
        <f>C9+C10+C11+C12+C13+C14+C15+C16+C17+C18</f>
        <v>130107095.59</v>
      </c>
      <c r="D19" s="627">
        <f>D9+D10+D11+D12+D13+D14+D15+D16+D17+D18</f>
        <v>3869219.64</v>
      </c>
      <c r="E19" s="627">
        <f>E9+E10+E11+E12+E13+E14+E15+E16+E17+E18</f>
        <v>133976315.23000002</v>
      </c>
      <c r="F19" s="627">
        <f>F9+F10+F11+F12+F13+F14+F15+F16+F17+F18</f>
        <v>65340381.439999998</v>
      </c>
      <c r="G19" s="627">
        <f>G9+G10+G11+G12+G13+G14+G15+G16+G17+G18</f>
        <v>65340381.439999998</v>
      </c>
      <c r="H19" s="627">
        <f t="shared" si="1"/>
        <v>-64766714.150000006</v>
      </c>
    </row>
    <row r="20" spans="1:8" ht="22.5" customHeight="1" thickBot="1">
      <c r="A20" s="198"/>
      <c r="B20" s="198"/>
      <c r="C20" s="199"/>
      <c r="D20" s="199"/>
      <c r="E20" s="199"/>
      <c r="F20" s="200"/>
      <c r="G20" s="605" t="s">
        <v>856</v>
      </c>
      <c r="H20" s="606" t="str">
        <f>IF(($G$19-$C$19)&lt;=0,"",$G$19-$C$19)</f>
        <v/>
      </c>
    </row>
    <row r="21" spans="1:8" ht="10.5" customHeight="1" thickBot="1">
      <c r="A21" s="201"/>
      <c r="B21" s="201"/>
      <c r="C21" s="202"/>
      <c r="D21" s="202"/>
      <c r="E21" s="202"/>
      <c r="F21" s="203"/>
      <c r="G21" s="204"/>
      <c r="H21" s="200"/>
    </row>
    <row r="22" spans="1:8" s="191" customFormat="1" ht="17.25" thickBot="1">
      <c r="A22" s="1242" t="s">
        <v>857</v>
      </c>
      <c r="B22" s="1243"/>
      <c r="C22" s="1237" t="s">
        <v>366</v>
      </c>
      <c r="D22" s="1238"/>
      <c r="E22" s="1238"/>
      <c r="F22" s="1238"/>
      <c r="G22" s="1239"/>
      <c r="H22" s="619"/>
    </row>
    <row r="23" spans="1:8" s="191" customFormat="1" ht="39" thickBot="1">
      <c r="A23" s="1244"/>
      <c r="B23" s="1245"/>
      <c r="C23" s="671" t="s">
        <v>852</v>
      </c>
      <c r="D23" s="671" t="s">
        <v>348</v>
      </c>
      <c r="E23" s="671" t="s">
        <v>370</v>
      </c>
      <c r="F23" s="672" t="s">
        <v>679</v>
      </c>
      <c r="G23" s="672" t="s">
        <v>853</v>
      </c>
      <c r="H23" s="673" t="s">
        <v>349</v>
      </c>
    </row>
    <row r="24" spans="1:8" s="191" customFormat="1" ht="17.25" thickBot="1">
      <c r="A24" s="1246"/>
      <c r="B24" s="1247"/>
      <c r="C24" s="205" t="s">
        <v>350</v>
      </c>
      <c r="D24" s="205" t="s">
        <v>351</v>
      </c>
      <c r="E24" s="205" t="s">
        <v>352</v>
      </c>
      <c r="F24" s="620" t="s">
        <v>353</v>
      </c>
      <c r="G24" s="620" t="s">
        <v>354</v>
      </c>
      <c r="H24" s="205" t="s">
        <v>355</v>
      </c>
    </row>
    <row r="25" spans="1:8" s="206" customFormat="1" ht="48" customHeight="1">
      <c r="A25" s="1248" t="s">
        <v>858</v>
      </c>
      <c r="B25" s="1249"/>
      <c r="C25" s="465">
        <f t="shared" ref="C25:H25" si="2">SUM(C26,C27,C28,C29,C30,C31,C32,C33)</f>
        <v>85700948.590000004</v>
      </c>
      <c r="D25" s="465">
        <f t="shared" si="2"/>
        <v>3585988.64</v>
      </c>
      <c r="E25" s="465">
        <f t="shared" si="2"/>
        <v>89286937.230000004</v>
      </c>
      <c r="F25" s="465">
        <f t="shared" si="2"/>
        <v>46510618.640000001</v>
      </c>
      <c r="G25" s="465">
        <f t="shared" si="2"/>
        <v>46510618.640000001</v>
      </c>
      <c r="H25" s="465">
        <f t="shared" si="2"/>
        <v>-39190329.950000003</v>
      </c>
    </row>
    <row r="26" spans="1:8" s="206" customFormat="1" ht="17.100000000000001" customHeight="1">
      <c r="A26" s="207" t="s">
        <v>360</v>
      </c>
      <c r="B26" s="208"/>
      <c r="C26" s="466">
        <v>0</v>
      </c>
      <c r="D26" s="466">
        <v>0</v>
      </c>
      <c r="E26" s="467">
        <f>C26+D26</f>
        <v>0</v>
      </c>
      <c r="F26" s="466">
        <v>0</v>
      </c>
      <c r="G26" s="466">
        <v>0</v>
      </c>
      <c r="H26" s="468">
        <f>G26-C26</f>
        <v>0</v>
      </c>
    </row>
    <row r="27" spans="1:8" s="206" customFormat="1" ht="17.100000000000001" customHeight="1">
      <c r="A27" s="207"/>
      <c r="B27" s="212" t="s">
        <v>194</v>
      </c>
      <c r="C27" s="466"/>
      <c r="D27" s="466"/>
      <c r="E27" s="467"/>
      <c r="F27" s="466"/>
      <c r="G27" s="466"/>
      <c r="H27" s="468"/>
    </row>
    <row r="28" spans="1:8" s="206" customFormat="1" ht="17.100000000000001" customHeight="1">
      <c r="A28" s="207" t="s">
        <v>356</v>
      </c>
      <c r="B28" s="208"/>
      <c r="C28" s="466"/>
      <c r="D28" s="466"/>
      <c r="E28" s="467">
        <f t="shared" ref="E28:E33" si="3">C28+D28</f>
        <v>0</v>
      </c>
      <c r="F28" s="466"/>
      <c r="G28" s="466"/>
      <c r="H28" s="468">
        <f t="shared" ref="H28:H33" si="4">G28-C28</f>
        <v>0</v>
      </c>
    </row>
    <row r="29" spans="1:8" s="206" customFormat="1">
      <c r="A29" s="1229" t="s">
        <v>196</v>
      </c>
      <c r="B29" s="1230"/>
      <c r="C29" s="466"/>
      <c r="D29" s="466"/>
      <c r="E29" s="467">
        <f t="shared" si="3"/>
        <v>0</v>
      </c>
      <c r="F29" s="466"/>
      <c r="G29" s="466"/>
      <c r="H29" s="468">
        <f t="shared" si="4"/>
        <v>0</v>
      </c>
    </row>
    <row r="30" spans="1:8" s="206" customFormat="1" ht="17.100000000000001" customHeight="1">
      <c r="A30" s="1229" t="s">
        <v>869</v>
      </c>
      <c r="B30" s="1230"/>
      <c r="C30" s="466"/>
      <c r="D30" s="623">
        <v>1045.71</v>
      </c>
      <c r="E30" s="467">
        <f t="shared" si="3"/>
        <v>1045.71</v>
      </c>
      <c r="F30" s="623">
        <v>1045.71</v>
      </c>
      <c r="G30" s="623">
        <v>1045.71</v>
      </c>
      <c r="H30" s="468">
        <f t="shared" si="4"/>
        <v>1045.71</v>
      </c>
    </row>
    <row r="31" spans="1:8" ht="17.100000000000001" customHeight="1">
      <c r="A31" s="1229" t="s">
        <v>870</v>
      </c>
      <c r="B31" s="1230" t="s">
        <v>361</v>
      </c>
      <c r="C31" s="469"/>
      <c r="D31" s="469"/>
      <c r="E31" s="467">
        <f t="shared" si="3"/>
        <v>0</v>
      </c>
      <c r="F31" s="469"/>
      <c r="G31" s="469"/>
      <c r="H31" s="468">
        <f t="shared" si="4"/>
        <v>0</v>
      </c>
    </row>
    <row r="32" spans="1:8" s="206" customFormat="1" ht="51" customHeight="1">
      <c r="A32" s="674"/>
      <c r="B32" s="675" t="s">
        <v>855</v>
      </c>
      <c r="C32" s="623">
        <v>85700948.590000004</v>
      </c>
      <c r="D32" s="466">
        <v>3584942.93</v>
      </c>
      <c r="E32" s="467">
        <f t="shared" si="3"/>
        <v>89285891.520000011</v>
      </c>
      <c r="F32" s="623">
        <v>46509572.93</v>
      </c>
      <c r="G32" s="623">
        <v>46509572.93</v>
      </c>
      <c r="H32" s="468">
        <f t="shared" si="4"/>
        <v>-39191375.660000004</v>
      </c>
    </row>
    <row r="33" spans="1:8" s="206" customFormat="1" ht="27.75" customHeight="1">
      <c r="A33" s="1229" t="s">
        <v>859</v>
      </c>
      <c r="B33" s="1230"/>
      <c r="C33" s="623"/>
      <c r="D33" s="466"/>
      <c r="E33" s="467">
        <f t="shared" si="3"/>
        <v>0</v>
      </c>
      <c r="F33" s="623"/>
      <c r="G33" s="623"/>
      <c r="H33" s="468">
        <f t="shared" si="4"/>
        <v>0</v>
      </c>
    </row>
    <row r="34" spans="1:8" s="206" customFormat="1" ht="8.25" customHeight="1">
      <c r="A34" s="209"/>
      <c r="B34" s="210"/>
      <c r="C34" s="466"/>
      <c r="D34" s="466"/>
      <c r="E34" s="467"/>
      <c r="F34" s="466"/>
      <c r="G34" s="466"/>
      <c r="H34" s="468"/>
    </row>
    <row r="35" spans="1:8" s="206" customFormat="1" ht="66.75" customHeight="1">
      <c r="A35" s="1250" t="s">
        <v>860</v>
      </c>
      <c r="B35" s="1251"/>
      <c r="C35" s="465">
        <f t="shared" ref="C35:H35" si="5">SUM(C36:C39)</f>
        <v>44406147</v>
      </c>
      <c r="D35" s="465">
        <f t="shared" si="5"/>
        <v>283231</v>
      </c>
      <c r="E35" s="465">
        <f t="shared" si="5"/>
        <v>44689378</v>
      </c>
      <c r="F35" s="465">
        <f t="shared" si="5"/>
        <v>18829762.800000001</v>
      </c>
      <c r="G35" s="465">
        <f t="shared" si="5"/>
        <v>18829762.800000001</v>
      </c>
      <c r="H35" s="465">
        <f t="shared" si="5"/>
        <v>-25576384.199999999</v>
      </c>
    </row>
    <row r="36" spans="1:8" s="206" customFormat="1" ht="17.100000000000001" customHeight="1">
      <c r="A36" s="211"/>
      <c r="B36" s="212" t="s">
        <v>194</v>
      </c>
      <c r="C36" s="466">
        <v>0</v>
      </c>
      <c r="D36" s="466"/>
      <c r="E36" s="467">
        <f>C36+D36</f>
        <v>0</v>
      </c>
      <c r="F36" s="466"/>
      <c r="G36" s="466"/>
      <c r="H36" s="468">
        <f>G36-C36</f>
        <v>0</v>
      </c>
    </row>
    <row r="37" spans="1:8" s="206" customFormat="1" ht="17.100000000000001" customHeight="1">
      <c r="A37" s="211"/>
      <c r="B37" s="212" t="s">
        <v>869</v>
      </c>
      <c r="C37" s="466">
        <v>0</v>
      </c>
      <c r="D37" s="466"/>
      <c r="E37" s="467"/>
      <c r="F37" s="466"/>
      <c r="G37" s="466"/>
      <c r="H37" s="468"/>
    </row>
    <row r="38" spans="1:8" s="206" customFormat="1" ht="30.75" customHeight="1">
      <c r="A38" s="211"/>
      <c r="B38" s="676" t="s">
        <v>871</v>
      </c>
      <c r="C38" s="466">
        <v>10728557</v>
      </c>
      <c r="D38" s="466"/>
      <c r="E38" s="467">
        <f>C38+D38</f>
        <v>10728557</v>
      </c>
      <c r="F38" s="623">
        <v>5911048.7999999998</v>
      </c>
      <c r="G38" s="623">
        <v>5911048.7999999998</v>
      </c>
      <c r="H38" s="468">
        <f>G38-C38</f>
        <v>-4817508.2</v>
      </c>
    </row>
    <row r="39" spans="1:8" s="206" customFormat="1" ht="29.25" customHeight="1">
      <c r="A39" s="211"/>
      <c r="B39" s="213" t="s">
        <v>859</v>
      </c>
      <c r="C39" s="623">
        <v>33677590</v>
      </c>
      <c r="D39" s="466">
        <v>283231</v>
      </c>
      <c r="E39" s="467">
        <f>C39+D39</f>
        <v>33960821</v>
      </c>
      <c r="F39" s="623">
        <v>12918714</v>
      </c>
      <c r="G39" s="623">
        <v>12918714</v>
      </c>
      <c r="H39" s="468">
        <f>G39-C39</f>
        <v>-20758876</v>
      </c>
    </row>
    <row r="40" spans="1:8" s="206" customFormat="1" ht="6" customHeight="1">
      <c r="A40" s="211"/>
      <c r="B40" s="212"/>
      <c r="C40" s="466"/>
      <c r="D40" s="466"/>
      <c r="E40" s="467"/>
      <c r="F40" s="466"/>
      <c r="G40" s="466"/>
      <c r="H40" s="468"/>
    </row>
    <row r="41" spans="1:8" s="206" customFormat="1" ht="17.100000000000001" customHeight="1">
      <c r="A41" s="209" t="s">
        <v>363</v>
      </c>
      <c r="B41" s="210"/>
      <c r="C41" s="465">
        <f t="shared" ref="C41:H41" si="6">C42</f>
        <v>0</v>
      </c>
      <c r="D41" s="465">
        <f t="shared" si="6"/>
        <v>0</v>
      </c>
      <c r="E41" s="465">
        <f t="shared" si="6"/>
        <v>0</v>
      </c>
      <c r="F41" s="465">
        <f t="shared" si="6"/>
        <v>0</v>
      </c>
      <c r="G41" s="465">
        <f t="shared" si="6"/>
        <v>0</v>
      </c>
      <c r="H41" s="465">
        <f t="shared" si="6"/>
        <v>0</v>
      </c>
    </row>
    <row r="42" spans="1:8" s="206" customFormat="1" ht="17.100000000000001" customHeight="1">
      <c r="A42" s="209"/>
      <c r="B42" s="214" t="s">
        <v>359</v>
      </c>
      <c r="C42" s="466">
        <v>0</v>
      </c>
      <c r="D42" s="466"/>
      <c r="E42" s="467">
        <f>C42+D42</f>
        <v>0</v>
      </c>
      <c r="F42" s="466"/>
      <c r="G42" s="466"/>
      <c r="H42" s="468">
        <f>G42-C42</f>
        <v>0</v>
      </c>
    </row>
    <row r="43" spans="1:8" s="206" customFormat="1" ht="12.75" customHeight="1" thickBot="1">
      <c r="A43" s="215"/>
      <c r="B43" s="216"/>
      <c r="C43" s="470"/>
      <c r="D43" s="470"/>
      <c r="E43" s="471"/>
      <c r="F43" s="470"/>
      <c r="G43" s="470"/>
      <c r="H43" s="472"/>
    </row>
    <row r="44" spans="1:8" ht="21.75" customHeight="1" thickBot="1">
      <c r="A44" s="1252" t="s">
        <v>244</v>
      </c>
      <c r="B44" s="1253"/>
      <c r="C44" s="604">
        <f t="shared" ref="C44:H44" si="7">C25+C35+C41</f>
        <v>130107095.59</v>
      </c>
      <c r="D44" s="604">
        <f t="shared" si="7"/>
        <v>3869219.64</v>
      </c>
      <c r="E44" s="604">
        <f t="shared" si="7"/>
        <v>133976315.23</v>
      </c>
      <c r="F44" s="604">
        <f t="shared" si="7"/>
        <v>65340381.439999998</v>
      </c>
      <c r="G44" s="604">
        <f t="shared" si="7"/>
        <v>65340381.439999998</v>
      </c>
      <c r="H44" s="604">
        <f t="shared" si="7"/>
        <v>-64766714.150000006</v>
      </c>
    </row>
    <row r="45" spans="1:8" ht="23.25" customHeight="1" thickBot="1">
      <c r="A45" s="198"/>
      <c r="B45" s="198"/>
      <c r="C45" s="217"/>
      <c r="D45" s="217"/>
      <c r="E45" s="217"/>
      <c r="F45" s="218"/>
      <c r="G45" s="607" t="s">
        <v>856</v>
      </c>
      <c r="H45" s="608" t="str">
        <f>IF(($G$44-$C$44)&lt;=0,"",$G$44-$C$44)</f>
        <v/>
      </c>
    </row>
    <row r="46" spans="1:8" ht="23.25" customHeight="1">
      <c r="A46" s="201"/>
      <c r="B46" s="201"/>
      <c r="C46" s="563"/>
      <c r="D46" s="563"/>
      <c r="E46" s="563"/>
      <c r="F46" s="564"/>
      <c r="G46" s="565"/>
      <c r="H46" s="565"/>
    </row>
    <row r="47" spans="1:8" ht="23.25" customHeight="1">
      <c r="A47" s="201"/>
      <c r="B47" s="201"/>
      <c r="C47" s="563"/>
      <c r="D47" s="563"/>
      <c r="E47" s="563"/>
      <c r="F47" s="564"/>
      <c r="G47" s="565"/>
      <c r="H47" s="565"/>
    </row>
    <row r="48" spans="1:8" ht="23.25" customHeight="1">
      <c r="A48" s="201"/>
      <c r="B48" s="201"/>
      <c r="C48" s="563"/>
      <c r="D48" s="563"/>
      <c r="E48" s="563"/>
      <c r="F48" s="564"/>
      <c r="G48" s="565"/>
      <c r="H48" s="565"/>
    </row>
    <row r="49" spans="1:8" s="684" customFormat="1" ht="15.75" customHeight="1">
      <c r="A49" s="680"/>
      <c r="B49" s="681" t="s">
        <v>877</v>
      </c>
      <c r="C49" s="682"/>
      <c r="D49" s="682"/>
      <c r="E49" s="682"/>
      <c r="F49" s="682"/>
      <c r="G49" s="683"/>
      <c r="H49" s="683"/>
    </row>
    <row r="50" spans="1:8" s="684" customFormat="1" ht="12.75" customHeight="1">
      <c r="A50" s="680"/>
      <c r="B50" s="681" t="s">
        <v>878</v>
      </c>
      <c r="C50" s="682"/>
      <c r="D50" s="682"/>
      <c r="E50" s="682"/>
      <c r="F50" s="682"/>
      <c r="G50" s="683"/>
      <c r="H50" s="683"/>
    </row>
    <row r="51" spans="1:8" s="684" customFormat="1" ht="26.25" customHeight="1">
      <c r="A51" s="680"/>
      <c r="B51" s="1254" t="s">
        <v>879</v>
      </c>
      <c r="C51" s="1254"/>
      <c r="D51" s="1254"/>
      <c r="E51" s="1254"/>
      <c r="F51" s="1254"/>
      <c r="G51" s="1254"/>
      <c r="H51" s="1254"/>
    </row>
    <row r="52" spans="1:8" ht="23.25" customHeight="1">
      <c r="A52" s="201"/>
      <c r="B52" s="201"/>
      <c r="C52" s="563"/>
      <c r="D52" s="563"/>
      <c r="E52" s="563"/>
      <c r="F52" s="564"/>
      <c r="G52" s="565"/>
      <c r="H52" s="565"/>
    </row>
    <row r="53" spans="1:8" ht="8.25" customHeight="1">
      <c r="A53" s="219"/>
      <c r="B53" s="109"/>
    </row>
    <row r="54" spans="1:8">
      <c r="A54" s="222"/>
      <c r="B54" s="109"/>
      <c r="H54" s="421"/>
    </row>
    <row r="55" spans="1:8">
      <c r="A55" s="223"/>
      <c r="B55" s="224" t="s">
        <v>364</v>
      </c>
      <c r="C55" s="225"/>
      <c r="D55" s="225"/>
      <c r="E55" s="225"/>
      <c r="F55" s="225"/>
      <c r="G55" s="225"/>
      <c r="H55" s="225"/>
    </row>
    <row r="56" spans="1:8">
      <c r="A56" s="223"/>
      <c r="B56" s="224" t="s">
        <v>365</v>
      </c>
      <c r="C56" s="225"/>
      <c r="D56" s="225"/>
      <c r="E56" s="225"/>
      <c r="F56" s="225"/>
      <c r="G56" s="225"/>
      <c r="H56" s="225"/>
    </row>
    <row r="57" spans="1:8">
      <c r="A57" s="223"/>
      <c r="B57" s="224"/>
      <c r="C57" s="225"/>
      <c r="D57" s="225"/>
      <c r="E57" s="225"/>
      <c r="F57" s="225"/>
      <c r="G57" s="225"/>
      <c r="H57" s="225"/>
    </row>
  </sheetData>
  <sheetProtection password="C195" sheet="1" formatColumns="0" formatRows="0" insertHyperlinks="0"/>
  <mergeCells count="17">
    <mergeCell ref="A31:B31"/>
    <mergeCell ref="A33:B33"/>
    <mergeCell ref="A35:B35"/>
    <mergeCell ref="A44:B44"/>
    <mergeCell ref="B51:H51"/>
    <mergeCell ref="A30:B30"/>
    <mergeCell ref="A1:H1"/>
    <mergeCell ref="A2:H2"/>
    <mergeCell ref="A3:H3"/>
    <mergeCell ref="C4:F4"/>
    <mergeCell ref="A5:B7"/>
    <mergeCell ref="C5:G5"/>
    <mergeCell ref="A19:B19"/>
    <mergeCell ref="A22:B24"/>
    <mergeCell ref="C22:G22"/>
    <mergeCell ref="A25:B25"/>
    <mergeCell ref="A29:B29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rowBreaks count="1" manualBreakCount="1">
    <brk id="21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workbookViewId="0">
      <pane ySplit="8" topLeftCell="A9" activePane="bottomLeft" state="frozen"/>
      <selection pane="bottomLeft" activeCell="N27" sqref="N27"/>
    </sheetView>
  </sheetViews>
  <sheetFormatPr baseColWidth="10" defaultColWidth="11" defaultRowHeight="12.75"/>
  <cols>
    <col min="1" max="1" width="2.140625" style="1421" customWidth="1"/>
    <col min="2" max="2" width="38.7109375" style="1421" customWidth="1"/>
    <col min="3" max="3" width="18.140625" style="848" customWidth="1"/>
    <col min="4" max="4" width="18" style="1421" customWidth="1"/>
    <col min="5" max="5" width="14.7109375" style="848" customWidth="1"/>
    <col min="6" max="6" width="13.85546875" style="1421" customWidth="1"/>
    <col min="7" max="7" width="14.85546875" style="1421" customWidth="1"/>
    <col min="8" max="8" width="13.7109375" style="848" customWidth="1"/>
    <col min="9" max="256" width="11" style="1421"/>
    <col min="257" max="257" width="2.140625" style="1421" customWidth="1"/>
    <col min="258" max="258" width="38.7109375" style="1421" customWidth="1"/>
    <col min="259" max="259" width="18.140625" style="1421" customWidth="1"/>
    <col min="260" max="260" width="18" style="1421" customWidth="1"/>
    <col min="261" max="261" width="14.7109375" style="1421" customWidth="1"/>
    <col min="262" max="262" width="13.85546875" style="1421" customWidth="1"/>
    <col min="263" max="263" width="14.85546875" style="1421" customWidth="1"/>
    <col min="264" max="264" width="13.7109375" style="1421" customWidth="1"/>
    <col min="265" max="512" width="11" style="1421"/>
    <col min="513" max="513" width="2.140625" style="1421" customWidth="1"/>
    <col min="514" max="514" width="38.7109375" style="1421" customWidth="1"/>
    <col min="515" max="515" width="18.140625" style="1421" customWidth="1"/>
    <col min="516" max="516" width="18" style="1421" customWidth="1"/>
    <col min="517" max="517" width="14.7109375" style="1421" customWidth="1"/>
    <col min="518" max="518" width="13.85546875" style="1421" customWidth="1"/>
    <col min="519" max="519" width="14.85546875" style="1421" customWidth="1"/>
    <col min="520" max="520" width="13.7109375" style="1421" customWidth="1"/>
    <col min="521" max="768" width="11" style="1421"/>
    <col min="769" max="769" width="2.140625" style="1421" customWidth="1"/>
    <col min="770" max="770" width="38.7109375" style="1421" customWidth="1"/>
    <col min="771" max="771" width="18.140625" style="1421" customWidth="1"/>
    <col min="772" max="772" width="18" style="1421" customWidth="1"/>
    <col min="773" max="773" width="14.7109375" style="1421" customWidth="1"/>
    <col min="774" max="774" width="13.85546875" style="1421" customWidth="1"/>
    <col min="775" max="775" width="14.85546875" style="1421" customWidth="1"/>
    <col min="776" max="776" width="13.7109375" style="1421" customWidth="1"/>
    <col min="777" max="1024" width="11" style="1421"/>
    <col min="1025" max="1025" width="2.140625" style="1421" customWidth="1"/>
    <col min="1026" max="1026" width="38.7109375" style="1421" customWidth="1"/>
    <col min="1027" max="1027" width="18.140625" style="1421" customWidth="1"/>
    <col min="1028" max="1028" width="18" style="1421" customWidth="1"/>
    <col min="1029" max="1029" width="14.7109375" style="1421" customWidth="1"/>
    <col min="1030" max="1030" width="13.85546875" style="1421" customWidth="1"/>
    <col min="1031" max="1031" width="14.85546875" style="1421" customWidth="1"/>
    <col min="1032" max="1032" width="13.7109375" style="1421" customWidth="1"/>
    <col min="1033" max="1280" width="11" style="1421"/>
    <col min="1281" max="1281" width="2.140625" style="1421" customWidth="1"/>
    <col min="1282" max="1282" width="38.7109375" style="1421" customWidth="1"/>
    <col min="1283" max="1283" width="18.140625" style="1421" customWidth="1"/>
    <col min="1284" max="1284" width="18" style="1421" customWidth="1"/>
    <col min="1285" max="1285" width="14.7109375" style="1421" customWidth="1"/>
    <col min="1286" max="1286" width="13.85546875" style="1421" customWidth="1"/>
    <col min="1287" max="1287" width="14.85546875" style="1421" customWidth="1"/>
    <col min="1288" max="1288" width="13.7109375" style="1421" customWidth="1"/>
    <col min="1289" max="1536" width="11" style="1421"/>
    <col min="1537" max="1537" width="2.140625" style="1421" customWidth="1"/>
    <col min="1538" max="1538" width="38.7109375" style="1421" customWidth="1"/>
    <col min="1539" max="1539" width="18.140625" style="1421" customWidth="1"/>
    <col min="1540" max="1540" width="18" style="1421" customWidth="1"/>
    <col min="1541" max="1541" width="14.7109375" style="1421" customWidth="1"/>
    <col min="1542" max="1542" width="13.85546875" style="1421" customWidth="1"/>
    <col min="1543" max="1543" width="14.85546875" style="1421" customWidth="1"/>
    <col min="1544" max="1544" width="13.7109375" style="1421" customWidth="1"/>
    <col min="1545" max="1792" width="11" style="1421"/>
    <col min="1793" max="1793" width="2.140625" style="1421" customWidth="1"/>
    <col min="1794" max="1794" width="38.7109375" style="1421" customWidth="1"/>
    <col min="1795" max="1795" width="18.140625" style="1421" customWidth="1"/>
    <col min="1796" max="1796" width="18" style="1421" customWidth="1"/>
    <col min="1797" max="1797" width="14.7109375" style="1421" customWidth="1"/>
    <col min="1798" max="1798" width="13.85546875" style="1421" customWidth="1"/>
    <col min="1799" max="1799" width="14.85546875" style="1421" customWidth="1"/>
    <col min="1800" max="1800" width="13.7109375" style="1421" customWidth="1"/>
    <col min="1801" max="2048" width="11" style="1421"/>
    <col min="2049" max="2049" width="2.140625" style="1421" customWidth="1"/>
    <col min="2050" max="2050" width="38.7109375" style="1421" customWidth="1"/>
    <col min="2051" max="2051" width="18.140625" style="1421" customWidth="1"/>
    <col min="2052" max="2052" width="18" style="1421" customWidth="1"/>
    <col min="2053" max="2053" width="14.7109375" style="1421" customWidth="1"/>
    <col min="2054" max="2054" width="13.85546875" style="1421" customWidth="1"/>
    <col min="2055" max="2055" width="14.85546875" style="1421" customWidth="1"/>
    <col min="2056" max="2056" width="13.7109375" style="1421" customWidth="1"/>
    <col min="2057" max="2304" width="11" style="1421"/>
    <col min="2305" max="2305" width="2.140625" style="1421" customWidth="1"/>
    <col min="2306" max="2306" width="38.7109375" style="1421" customWidth="1"/>
    <col min="2307" max="2307" width="18.140625" style="1421" customWidth="1"/>
    <col min="2308" max="2308" width="18" style="1421" customWidth="1"/>
    <col min="2309" max="2309" width="14.7109375" style="1421" customWidth="1"/>
    <col min="2310" max="2310" width="13.85546875" style="1421" customWidth="1"/>
    <col min="2311" max="2311" width="14.85546875" style="1421" customWidth="1"/>
    <col min="2312" max="2312" width="13.7109375" style="1421" customWidth="1"/>
    <col min="2313" max="2560" width="11" style="1421"/>
    <col min="2561" max="2561" width="2.140625" style="1421" customWidth="1"/>
    <col min="2562" max="2562" width="38.7109375" style="1421" customWidth="1"/>
    <col min="2563" max="2563" width="18.140625" style="1421" customWidth="1"/>
    <col min="2564" max="2564" width="18" style="1421" customWidth="1"/>
    <col min="2565" max="2565" width="14.7109375" style="1421" customWidth="1"/>
    <col min="2566" max="2566" width="13.85546875" style="1421" customWidth="1"/>
    <col min="2567" max="2567" width="14.85546875" style="1421" customWidth="1"/>
    <col min="2568" max="2568" width="13.7109375" style="1421" customWidth="1"/>
    <col min="2569" max="2816" width="11" style="1421"/>
    <col min="2817" max="2817" width="2.140625" style="1421" customWidth="1"/>
    <col min="2818" max="2818" width="38.7109375" style="1421" customWidth="1"/>
    <col min="2819" max="2819" width="18.140625" style="1421" customWidth="1"/>
    <col min="2820" max="2820" width="18" style="1421" customWidth="1"/>
    <col min="2821" max="2821" width="14.7109375" style="1421" customWidth="1"/>
    <col min="2822" max="2822" width="13.85546875" style="1421" customWidth="1"/>
    <col min="2823" max="2823" width="14.85546875" style="1421" customWidth="1"/>
    <col min="2824" max="2824" width="13.7109375" style="1421" customWidth="1"/>
    <col min="2825" max="3072" width="11" style="1421"/>
    <col min="3073" max="3073" width="2.140625" style="1421" customWidth="1"/>
    <col min="3074" max="3074" width="38.7109375" style="1421" customWidth="1"/>
    <col min="3075" max="3075" width="18.140625" style="1421" customWidth="1"/>
    <col min="3076" max="3076" width="18" style="1421" customWidth="1"/>
    <col min="3077" max="3077" width="14.7109375" style="1421" customWidth="1"/>
    <col min="3078" max="3078" width="13.85546875" style="1421" customWidth="1"/>
    <col min="3079" max="3079" width="14.85546875" style="1421" customWidth="1"/>
    <col min="3080" max="3080" width="13.7109375" style="1421" customWidth="1"/>
    <col min="3081" max="3328" width="11" style="1421"/>
    <col min="3329" max="3329" width="2.140625" style="1421" customWidth="1"/>
    <col min="3330" max="3330" width="38.7109375" style="1421" customWidth="1"/>
    <col min="3331" max="3331" width="18.140625" style="1421" customWidth="1"/>
    <col min="3332" max="3332" width="18" style="1421" customWidth="1"/>
    <col min="3333" max="3333" width="14.7109375" style="1421" customWidth="1"/>
    <col min="3334" max="3334" width="13.85546875" style="1421" customWidth="1"/>
    <col min="3335" max="3335" width="14.85546875" style="1421" customWidth="1"/>
    <col min="3336" max="3336" width="13.7109375" style="1421" customWidth="1"/>
    <col min="3337" max="3584" width="11" style="1421"/>
    <col min="3585" max="3585" width="2.140625" style="1421" customWidth="1"/>
    <col min="3586" max="3586" width="38.7109375" style="1421" customWidth="1"/>
    <col min="3587" max="3587" width="18.140625" style="1421" customWidth="1"/>
    <col min="3588" max="3588" width="18" style="1421" customWidth="1"/>
    <col min="3589" max="3589" width="14.7109375" style="1421" customWidth="1"/>
    <col min="3590" max="3590" width="13.85546875" style="1421" customWidth="1"/>
    <col min="3591" max="3591" width="14.85546875" style="1421" customWidth="1"/>
    <col min="3592" max="3592" width="13.7109375" style="1421" customWidth="1"/>
    <col min="3593" max="3840" width="11" style="1421"/>
    <col min="3841" max="3841" width="2.140625" style="1421" customWidth="1"/>
    <col min="3842" max="3842" width="38.7109375" style="1421" customWidth="1"/>
    <col min="3843" max="3843" width="18.140625" style="1421" customWidth="1"/>
    <col min="3844" max="3844" width="18" style="1421" customWidth="1"/>
    <col min="3845" max="3845" width="14.7109375" style="1421" customWidth="1"/>
    <col min="3846" max="3846" width="13.85546875" style="1421" customWidth="1"/>
    <col min="3847" max="3847" width="14.85546875" style="1421" customWidth="1"/>
    <col min="3848" max="3848" width="13.7109375" style="1421" customWidth="1"/>
    <col min="3849" max="4096" width="11" style="1421"/>
    <col min="4097" max="4097" width="2.140625" style="1421" customWidth="1"/>
    <col min="4098" max="4098" width="38.7109375" style="1421" customWidth="1"/>
    <col min="4099" max="4099" width="18.140625" style="1421" customWidth="1"/>
    <col min="4100" max="4100" width="18" style="1421" customWidth="1"/>
    <col min="4101" max="4101" width="14.7109375" style="1421" customWidth="1"/>
    <col min="4102" max="4102" width="13.85546875" style="1421" customWidth="1"/>
    <col min="4103" max="4103" width="14.85546875" style="1421" customWidth="1"/>
    <col min="4104" max="4104" width="13.7109375" style="1421" customWidth="1"/>
    <col min="4105" max="4352" width="11" style="1421"/>
    <col min="4353" max="4353" width="2.140625" style="1421" customWidth="1"/>
    <col min="4354" max="4354" width="38.7109375" style="1421" customWidth="1"/>
    <col min="4355" max="4355" width="18.140625" style="1421" customWidth="1"/>
    <col min="4356" max="4356" width="18" style="1421" customWidth="1"/>
    <col min="4357" max="4357" width="14.7109375" style="1421" customWidth="1"/>
    <col min="4358" max="4358" width="13.85546875" style="1421" customWidth="1"/>
    <col min="4359" max="4359" width="14.85546875" style="1421" customWidth="1"/>
    <col min="4360" max="4360" width="13.7109375" style="1421" customWidth="1"/>
    <col min="4361" max="4608" width="11" style="1421"/>
    <col min="4609" max="4609" width="2.140625" style="1421" customWidth="1"/>
    <col min="4610" max="4610" width="38.7109375" style="1421" customWidth="1"/>
    <col min="4611" max="4611" width="18.140625" style="1421" customWidth="1"/>
    <col min="4612" max="4612" width="18" style="1421" customWidth="1"/>
    <col min="4613" max="4613" width="14.7109375" style="1421" customWidth="1"/>
    <col min="4614" max="4614" width="13.85546875" style="1421" customWidth="1"/>
    <col min="4615" max="4615" width="14.85546875" style="1421" customWidth="1"/>
    <col min="4616" max="4616" width="13.7109375" style="1421" customWidth="1"/>
    <col min="4617" max="4864" width="11" style="1421"/>
    <col min="4865" max="4865" width="2.140625" style="1421" customWidth="1"/>
    <col min="4866" max="4866" width="38.7109375" style="1421" customWidth="1"/>
    <col min="4867" max="4867" width="18.140625" style="1421" customWidth="1"/>
    <col min="4868" max="4868" width="18" style="1421" customWidth="1"/>
    <col min="4869" max="4869" width="14.7109375" style="1421" customWidth="1"/>
    <col min="4870" max="4870" width="13.85546875" style="1421" customWidth="1"/>
    <col min="4871" max="4871" width="14.85546875" style="1421" customWidth="1"/>
    <col min="4872" max="4872" width="13.7109375" style="1421" customWidth="1"/>
    <col min="4873" max="5120" width="11" style="1421"/>
    <col min="5121" max="5121" width="2.140625" style="1421" customWidth="1"/>
    <col min="5122" max="5122" width="38.7109375" style="1421" customWidth="1"/>
    <col min="5123" max="5123" width="18.140625" style="1421" customWidth="1"/>
    <col min="5124" max="5124" width="18" style="1421" customWidth="1"/>
    <col min="5125" max="5125" width="14.7109375" style="1421" customWidth="1"/>
    <col min="5126" max="5126" width="13.85546875" style="1421" customWidth="1"/>
    <col min="5127" max="5127" width="14.85546875" style="1421" customWidth="1"/>
    <col min="5128" max="5128" width="13.7109375" style="1421" customWidth="1"/>
    <col min="5129" max="5376" width="11" style="1421"/>
    <col min="5377" max="5377" width="2.140625" style="1421" customWidth="1"/>
    <col min="5378" max="5378" width="38.7109375" style="1421" customWidth="1"/>
    <col min="5379" max="5379" width="18.140625" style="1421" customWidth="1"/>
    <col min="5380" max="5380" width="18" style="1421" customWidth="1"/>
    <col min="5381" max="5381" width="14.7109375" style="1421" customWidth="1"/>
    <col min="5382" max="5382" width="13.85546875" style="1421" customWidth="1"/>
    <col min="5383" max="5383" width="14.85546875" style="1421" customWidth="1"/>
    <col min="5384" max="5384" width="13.7109375" style="1421" customWidth="1"/>
    <col min="5385" max="5632" width="11" style="1421"/>
    <col min="5633" max="5633" width="2.140625" style="1421" customWidth="1"/>
    <col min="5634" max="5634" width="38.7109375" style="1421" customWidth="1"/>
    <col min="5635" max="5635" width="18.140625" style="1421" customWidth="1"/>
    <col min="5636" max="5636" width="18" style="1421" customWidth="1"/>
    <col min="5637" max="5637" width="14.7109375" style="1421" customWidth="1"/>
    <col min="5638" max="5638" width="13.85546875" style="1421" customWidth="1"/>
    <col min="5639" max="5639" width="14.85546875" style="1421" customWidth="1"/>
    <col min="5640" max="5640" width="13.7109375" style="1421" customWidth="1"/>
    <col min="5641" max="5888" width="11" style="1421"/>
    <col min="5889" max="5889" width="2.140625" style="1421" customWidth="1"/>
    <col min="5890" max="5890" width="38.7109375" style="1421" customWidth="1"/>
    <col min="5891" max="5891" width="18.140625" style="1421" customWidth="1"/>
    <col min="5892" max="5892" width="18" style="1421" customWidth="1"/>
    <col min="5893" max="5893" width="14.7109375" style="1421" customWidth="1"/>
    <col min="5894" max="5894" width="13.85546875" style="1421" customWidth="1"/>
    <col min="5895" max="5895" width="14.85546875" style="1421" customWidth="1"/>
    <col min="5896" max="5896" width="13.7109375" style="1421" customWidth="1"/>
    <col min="5897" max="6144" width="11" style="1421"/>
    <col min="6145" max="6145" width="2.140625" style="1421" customWidth="1"/>
    <col min="6146" max="6146" width="38.7109375" style="1421" customWidth="1"/>
    <col min="6147" max="6147" width="18.140625" style="1421" customWidth="1"/>
    <col min="6148" max="6148" width="18" style="1421" customWidth="1"/>
    <col min="6149" max="6149" width="14.7109375" style="1421" customWidth="1"/>
    <col min="6150" max="6150" width="13.85546875" style="1421" customWidth="1"/>
    <col min="6151" max="6151" width="14.85546875" style="1421" customWidth="1"/>
    <col min="6152" max="6152" width="13.7109375" style="1421" customWidth="1"/>
    <col min="6153" max="6400" width="11" style="1421"/>
    <col min="6401" max="6401" width="2.140625" style="1421" customWidth="1"/>
    <col min="6402" max="6402" width="38.7109375" style="1421" customWidth="1"/>
    <col min="6403" max="6403" width="18.140625" style="1421" customWidth="1"/>
    <col min="6404" max="6404" width="18" style="1421" customWidth="1"/>
    <col min="6405" max="6405" width="14.7109375" style="1421" customWidth="1"/>
    <col min="6406" max="6406" width="13.85546875" style="1421" customWidth="1"/>
    <col min="6407" max="6407" width="14.85546875" style="1421" customWidth="1"/>
    <col min="6408" max="6408" width="13.7109375" style="1421" customWidth="1"/>
    <col min="6409" max="6656" width="11" style="1421"/>
    <col min="6657" max="6657" width="2.140625" style="1421" customWidth="1"/>
    <col min="6658" max="6658" width="38.7109375" style="1421" customWidth="1"/>
    <col min="6659" max="6659" width="18.140625" style="1421" customWidth="1"/>
    <col min="6660" max="6660" width="18" style="1421" customWidth="1"/>
    <col min="6661" max="6661" width="14.7109375" style="1421" customWidth="1"/>
    <col min="6662" max="6662" width="13.85546875" style="1421" customWidth="1"/>
    <col min="6663" max="6663" width="14.85546875" style="1421" customWidth="1"/>
    <col min="6664" max="6664" width="13.7109375" style="1421" customWidth="1"/>
    <col min="6665" max="6912" width="11" style="1421"/>
    <col min="6913" max="6913" width="2.140625" style="1421" customWidth="1"/>
    <col min="6914" max="6914" width="38.7109375" style="1421" customWidth="1"/>
    <col min="6915" max="6915" width="18.140625" style="1421" customWidth="1"/>
    <col min="6916" max="6916" width="18" style="1421" customWidth="1"/>
    <col min="6917" max="6917" width="14.7109375" style="1421" customWidth="1"/>
    <col min="6918" max="6918" width="13.85546875" style="1421" customWidth="1"/>
    <col min="6919" max="6919" width="14.85546875" style="1421" customWidth="1"/>
    <col min="6920" max="6920" width="13.7109375" style="1421" customWidth="1"/>
    <col min="6921" max="7168" width="11" style="1421"/>
    <col min="7169" max="7169" width="2.140625" style="1421" customWidth="1"/>
    <col min="7170" max="7170" width="38.7109375" style="1421" customWidth="1"/>
    <col min="7171" max="7171" width="18.140625" style="1421" customWidth="1"/>
    <col min="7172" max="7172" width="18" style="1421" customWidth="1"/>
    <col min="7173" max="7173" width="14.7109375" style="1421" customWidth="1"/>
    <col min="7174" max="7174" width="13.85546875" style="1421" customWidth="1"/>
    <col min="7175" max="7175" width="14.85546875" style="1421" customWidth="1"/>
    <col min="7176" max="7176" width="13.7109375" style="1421" customWidth="1"/>
    <col min="7177" max="7424" width="11" style="1421"/>
    <col min="7425" max="7425" width="2.140625" style="1421" customWidth="1"/>
    <col min="7426" max="7426" width="38.7109375" style="1421" customWidth="1"/>
    <col min="7427" max="7427" width="18.140625" style="1421" customWidth="1"/>
    <col min="7428" max="7428" width="18" style="1421" customWidth="1"/>
    <col min="7429" max="7429" width="14.7109375" style="1421" customWidth="1"/>
    <col min="7430" max="7430" width="13.85546875" style="1421" customWidth="1"/>
    <col min="7431" max="7431" width="14.85546875" style="1421" customWidth="1"/>
    <col min="7432" max="7432" width="13.7109375" style="1421" customWidth="1"/>
    <col min="7433" max="7680" width="11" style="1421"/>
    <col min="7681" max="7681" width="2.140625" style="1421" customWidth="1"/>
    <col min="7682" max="7682" width="38.7109375" style="1421" customWidth="1"/>
    <col min="7683" max="7683" width="18.140625" style="1421" customWidth="1"/>
    <col min="7684" max="7684" width="18" style="1421" customWidth="1"/>
    <col min="7685" max="7685" width="14.7109375" style="1421" customWidth="1"/>
    <col min="7686" max="7686" width="13.85546875" style="1421" customWidth="1"/>
    <col min="7687" max="7687" width="14.85546875" style="1421" customWidth="1"/>
    <col min="7688" max="7688" width="13.7109375" style="1421" customWidth="1"/>
    <col min="7689" max="7936" width="11" style="1421"/>
    <col min="7937" max="7937" width="2.140625" style="1421" customWidth="1"/>
    <col min="7938" max="7938" width="38.7109375" style="1421" customWidth="1"/>
    <col min="7939" max="7939" width="18.140625" style="1421" customWidth="1"/>
    <col min="7940" max="7940" width="18" style="1421" customWidth="1"/>
    <col min="7941" max="7941" width="14.7109375" style="1421" customWidth="1"/>
    <col min="7942" max="7942" width="13.85546875" style="1421" customWidth="1"/>
    <col min="7943" max="7943" width="14.85546875" style="1421" customWidth="1"/>
    <col min="7944" max="7944" width="13.7109375" style="1421" customWidth="1"/>
    <col min="7945" max="8192" width="11" style="1421"/>
    <col min="8193" max="8193" width="2.140625" style="1421" customWidth="1"/>
    <col min="8194" max="8194" width="38.7109375" style="1421" customWidth="1"/>
    <col min="8195" max="8195" width="18.140625" style="1421" customWidth="1"/>
    <col min="8196" max="8196" width="18" style="1421" customWidth="1"/>
    <col min="8197" max="8197" width="14.7109375" style="1421" customWidth="1"/>
    <col min="8198" max="8198" width="13.85546875" style="1421" customWidth="1"/>
    <col min="8199" max="8199" width="14.85546875" style="1421" customWidth="1"/>
    <col min="8200" max="8200" width="13.7109375" style="1421" customWidth="1"/>
    <col min="8201" max="8448" width="11" style="1421"/>
    <col min="8449" max="8449" width="2.140625" style="1421" customWidth="1"/>
    <col min="8450" max="8450" width="38.7109375" style="1421" customWidth="1"/>
    <col min="8451" max="8451" width="18.140625" style="1421" customWidth="1"/>
    <col min="8452" max="8452" width="18" style="1421" customWidth="1"/>
    <col min="8453" max="8453" width="14.7109375" style="1421" customWidth="1"/>
    <col min="8454" max="8454" width="13.85546875" style="1421" customWidth="1"/>
    <col min="8455" max="8455" width="14.85546875" style="1421" customWidth="1"/>
    <col min="8456" max="8456" width="13.7109375" style="1421" customWidth="1"/>
    <col min="8457" max="8704" width="11" style="1421"/>
    <col min="8705" max="8705" width="2.140625" style="1421" customWidth="1"/>
    <col min="8706" max="8706" width="38.7109375" style="1421" customWidth="1"/>
    <col min="8707" max="8707" width="18.140625" style="1421" customWidth="1"/>
    <col min="8708" max="8708" width="18" style="1421" customWidth="1"/>
    <col min="8709" max="8709" width="14.7109375" style="1421" customWidth="1"/>
    <col min="8710" max="8710" width="13.85546875" style="1421" customWidth="1"/>
    <col min="8711" max="8711" width="14.85546875" style="1421" customWidth="1"/>
    <col min="8712" max="8712" width="13.7109375" style="1421" customWidth="1"/>
    <col min="8713" max="8960" width="11" style="1421"/>
    <col min="8961" max="8961" width="2.140625" style="1421" customWidth="1"/>
    <col min="8962" max="8962" width="38.7109375" style="1421" customWidth="1"/>
    <col min="8963" max="8963" width="18.140625" style="1421" customWidth="1"/>
    <col min="8964" max="8964" width="18" style="1421" customWidth="1"/>
    <col min="8965" max="8965" width="14.7109375" style="1421" customWidth="1"/>
    <col min="8966" max="8966" width="13.85546875" style="1421" customWidth="1"/>
    <col min="8967" max="8967" width="14.85546875" style="1421" customWidth="1"/>
    <col min="8968" max="8968" width="13.7109375" style="1421" customWidth="1"/>
    <col min="8969" max="9216" width="11" style="1421"/>
    <col min="9217" max="9217" width="2.140625" style="1421" customWidth="1"/>
    <col min="9218" max="9218" width="38.7109375" style="1421" customWidth="1"/>
    <col min="9219" max="9219" width="18.140625" style="1421" customWidth="1"/>
    <col min="9220" max="9220" width="18" style="1421" customWidth="1"/>
    <col min="9221" max="9221" width="14.7109375" style="1421" customWidth="1"/>
    <col min="9222" max="9222" width="13.85546875" style="1421" customWidth="1"/>
    <col min="9223" max="9223" width="14.85546875" style="1421" customWidth="1"/>
    <col min="9224" max="9224" width="13.7109375" style="1421" customWidth="1"/>
    <col min="9225" max="9472" width="11" style="1421"/>
    <col min="9473" max="9473" width="2.140625" style="1421" customWidth="1"/>
    <col min="9474" max="9474" width="38.7109375" style="1421" customWidth="1"/>
    <col min="9475" max="9475" width="18.140625" style="1421" customWidth="1"/>
    <col min="9476" max="9476" width="18" style="1421" customWidth="1"/>
    <col min="9477" max="9477" width="14.7109375" style="1421" customWidth="1"/>
    <col min="9478" max="9478" width="13.85546875" style="1421" customWidth="1"/>
    <col min="9479" max="9479" width="14.85546875" style="1421" customWidth="1"/>
    <col min="9480" max="9480" width="13.7109375" style="1421" customWidth="1"/>
    <col min="9481" max="9728" width="11" style="1421"/>
    <col min="9729" max="9729" width="2.140625" style="1421" customWidth="1"/>
    <col min="9730" max="9730" width="38.7109375" style="1421" customWidth="1"/>
    <col min="9731" max="9731" width="18.140625" style="1421" customWidth="1"/>
    <col min="9732" max="9732" width="18" style="1421" customWidth="1"/>
    <col min="9733" max="9733" width="14.7109375" style="1421" customWidth="1"/>
    <col min="9734" max="9734" width="13.85546875" style="1421" customWidth="1"/>
    <col min="9735" max="9735" width="14.85546875" style="1421" customWidth="1"/>
    <col min="9736" max="9736" width="13.7109375" style="1421" customWidth="1"/>
    <col min="9737" max="9984" width="11" style="1421"/>
    <col min="9985" max="9985" width="2.140625" style="1421" customWidth="1"/>
    <col min="9986" max="9986" width="38.7109375" style="1421" customWidth="1"/>
    <col min="9987" max="9987" width="18.140625" style="1421" customWidth="1"/>
    <col min="9988" max="9988" width="18" style="1421" customWidth="1"/>
    <col min="9989" max="9989" width="14.7109375" style="1421" customWidth="1"/>
    <col min="9990" max="9990" width="13.85546875" style="1421" customWidth="1"/>
    <col min="9991" max="9991" width="14.85546875" style="1421" customWidth="1"/>
    <col min="9992" max="9992" width="13.7109375" style="1421" customWidth="1"/>
    <col min="9993" max="10240" width="11" style="1421"/>
    <col min="10241" max="10241" width="2.140625" style="1421" customWidth="1"/>
    <col min="10242" max="10242" width="38.7109375" style="1421" customWidth="1"/>
    <col min="10243" max="10243" width="18.140625" style="1421" customWidth="1"/>
    <col min="10244" max="10244" width="18" style="1421" customWidth="1"/>
    <col min="10245" max="10245" width="14.7109375" style="1421" customWidth="1"/>
    <col min="10246" max="10246" width="13.85546875" style="1421" customWidth="1"/>
    <col min="10247" max="10247" width="14.85546875" style="1421" customWidth="1"/>
    <col min="10248" max="10248" width="13.7109375" style="1421" customWidth="1"/>
    <col min="10249" max="10496" width="11" style="1421"/>
    <col min="10497" max="10497" width="2.140625" style="1421" customWidth="1"/>
    <col min="10498" max="10498" width="38.7109375" style="1421" customWidth="1"/>
    <col min="10499" max="10499" width="18.140625" style="1421" customWidth="1"/>
    <col min="10500" max="10500" width="18" style="1421" customWidth="1"/>
    <col min="10501" max="10501" width="14.7109375" style="1421" customWidth="1"/>
    <col min="10502" max="10502" width="13.85546875" style="1421" customWidth="1"/>
    <col min="10503" max="10503" width="14.85546875" style="1421" customWidth="1"/>
    <col min="10504" max="10504" width="13.7109375" style="1421" customWidth="1"/>
    <col min="10505" max="10752" width="11" style="1421"/>
    <col min="10753" max="10753" width="2.140625" style="1421" customWidth="1"/>
    <col min="10754" max="10754" width="38.7109375" style="1421" customWidth="1"/>
    <col min="10755" max="10755" width="18.140625" style="1421" customWidth="1"/>
    <col min="10756" max="10756" width="18" style="1421" customWidth="1"/>
    <col min="10757" max="10757" width="14.7109375" style="1421" customWidth="1"/>
    <col min="10758" max="10758" width="13.85546875" style="1421" customWidth="1"/>
    <col min="10759" max="10759" width="14.85546875" style="1421" customWidth="1"/>
    <col min="10760" max="10760" width="13.7109375" style="1421" customWidth="1"/>
    <col min="10761" max="11008" width="11" style="1421"/>
    <col min="11009" max="11009" width="2.140625" style="1421" customWidth="1"/>
    <col min="11010" max="11010" width="38.7109375" style="1421" customWidth="1"/>
    <col min="11011" max="11011" width="18.140625" style="1421" customWidth="1"/>
    <col min="11012" max="11012" width="18" style="1421" customWidth="1"/>
    <col min="11013" max="11013" width="14.7109375" style="1421" customWidth="1"/>
    <col min="11014" max="11014" width="13.85546875" style="1421" customWidth="1"/>
    <col min="11015" max="11015" width="14.85546875" style="1421" customWidth="1"/>
    <col min="11016" max="11016" width="13.7109375" style="1421" customWidth="1"/>
    <col min="11017" max="11264" width="11" style="1421"/>
    <col min="11265" max="11265" width="2.140625" style="1421" customWidth="1"/>
    <col min="11266" max="11266" width="38.7109375" style="1421" customWidth="1"/>
    <col min="11267" max="11267" width="18.140625" style="1421" customWidth="1"/>
    <col min="11268" max="11268" width="18" style="1421" customWidth="1"/>
    <col min="11269" max="11269" width="14.7109375" style="1421" customWidth="1"/>
    <col min="11270" max="11270" width="13.85546875" style="1421" customWidth="1"/>
    <col min="11271" max="11271" width="14.85546875" style="1421" customWidth="1"/>
    <col min="11272" max="11272" width="13.7109375" style="1421" customWidth="1"/>
    <col min="11273" max="11520" width="11" style="1421"/>
    <col min="11521" max="11521" width="2.140625" style="1421" customWidth="1"/>
    <col min="11522" max="11522" width="38.7109375" style="1421" customWidth="1"/>
    <col min="11523" max="11523" width="18.140625" style="1421" customWidth="1"/>
    <col min="11524" max="11524" width="18" style="1421" customWidth="1"/>
    <col min="11525" max="11525" width="14.7109375" style="1421" customWidth="1"/>
    <col min="11526" max="11526" width="13.85546875" style="1421" customWidth="1"/>
    <col min="11527" max="11527" width="14.85546875" style="1421" customWidth="1"/>
    <col min="11528" max="11528" width="13.7109375" style="1421" customWidth="1"/>
    <col min="11529" max="11776" width="11" style="1421"/>
    <col min="11777" max="11777" width="2.140625" style="1421" customWidth="1"/>
    <col min="11778" max="11778" width="38.7109375" style="1421" customWidth="1"/>
    <col min="11779" max="11779" width="18.140625" style="1421" customWidth="1"/>
    <col min="11780" max="11780" width="18" style="1421" customWidth="1"/>
    <col min="11781" max="11781" width="14.7109375" style="1421" customWidth="1"/>
    <col min="11782" max="11782" width="13.85546875" style="1421" customWidth="1"/>
    <col min="11783" max="11783" width="14.85546875" style="1421" customWidth="1"/>
    <col min="11784" max="11784" width="13.7109375" style="1421" customWidth="1"/>
    <col min="11785" max="12032" width="11" style="1421"/>
    <col min="12033" max="12033" width="2.140625" style="1421" customWidth="1"/>
    <col min="12034" max="12034" width="38.7109375" style="1421" customWidth="1"/>
    <col min="12035" max="12035" width="18.140625" style="1421" customWidth="1"/>
    <col min="12036" max="12036" width="18" style="1421" customWidth="1"/>
    <col min="12037" max="12037" width="14.7109375" style="1421" customWidth="1"/>
    <col min="12038" max="12038" width="13.85546875" style="1421" customWidth="1"/>
    <col min="12039" max="12039" width="14.85546875" style="1421" customWidth="1"/>
    <col min="12040" max="12040" width="13.7109375" style="1421" customWidth="1"/>
    <col min="12041" max="12288" width="11" style="1421"/>
    <col min="12289" max="12289" width="2.140625" style="1421" customWidth="1"/>
    <col min="12290" max="12290" width="38.7109375" style="1421" customWidth="1"/>
    <col min="12291" max="12291" width="18.140625" style="1421" customWidth="1"/>
    <col min="12292" max="12292" width="18" style="1421" customWidth="1"/>
    <col min="12293" max="12293" width="14.7109375" style="1421" customWidth="1"/>
    <col min="12294" max="12294" width="13.85546875" style="1421" customWidth="1"/>
    <col min="12295" max="12295" width="14.85546875" style="1421" customWidth="1"/>
    <col min="12296" max="12296" width="13.7109375" style="1421" customWidth="1"/>
    <col min="12297" max="12544" width="11" style="1421"/>
    <col min="12545" max="12545" width="2.140625" style="1421" customWidth="1"/>
    <col min="12546" max="12546" width="38.7109375" style="1421" customWidth="1"/>
    <col min="12547" max="12547" width="18.140625" style="1421" customWidth="1"/>
    <col min="12548" max="12548" width="18" style="1421" customWidth="1"/>
    <col min="12549" max="12549" width="14.7109375" style="1421" customWidth="1"/>
    <col min="12550" max="12550" width="13.85546875" style="1421" customWidth="1"/>
    <col min="12551" max="12551" width="14.85546875" style="1421" customWidth="1"/>
    <col min="12552" max="12552" width="13.7109375" style="1421" customWidth="1"/>
    <col min="12553" max="12800" width="11" style="1421"/>
    <col min="12801" max="12801" width="2.140625" style="1421" customWidth="1"/>
    <col min="12802" max="12802" width="38.7109375" style="1421" customWidth="1"/>
    <col min="12803" max="12803" width="18.140625" style="1421" customWidth="1"/>
    <col min="12804" max="12804" width="18" style="1421" customWidth="1"/>
    <col min="12805" max="12805" width="14.7109375" style="1421" customWidth="1"/>
    <col min="12806" max="12806" width="13.85546875" style="1421" customWidth="1"/>
    <col min="12807" max="12807" width="14.85546875" style="1421" customWidth="1"/>
    <col min="12808" max="12808" width="13.7109375" style="1421" customWidth="1"/>
    <col min="12809" max="13056" width="11" style="1421"/>
    <col min="13057" max="13057" width="2.140625" style="1421" customWidth="1"/>
    <col min="13058" max="13058" width="38.7109375" style="1421" customWidth="1"/>
    <col min="13059" max="13059" width="18.140625" style="1421" customWidth="1"/>
    <col min="13060" max="13060" width="18" style="1421" customWidth="1"/>
    <col min="13061" max="13061" width="14.7109375" style="1421" customWidth="1"/>
    <col min="13062" max="13062" width="13.85546875" style="1421" customWidth="1"/>
    <col min="13063" max="13063" width="14.85546875" style="1421" customWidth="1"/>
    <col min="13064" max="13064" width="13.7109375" style="1421" customWidth="1"/>
    <col min="13065" max="13312" width="11" style="1421"/>
    <col min="13313" max="13313" width="2.140625" style="1421" customWidth="1"/>
    <col min="13314" max="13314" width="38.7109375" style="1421" customWidth="1"/>
    <col min="13315" max="13315" width="18.140625" style="1421" customWidth="1"/>
    <col min="13316" max="13316" width="18" style="1421" customWidth="1"/>
    <col min="13317" max="13317" width="14.7109375" style="1421" customWidth="1"/>
    <col min="13318" max="13318" width="13.85546875" style="1421" customWidth="1"/>
    <col min="13319" max="13319" width="14.85546875" style="1421" customWidth="1"/>
    <col min="13320" max="13320" width="13.7109375" style="1421" customWidth="1"/>
    <col min="13321" max="13568" width="11" style="1421"/>
    <col min="13569" max="13569" width="2.140625" style="1421" customWidth="1"/>
    <col min="13570" max="13570" width="38.7109375" style="1421" customWidth="1"/>
    <col min="13571" max="13571" width="18.140625" style="1421" customWidth="1"/>
    <col min="13572" max="13572" width="18" style="1421" customWidth="1"/>
    <col min="13573" max="13573" width="14.7109375" style="1421" customWidth="1"/>
    <col min="13574" max="13574" width="13.85546875" style="1421" customWidth="1"/>
    <col min="13575" max="13575" width="14.85546875" style="1421" customWidth="1"/>
    <col min="13576" max="13576" width="13.7109375" style="1421" customWidth="1"/>
    <col min="13577" max="13824" width="11" style="1421"/>
    <col min="13825" max="13825" width="2.140625" style="1421" customWidth="1"/>
    <col min="13826" max="13826" width="38.7109375" style="1421" customWidth="1"/>
    <col min="13827" max="13827" width="18.140625" style="1421" customWidth="1"/>
    <col min="13828" max="13828" width="18" style="1421" customWidth="1"/>
    <col min="13829" max="13829" width="14.7109375" style="1421" customWidth="1"/>
    <col min="13830" max="13830" width="13.85546875" style="1421" customWidth="1"/>
    <col min="13831" max="13831" width="14.85546875" style="1421" customWidth="1"/>
    <col min="13832" max="13832" width="13.7109375" style="1421" customWidth="1"/>
    <col min="13833" max="14080" width="11" style="1421"/>
    <col min="14081" max="14081" width="2.140625" style="1421" customWidth="1"/>
    <col min="14082" max="14082" width="38.7109375" style="1421" customWidth="1"/>
    <col min="14083" max="14083" width="18.140625" style="1421" customWidth="1"/>
    <col min="14084" max="14084" width="18" style="1421" customWidth="1"/>
    <col min="14085" max="14085" width="14.7109375" style="1421" customWidth="1"/>
    <col min="14086" max="14086" width="13.85546875" style="1421" customWidth="1"/>
    <col min="14087" max="14087" width="14.85546875" style="1421" customWidth="1"/>
    <col min="14088" max="14088" width="13.7109375" style="1421" customWidth="1"/>
    <col min="14089" max="14336" width="11" style="1421"/>
    <col min="14337" max="14337" width="2.140625" style="1421" customWidth="1"/>
    <col min="14338" max="14338" width="38.7109375" style="1421" customWidth="1"/>
    <col min="14339" max="14339" width="18.140625" style="1421" customWidth="1"/>
    <col min="14340" max="14340" width="18" style="1421" customWidth="1"/>
    <col min="14341" max="14341" width="14.7109375" style="1421" customWidth="1"/>
    <col min="14342" max="14342" width="13.85546875" style="1421" customWidth="1"/>
    <col min="14343" max="14343" width="14.85546875" style="1421" customWidth="1"/>
    <col min="14344" max="14344" width="13.7109375" style="1421" customWidth="1"/>
    <col min="14345" max="14592" width="11" style="1421"/>
    <col min="14593" max="14593" width="2.140625" style="1421" customWidth="1"/>
    <col min="14594" max="14594" width="38.7109375" style="1421" customWidth="1"/>
    <col min="14595" max="14595" width="18.140625" style="1421" customWidth="1"/>
    <col min="14596" max="14596" width="18" style="1421" customWidth="1"/>
    <col min="14597" max="14597" width="14.7109375" style="1421" customWidth="1"/>
    <col min="14598" max="14598" width="13.85546875" style="1421" customWidth="1"/>
    <col min="14599" max="14599" width="14.85546875" style="1421" customWidth="1"/>
    <col min="14600" max="14600" width="13.7109375" style="1421" customWidth="1"/>
    <col min="14601" max="14848" width="11" style="1421"/>
    <col min="14849" max="14849" width="2.140625" style="1421" customWidth="1"/>
    <col min="14850" max="14850" width="38.7109375" style="1421" customWidth="1"/>
    <col min="14851" max="14851" width="18.140625" style="1421" customWidth="1"/>
    <col min="14852" max="14852" width="18" style="1421" customWidth="1"/>
    <col min="14853" max="14853" width="14.7109375" style="1421" customWidth="1"/>
    <col min="14854" max="14854" width="13.85546875" style="1421" customWidth="1"/>
    <col min="14855" max="14855" width="14.85546875" style="1421" customWidth="1"/>
    <col min="14856" max="14856" width="13.7109375" style="1421" customWidth="1"/>
    <col min="14857" max="15104" width="11" style="1421"/>
    <col min="15105" max="15105" width="2.140625" style="1421" customWidth="1"/>
    <col min="15106" max="15106" width="38.7109375" style="1421" customWidth="1"/>
    <col min="15107" max="15107" width="18.140625" style="1421" customWidth="1"/>
    <col min="15108" max="15108" width="18" style="1421" customWidth="1"/>
    <col min="15109" max="15109" width="14.7109375" style="1421" customWidth="1"/>
    <col min="15110" max="15110" width="13.85546875" style="1421" customWidth="1"/>
    <col min="15111" max="15111" width="14.85546875" style="1421" customWidth="1"/>
    <col min="15112" max="15112" width="13.7109375" style="1421" customWidth="1"/>
    <col min="15113" max="15360" width="11" style="1421"/>
    <col min="15361" max="15361" width="2.140625" style="1421" customWidth="1"/>
    <col min="15362" max="15362" width="38.7109375" style="1421" customWidth="1"/>
    <col min="15363" max="15363" width="18.140625" style="1421" customWidth="1"/>
    <col min="15364" max="15364" width="18" style="1421" customWidth="1"/>
    <col min="15365" max="15365" width="14.7109375" style="1421" customWidth="1"/>
    <col min="15366" max="15366" width="13.85546875" style="1421" customWidth="1"/>
    <col min="15367" max="15367" width="14.85546875" style="1421" customWidth="1"/>
    <col min="15368" max="15368" width="13.7109375" style="1421" customWidth="1"/>
    <col min="15369" max="15616" width="11" style="1421"/>
    <col min="15617" max="15617" width="2.140625" style="1421" customWidth="1"/>
    <col min="15618" max="15618" width="38.7109375" style="1421" customWidth="1"/>
    <col min="15619" max="15619" width="18.140625" style="1421" customWidth="1"/>
    <col min="15620" max="15620" width="18" style="1421" customWidth="1"/>
    <col min="15621" max="15621" width="14.7109375" style="1421" customWidth="1"/>
    <col min="15622" max="15622" width="13.85546875" style="1421" customWidth="1"/>
    <col min="15623" max="15623" width="14.85546875" style="1421" customWidth="1"/>
    <col min="15624" max="15624" width="13.7109375" style="1421" customWidth="1"/>
    <col min="15625" max="15872" width="11" style="1421"/>
    <col min="15873" max="15873" width="2.140625" style="1421" customWidth="1"/>
    <col min="15874" max="15874" width="38.7109375" style="1421" customWidth="1"/>
    <col min="15875" max="15875" width="18.140625" style="1421" customWidth="1"/>
    <col min="15876" max="15876" width="18" style="1421" customWidth="1"/>
    <col min="15877" max="15877" width="14.7109375" style="1421" customWidth="1"/>
    <col min="15878" max="15878" width="13.85546875" style="1421" customWidth="1"/>
    <col min="15879" max="15879" width="14.85546875" style="1421" customWidth="1"/>
    <col min="15880" max="15880" width="13.7109375" style="1421" customWidth="1"/>
    <col min="15881" max="16128" width="11" style="1421"/>
    <col min="16129" max="16129" width="2.140625" style="1421" customWidth="1"/>
    <col min="16130" max="16130" width="38.7109375" style="1421" customWidth="1"/>
    <col min="16131" max="16131" width="18.140625" style="1421" customWidth="1"/>
    <col min="16132" max="16132" width="18" style="1421" customWidth="1"/>
    <col min="16133" max="16133" width="14.7109375" style="1421" customWidth="1"/>
    <col min="16134" max="16134" width="13.85546875" style="1421" customWidth="1"/>
    <col min="16135" max="16135" width="14.85546875" style="1421" customWidth="1"/>
    <col min="16136" max="16136" width="13.7109375" style="1421" customWidth="1"/>
    <col min="16137" max="16384" width="11" style="1421"/>
  </cols>
  <sheetData>
    <row r="1" spans="2:8" ht="13.5" thickBot="1"/>
    <row r="2" spans="2:8">
      <c r="B2" s="1035" t="s">
        <v>1236</v>
      </c>
      <c r="C2" s="1036"/>
      <c r="D2" s="1036"/>
      <c r="E2" s="1036"/>
      <c r="F2" s="1036"/>
      <c r="G2" s="1036"/>
      <c r="H2" s="1037"/>
    </row>
    <row r="3" spans="2:8">
      <c r="B3" s="1257" t="s">
        <v>1346</v>
      </c>
      <c r="C3" s="1258"/>
      <c r="D3" s="1258"/>
      <c r="E3" s="1258"/>
      <c r="F3" s="1258"/>
      <c r="G3" s="1258"/>
      <c r="H3" s="1259"/>
    </row>
    <row r="4" spans="2:8">
      <c r="B4" s="1257" t="s">
        <v>1691</v>
      </c>
      <c r="C4" s="1258"/>
      <c r="D4" s="1258"/>
      <c r="E4" s="1258"/>
      <c r="F4" s="1258"/>
      <c r="G4" s="1258"/>
      <c r="H4" s="1259"/>
    </row>
    <row r="5" spans="2:8" ht="13.5" thickBot="1">
      <c r="B5" s="1260" t="s">
        <v>83</v>
      </c>
      <c r="C5" s="1261"/>
      <c r="D5" s="1261"/>
      <c r="E5" s="1261"/>
      <c r="F5" s="1261"/>
      <c r="G5" s="1261"/>
      <c r="H5" s="1262"/>
    </row>
    <row r="6" spans="2:8" ht="13.5" thickBot="1">
      <c r="B6" s="1011"/>
      <c r="C6" s="1263" t="s">
        <v>366</v>
      </c>
      <c r="D6" s="1264"/>
      <c r="E6" s="1264"/>
      <c r="F6" s="1264"/>
      <c r="G6" s="1265"/>
      <c r="H6" s="1255" t="s">
        <v>367</v>
      </c>
    </row>
    <row r="7" spans="2:8">
      <c r="B7" s="1019" t="s">
        <v>241</v>
      </c>
      <c r="C7" s="1255" t="s">
        <v>368</v>
      </c>
      <c r="D7" s="1267" t="s">
        <v>369</v>
      </c>
      <c r="E7" s="1255" t="s">
        <v>370</v>
      </c>
      <c r="F7" s="1255" t="s">
        <v>371</v>
      </c>
      <c r="G7" s="1255" t="s">
        <v>372</v>
      </c>
      <c r="H7" s="1266"/>
    </row>
    <row r="8" spans="2:8" ht="13.5" thickBot="1">
      <c r="B8" s="1020" t="s">
        <v>373</v>
      </c>
      <c r="C8" s="1256"/>
      <c r="D8" s="1268"/>
      <c r="E8" s="1256"/>
      <c r="F8" s="1256"/>
      <c r="G8" s="1256"/>
      <c r="H8" s="1256"/>
    </row>
    <row r="9" spans="2:8">
      <c r="B9" s="849" t="s">
        <v>374</v>
      </c>
      <c r="C9" s="1429"/>
      <c r="D9" s="850"/>
      <c r="E9" s="1429"/>
      <c r="F9" s="850"/>
      <c r="G9" s="850"/>
      <c r="H9" s="1429"/>
    </row>
    <row r="10" spans="2:8">
      <c r="B10" s="851" t="s">
        <v>375</v>
      </c>
      <c r="C10" s="1429"/>
      <c r="D10" s="850"/>
      <c r="E10" s="1429">
        <f>C10+D10</f>
        <v>0</v>
      </c>
      <c r="F10" s="850"/>
      <c r="G10" s="850"/>
      <c r="H10" s="1429">
        <f>G10-C10</f>
        <v>0</v>
      </c>
    </row>
    <row r="11" spans="2:8">
      <c r="B11" s="851" t="s">
        <v>376</v>
      </c>
      <c r="C11" s="1429"/>
      <c r="D11" s="850"/>
      <c r="E11" s="1429">
        <f t="shared" ref="E11:E40" si="0">C11+D11</f>
        <v>0</v>
      </c>
      <c r="F11" s="850"/>
      <c r="G11" s="850"/>
      <c r="H11" s="1429">
        <f t="shared" ref="H11:H16" si="1">G11-C11</f>
        <v>0</v>
      </c>
    </row>
    <row r="12" spans="2:8">
      <c r="B12" s="851" t="s">
        <v>377</v>
      </c>
      <c r="C12" s="1429"/>
      <c r="D12" s="850"/>
      <c r="E12" s="1429">
        <f t="shared" si="0"/>
        <v>0</v>
      </c>
      <c r="F12" s="850"/>
      <c r="G12" s="850"/>
      <c r="H12" s="1429">
        <f t="shared" si="1"/>
        <v>0</v>
      </c>
    </row>
    <row r="13" spans="2:8">
      <c r="B13" s="851" t="s">
        <v>378</v>
      </c>
      <c r="C13" s="1429"/>
      <c r="D13" s="850"/>
      <c r="E13" s="1429">
        <f t="shared" si="0"/>
        <v>0</v>
      </c>
      <c r="F13" s="850"/>
      <c r="G13" s="850"/>
      <c r="H13" s="1429">
        <f t="shared" si="1"/>
        <v>0</v>
      </c>
    </row>
    <row r="14" spans="2:8">
      <c r="B14" s="851" t="s">
        <v>379</v>
      </c>
      <c r="C14" s="1429">
        <v>0</v>
      </c>
      <c r="D14" s="850">
        <v>1045.71</v>
      </c>
      <c r="E14" s="1429">
        <f t="shared" si="0"/>
        <v>1045.71</v>
      </c>
      <c r="F14" s="850">
        <v>1045.71</v>
      </c>
      <c r="G14" s="850">
        <v>1045.71</v>
      </c>
      <c r="H14" s="1429">
        <f t="shared" si="1"/>
        <v>1045.71</v>
      </c>
    </row>
    <row r="15" spans="2:8">
      <c r="B15" s="851" t="s">
        <v>380</v>
      </c>
      <c r="C15" s="1429"/>
      <c r="D15" s="850"/>
      <c r="E15" s="1429">
        <f t="shared" si="0"/>
        <v>0</v>
      </c>
      <c r="F15" s="850"/>
      <c r="G15" s="850"/>
      <c r="H15" s="1429">
        <f t="shared" si="1"/>
        <v>0</v>
      </c>
    </row>
    <row r="16" spans="2:8">
      <c r="B16" s="851" t="s">
        <v>1347</v>
      </c>
      <c r="C16" s="1429">
        <v>10728557</v>
      </c>
      <c r="D16" s="850">
        <v>0</v>
      </c>
      <c r="E16" s="1429">
        <f t="shared" si="0"/>
        <v>10728557</v>
      </c>
      <c r="F16" s="850">
        <v>5911048.7999999998</v>
      </c>
      <c r="G16" s="850">
        <v>5911048.7999999998</v>
      </c>
      <c r="H16" s="1429">
        <f t="shared" si="1"/>
        <v>-4817508.2</v>
      </c>
    </row>
    <row r="17" spans="2:8" ht="25.5">
      <c r="B17" s="852" t="s">
        <v>1348</v>
      </c>
      <c r="C17" s="1429">
        <f t="shared" ref="C17:H17" si="2">SUM(C18:C28)</f>
        <v>0</v>
      </c>
      <c r="D17" s="853">
        <f t="shared" si="2"/>
        <v>0</v>
      </c>
      <c r="E17" s="853">
        <f t="shared" si="2"/>
        <v>0</v>
      </c>
      <c r="F17" s="853">
        <f t="shared" si="2"/>
        <v>0</v>
      </c>
      <c r="G17" s="853">
        <f t="shared" si="2"/>
        <v>0</v>
      </c>
      <c r="H17" s="853">
        <f t="shared" si="2"/>
        <v>0</v>
      </c>
    </row>
    <row r="18" spans="2:8">
      <c r="B18" s="854" t="s">
        <v>381</v>
      </c>
      <c r="C18" s="1429"/>
      <c r="D18" s="850"/>
      <c r="E18" s="1429">
        <f t="shared" si="0"/>
        <v>0</v>
      </c>
      <c r="F18" s="850"/>
      <c r="G18" s="850"/>
      <c r="H18" s="1429">
        <f>G18-C18</f>
        <v>0</v>
      </c>
    </row>
    <row r="19" spans="2:8">
      <c r="B19" s="854" t="s">
        <v>382</v>
      </c>
      <c r="C19" s="1429"/>
      <c r="D19" s="850"/>
      <c r="E19" s="1429">
        <f t="shared" si="0"/>
        <v>0</v>
      </c>
      <c r="F19" s="850"/>
      <c r="G19" s="850"/>
      <c r="H19" s="1429">
        <f t="shared" ref="H19:H40" si="3">G19-C19</f>
        <v>0</v>
      </c>
    </row>
    <row r="20" spans="2:8">
      <c r="B20" s="854" t="s">
        <v>383</v>
      </c>
      <c r="C20" s="1429"/>
      <c r="D20" s="850"/>
      <c r="E20" s="1429">
        <f t="shared" si="0"/>
        <v>0</v>
      </c>
      <c r="F20" s="850"/>
      <c r="G20" s="850"/>
      <c r="H20" s="1429">
        <f t="shared" si="3"/>
        <v>0</v>
      </c>
    </row>
    <row r="21" spans="2:8">
      <c r="B21" s="854" t="s">
        <v>384</v>
      </c>
      <c r="C21" s="1429"/>
      <c r="D21" s="850"/>
      <c r="E21" s="1429">
        <f t="shared" si="0"/>
        <v>0</v>
      </c>
      <c r="F21" s="850"/>
      <c r="G21" s="850"/>
      <c r="H21" s="1429">
        <f t="shared" si="3"/>
        <v>0</v>
      </c>
    </row>
    <row r="22" spans="2:8">
      <c r="B22" s="854" t="s">
        <v>385</v>
      </c>
      <c r="C22" s="1429"/>
      <c r="D22" s="850"/>
      <c r="E22" s="1429">
        <f t="shared" si="0"/>
        <v>0</v>
      </c>
      <c r="F22" s="850"/>
      <c r="G22" s="850"/>
      <c r="H22" s="1429">
        <f t="shared" si="3"/>
        <v>0</v>
      </c>
    </row>
    <row r="23" spans="2:8" ht="25.5">
      <c r="B23" s="855" t="s">
        <v>386</v>
      </c>
      <c r="C23" s="1429"/>
      <c r="D23" s="850"/>
      <c r="E23" s="1429">
        <f t="shared" si="0"/>
        <v>0</v>
      </c>
      <c r="F23" s="850"/>
      <c r="G23" s="850"/>
      <c r="H23" s="1429">
        <f t="shared" si="3"/>
        <v>0</v>
      </c>
    </row>
    <row r="24" spans="2:8" ht="25.5">
      <c r="B24" s="855" t="s">
        <v>387</v>
      </c>
      <c r="C24" s="1429"/>
      <c r="D24" s="850"/>
      <c r="E24" s="1429">
        <f t="shared" si="0"/>
        <v>0</v>
      </c>
      <c r="F24" s="850"/>
      <c r="G24" s="850"/>
      <c r="H24" s="1429">
        <f t="shared" si="3"/>
        <v>0</v>
      </c>
    </row>
    <row r="25" spans="2:8">
      <c r="B25" s="854" t="s">
        <v>388</v>
      </c>
      <c r="C25" s="1429"/>
      <c r="D25" s="850"/>
      <c r="E25" s="1429">
        <f t="shared" si="0"/>
        <v>0</v>
      </c>
      <c r="F25" s="850"/>
      <c r="G25" s="850"/>
      <c r="H25" s="1429">
        <f t="shared" si="3"/>
        <v>0</v>
      </c>
    </row>
    <row r="26" spans="2:8">
      <c r="B26" s="854" t="s">
        <v>389</v>
      </c>
      <c r="C26" s="1429"/>
      <c r="D26" s="850"/>
      <c r="E26" s="1429">
        <f t="shared" si="0"/>
        <v>0</v>
      </c>
      <c r="F26" s="850"/>
      <c r="G26" s="850"/>
      <c r="H26" s="1429">
        <f t="shared" si="3"/>
        <v>0</v>
      </c>
    </row>
    <row r="27" spans="2:8">
      <c r="B27" s="854" t="s">
        <v>390</v>
      </c>
      <c r="C27" s="1429"/>
      <c r="D27" s="850"/>
      <c r="E27" s="1429">
        <f t="shared" si="0"/>
        <v>0</v>
      </c>
      <c r="F27" s="850"/>
      <c r="G27" s="850"/>
      <c r="H27" s="1429">
        <f t="shared" si="3"/>
        <v>0</v>
      </c>
    </row>
    <row r="28" spans="2:8" ht="25.5">
      <c r="B28" s="855" t="s">
        <v>391</v>
      </c>
      <c r="C28" s="1429"/>
      <c r="D28" s="850"/>
      <c r="E28" s="1429">
        <f t="shared" si="0"/>
        <v>0</v>
      </c>
      <c r="F28" s="850"/>
      <c r="G28" s="850"/>
      <c r="H28" s="1429">
        <f t="shared" si="3"/>
        <v>0</v>
      </c>
    </row>
    <row r="29" spans="2:8" ht="25.5">
      <c r="B29" s="852" t="s">
        <v>392</v>
      </c>
      <c r="C29" s="1429">
        <f t="shared" ref="C29:H29" si="4">SUM(C30:C34)</f>
        <v>0</v>
      </c>
      <c r="D29" s="1429">
        <f t="shared" si="4"/>
        <v>0</v>
      </c>
      <c r="E29" s="1429">
        <f t="shared" si="4"/>
        <v>0</v>
      </c>
      <c r="F29" s="1429">
        <f t="shared" si="4"/>
        <v>0</v>
      </c>
      <c r="G29" s="1429">
        <f t="shared" si="4"/>
        <v>0</v>
      </c>
      <c r="H29" s="1429">
        <f t="shared" si="4"/>
        <v>0</v>
      </c>
    </row>
    <row r="30" spans="2:8">
      <c r="B30" s="854" t="s">
        <v>393</v>
      </c>
      <c r="C30" s="1429"/>
      <c r="D30" s="850"/>
      <c r="E30" s="1429">
        <f t="shared" si="0"/>
        <v>0</v>
      </c>
      <c r="F30" s="850"/>
      <c r="G30" s="850"/>
      <c r="H30" s="1429">
        <f t="shared" si="3"/>
        <v>0</v>
      </c>
    </row>
    <row r="31" spans="2:8">
      <c r="B31" s="854" t="s">
        <v>394</v>
      </c>
      <c r="C31" s="1429"/>
      <c r="D31" s="850"/>
      <c r="E31" s="1429">
        <f t="shared" si="0"/>
        <v>0</v>
      </c>
      <c r="F31" s="850"/>
      <c r="G31" s="850"/>
      <c r="H31" s="1429">
        <f t="shared" si="3"/>
        <v>0</v>
      </c>
    </row>
    <row r="32" spans="2:8">
      <c r="B32" s="854" t="s">
        <v>395</v>
      </c>
      <c r="C32" s="1429"/>
      <c r="D32" s="850"/>
      <c r="E32" s="1429">
        <f t="shared" si="0"/>
        <v>0</v>
      </c>
      <c r="F32" s="850"/>
      <c r="G32" s="850"/>
      <c r="H32" s="1429">
        <f t="shared" si="3"/>
        <v>0</v>
      </c>
    </row>
    <row r="33" spans="2:8" ht="25.5">
      <c r="B33" s="855" t="s">
        <v>396</v>
      </c>
      <c r="C33" s="1429"/>
      <c r="D33" s="850"/>
      <c r="E33" s="1429">
        <f t="shared" si="0"/>
        <v>0</v>
      </c>
      <c r="F33" s="850"/>
      <c r="G33" s="850"/>
      <c r="H33" s="1429">
        <f t="shared" si="3"/>
        <v>0</v>
      </c>
    </row>
    <row r="34" spans="2:8">
      <c r="B34" s="854" t="s">
        <v>397</v>
      </c>
      <c r="C34" s="1429"/>
      <c r="D34" s="850"/>
      <c r="E34" s="1429">
        <f t="shared" si="0"/>
        <v>0</v>
      </c>
      <c r="F34" s="850"/>
      <c r="G34" s="850"/>
      <c r="H34" s="1429">
        <f t="shared" si="3"/>
        <v>0</v>
      </c>
    </row>
    <row r="35" spans="2:8">
      <c r="B35" s="851" t="s">
        <v>861</v>
      </c>
      <c r="C35" s="1429"/>
      <c r="D35" s="850"/>
      <c r="E35" s="1429">
        <f t="shared" si="0"/>
        <v>0</v>
      </c>
      <c r="F35" s="850"/>
      <c r="G35" s="850"/>
      <c r="H35" s="1429">
        <f t="shared" si="3"/>
        <v>0</v>
      </c>
    </row>
    <row r="36" spans="2:8">
      <c r="B36" s="851" t="s">
        <v>398</v>
      </c>
      <c r="C36" s="1429">
        <f t="shared" ref="C36:H36" si="5">C37</f>
        <v>33677590</v>
      </c>
      <c r="D36" s="1429">
        <f t="shared" si="5"/>
        <v>283231</v>
      </c>
      <c r="E36" s="1429">
        <f t="shared" si="5"/>
        <v>33960821</v>
      </c>
      <c r="F36" s="1429">
        <f t="shared" si="5"/>
        <v>12918714</v>
      </c>
      <c r="G36" s="1429">
        <f t="shared" si="5"/>
        <v>12918714</v>
      </c>
      <c r="H36" s="1429">
        <f t="shared" si="5"/>
        <v>-20758876</v>
      </c>
    </row>
    <row r="37" spans="2:8">
      <c r="B37" s="854" t="s">
        <v>399</v>
      </c>
      <c r="C37" s="1429">
        <v>33677590</v>
      </c>
      <c r="D37" s="850">
        <v>283231</v>
      </c>
      <c r="E37" s="1429">
        <f t="shared" si="0"/>
        <v>33960821</v>
      </c>
      <c r="F37" s="850">
        <v>12918714</v>
      </c>
      <c r="G37" s="850">
        <v>12918714</v>
      </c>
      <c r="H37" s="1429">
        <f t="shared" si="3"/>
        <v>-20758876</v>
      </c>
    </row>
    <row r="38" spans="2:8">
      <c r="B38" s="851" t="s">
        <v>400</v>
      </c>
      <c r="C38" s="1429">
        <f t="shared" ref="C38:H38" si="6">C39+C40</f>
        <v>0</v>
      </c>
      <c r="D38" s="1429">
        <f t="shared" si="6"/>
        <v>0</v>
      </c>
      <c r="E38" s="1429">
        <f t="shared" si="6"/>
        <v>0</v>
      </c>
      <c r="F38" s="1429">
        <f t="shared" si="6"/>
        <v>0</v>
      </c>
      <c r="G38" s="1429">
        <f t="shared" si="6"/>
        <v>0</v>
      </c>
      <c r="H38" s="1429">
        <f t="shared" si="6"/>
        <v>0</v>
      </c>
    </row>
    <row r="39" spans="2:8">
      <c r="B39" s="854" t="s">
        <v>401</v>
      </c>
      <c r="C39" s="1429"/>
      <c r="D39" s="850"/>
      <c r="E39" s="1429">
        <f t="shared" si="0"/>
        <v>0</v>
      </c>
      <c r="F39" s="850"/>
      <c r="G39" s="850"/>
      <c r="H39" s="1429">
        <f t="shared" si="3"/>
        <v>0</v>
      </c>
    </row>
    <row r="40" spans="2:8">
      <c r="B40" s="854" t="s">
        <v>402</v>
      </c>
      <c r="C40" s="1429"/>
      <c r="D40" s="850"/>
      <c r="E40" s="1429">
        <f t="shared" si="0"/>
        <v>0</v>
      </c>
      <c r="F40" s="850"/>
      <c r="G40" s="850"/>
      <c r="H40" s="1429">
        <f t="shared" si="3"/>
        <v>0</v>
      </c>
    </row>
    <row r="41" spans="2:8">
      <c r="B41" s="856"/>
      <c r="C41" s="1429"/>
      <c r="D41" s="850"/>
      <c r="E41" s="1429"/>
      <c r="F41" s="850"/>
      <c r="G41" s="850"/>
      <c r="H41" s="1429"/>
    </row>
    <row r="42" spans="2:8" ht="25.5">
      <c r="B42" s="857" t="s">
        <v>1349</v>
      </c>
      <c r="C42" s="858">
        <f t="shared" ref="C42:H42" si="7">C10+C11+C12+C13+C14+C15+C16+C17+C29+C35+C36+C38</f>
        <v>44406147</v>
      </c>
      <c r="D42" s="859">
        <f t="shared" si="7"/>
        <v>284276.71000000002</v>
      </c>
      <c r="E42" s="859">
        <f t="shared" si="7"/>
        <v>44690423.710000001</v>
      </c>
      <c r="F42" s="859">
        <f t="shared" si="7"/>
        <v>18830808.509999998</v>
      </c>
      <c r="G42" s="859">
        <f t="shared" si="7"/>
        <v>18830808.509999998</v>
      </c>
      <c r="H42" s="859">
        <f t="shared" si="7"/>
        <v>-25575338.490000002</v>
      </c>
    </row>
    <row r="43" spans="2:8">
      <c r="B43" s="860"/>
      <c r="C43" s="1429"/>
      <c r="D43" s="860"/>
      <c r="E43" s="861"/>
      <c r="F43" s="860"/>
      <c r="G43" s="860"/>
      <c r="H43" s="861"/>
    </row>
    <row r="44" spans="2:8" ht="25.5">
      <c r="B44" s="857" t="s">
        <v>403</v>
      </c>
      <c r="C44" s="862"/>
      <c r="D44" s="863"/>
      <c r="E44" s="862"/>
      <c r="F44" s="863"/>
      <c r="G44" s="863"/>
      <c r="H44" s="1429"/>
    </row>
    <row r="45" spans="2:8">
      <c r="B45" s="856"/>
      <c r="C45" s="1429"/>
      <c r="D45" s="864"/>
      <c r="E45" s="1429"/>
      <c r="F45" s="864"/>
      <c r="G45" s="864"/>
      <c r="H45" s="1429"/>
    </row>
    <row r="46" spans="2:8">
      <c r="B46" s="849" t="s">
        <v>404</v>
      </c>
      <c r="C46" s="1429"/>
      <c r="D46" s="850"/>
      <c r="E46" s="1429"/>
      <c r="F46" s="850"/>
      <c r="G46" s="850"/>
      <c r="H46" s="1429"/>
    </row>
    <row r="47" spans="2:8">
      <c r="B47" s="851" t="s">
        <v>405</v>
      </c>
      <c r="C47" s="1429">
        <f t="shared" ref="C47:H47" si="8">SUM(C48:C55)</f>
        <v>0</v>
      </c>
      <c r="D47" s="1429">
        <f t="shared" si="8"/>
        <v>0</v>
      </c>
      <c r="E47" s="1429">
        <f t="shared" si="8"/>
        <v>0</v>
      </c>
      <c r="F47" s="1429">
        <f t="shared" si="8"/>
        <v>0</v>
      </c>
      <c r="G47" s="1429">
        <f t="shared" si="8"/>
        <v>0</v>
      </c>
      <c r="H47" s="1429">
        <f t="shared" si="8"/>
        <v>0</v>
      </c>
    </row>
    <row r="48" spans="2:8" ht="25.5">
      <c r="B48" s="855" t="s">
        <v>406</v>
      </c>
      <c r="C48" s="1429"/>
      <c r="D48" s="850"/>
      <c r="E48" s="1429">
        <f t="shared" ref="E48:E65" si="9">C48+D48</f>
        <v>0</v>
      </c>
      <c r="F48" s="850"/>
      <c r="G48" s="850"/>
      <c r="H48" s="1429">
        <f t="shared" ref="H48:H65" si="10">G48-C48</f>
        <v>0</v>
      </c>
    </row>
    <row r="49" spans="2:8" ht="25.5">
      <c r="B49" s="855" t="s">
        <v>407</v>
      </c>
      <c r="C49" s="1429"/>
      <c r="D49" s="850"/>
      <c r="E49" s="1429">
        <f t="shared" si="9"/>
        <v>0</v>
      </c>
      <c r="F49" s="850"/>
      <c r="G49" s="850"/>
      <c r="H49" s="1429">
        <f t="shared" si="10"/>
        <v>0</v>
      </c>
    </row>
    <row r="50" spans="2:8" ht="25.5">
      <c r="B50" s="855" t="s">
        <v>408</v>
      </c>
      <c r="C50" s="1429"/>
      <c r="D50" s="850"/>
      <c r="E50" s="1429">
        <f t="shared" si="9"/>
        <v>0</v>
      </c>
      <c r="F50" s="850"/>
      <c r="G50" s="850"/>
      <c r="H50" s="1429">
        <f t="shared" si="10"/>
        <v>0</v>
      </c>
    </row>
    <row r="51" spans="2:8" ht="38.25">
      <c r="B51" s="855" t="s">
        <v>409</v>
      </c>
      <c r="C51" s="1429"/>
      <c r="D51" s="850"/>
      <c r="E51" s="1429">
        <f t="shared" si="9"/>
        <v>0</v>
      </c>
      <c r="F51" s="850"/>
      <c r="G51" s="850"/>
      <c r="H51" s="1429">
        <f t="shared" si="10"/>
        <v>0</v>
      </c>
    </row>
    <row r="52" spans="2:8">
      <c r="B52" s="855" t="s">
        <v>410</v>
      </c>
      <c r="C52" s="1429"/>
      <c r="D52" s="850"/>
      <c r="E52" s="1429">
        <f t="shared" si="9"/>
        <v>0</v>
      </c>
      <c r="F52" s="850"/>
      <c r="G52" s="850"/>
      <c r="H52" s="1429">
        <f t="shared" si="10"/>
        <v>0</v>
      </c>
    </row>
    <row r="53" spans="2:8" ht="25.5">
      <c r="B53" s="855" t="s">
        <v>411</v>
      </c>
      <c r="C53" s="1429"/>
      <c r="D53" s="850"/>
      <c r="E53" s="1429">
        <f t="shared" si="9"/>
        <v>0</v>
      </c>
      <c r="F53" s="850"/>
      <c r="G53" s="850"/>
      <c r="H53" s="1429">
        <f t="shared" si="10"/>
        <v>0</v>
      </c>
    </row>
    <row r="54" spans="2:8" ht="25.5">
      <c r="B54" s="855" t="s">
        <v>412</v>
      </c>
      <c r="C54" s="1429"/>
      <c r="D54" s="850"/>
      <c r="E54" s="1429">
        <f t="shared" si="9"/>
        <v>0</v>
      </c>
      <c r="F54" s="850"/>
      <c r="G54" s="850"/>
      <c r="H54" s="1429">
        <f t="shared" si="10"/>
        <v>0</v>
      </c>
    </row>
    <row r="55" spans="2:8" ht="25.5">
      <c r="B55" s="855" t="s">
        <v>413</v>
      </c>
      <c r="C55" s="1429"/>
      <c r="D55" s="850"/>
      <c r="E55" s="1429">
        <f t="shared" si="9"/>
        <v>0</v>
      </c>
      <c r="F55" s="850"/>
      <c r="G55" s="850"/>
      <c r="H55" s="1429">
        <f t="shared" si="10"/>
        <v>0</v>
      </c>
    </row>
    <row r="56" spans="2:8">
      <c r="B56" s="852" t="s">
        <v>414</v>
      </c>
      <c r="C56" s="1429">
        <f t="shared" ref="C56:H56" si="11">SUM(C57:C60)</f>
        <v>85700948.590000004</v>
      </c>
      <c r="D56" s="1429">
        <f t="shared" si="11"/>
        <v>3584942.93</v>
      </c>
      <c r="E56" s="1429">
        <f t="shared" si="11"/>
        <v>89285891.520000011</v>
      </c>
      <c r="F56" s="1429">
        <f t="shared" si="11"/>
        <v>46509572.93</v>
      </c>
      <c r="G56" s="1429">
        <f t="shared" si="11"/>
        <v>46509572.93</v>
      </c>
      <c r="H56" s="1429">
        <f t="shared" si="11"/>
        <v>-39191375.660000004</v>
      </c>
    </row>
    <row r="57" spans="2:8">
      <c r="B57" s="855" t="s">
        <v>415</v>
      </c>
      <c r="C57" s="1429"/>
      <c r="D57" s="850"/>
      <c r="E57" s="1429">
        <f t="shared" si="9"/>
        <v>0</v>
      </c>
      <c r="F57" s="850"/>
      <c r="G57" s="850"/>
      <c r="H57" s="1429">
        <f t="shared" si="10"/>
        <v>0</v>
      </c>
    </row>
    <row r="58" spans="2:8">
      <c r="B58" s="855" t="s">
        <v>416</v>
      </c>
      <c r="C58" s="1429">
        <v>85700948.590000004</v>
      </c>
      <c r="D58" s="850">
        <v>3584942.93</v>
      </c>
      <c r="E58" s="1429">
        <f t="shared" si="9"/>
        <v>89285891.520000011</v>
      </c>
      <c r="F58" s="850">
        <v>46509572.93</v>
      </c>
      <c r="G58" s="850">
        <v>46509572.93</v>
      </c>
      <c r="H58" s="1429">
        <f t="shared" si="10"/>
        <v>-39191375.660000004</v>
      </c>
    </row>
    <row r="59" spans="2:8">
      <c r="B59" s="855" t="s">
        <v>417</v>
      </c>
      <c r="C59" s="1429"/>
      <c r="D59" s="850"/>
      <c r="E59" s="1429">
        <f t="shared" si="9"/>
        <v>0</v>
      </c>
      <c r="F59" s="850"/>
      <c r="G59" s="850"/>
      <c r="H59" s="1429">
        <f t="shared" si="10"/>
        <v>0</v>
      </c>
    </row>
    <row r="60" spans="2:8">
      <c r="B60" s="855" t="s">
        <v>418</v>
      </c>
      <c r="C60" s="1429"/>
      <c r="D60" s="850"/>
      <c r="E60" s="1429">
        <f t="shared" si="9"/>
        <v>0</v>
      </c>
      <c r="F60" s="850"/>
      <c r="G60" s="850"/>
      <c r="H60" s="1429">
        <f t="shared" si="10"/>
        <v>0</v>
      </c>
    </row>
    <row r="61" spans="2:8">
      <c r="B61" s="852" t="s">
        <v>419</v>
      </c>
      <c r="C61" s="1429">
        <f t="shared" ref="C61:H61" si="12">C62+C63</f>
        <v>0</v>
      </c>
      <c r="D61" s="1429">
        <f t="shared" si="12"/>
        <v>0</v>
      </c>
      <c r="E61" s="1429">
        <f t="shared" si="12"/>
        <v>0</v>
      </c>
      <c r="F61" s="1429">
        <f t="shared" si="12"/>
        <v>0</v>
      </c>
      <c r="G61" s="1429">
        <f t="shared" si="12"/>
        <v>0</v>
      </c>
      <c r="H61" s="1429">
        <f t="shared" si="12"/>
        <v>0</v>
      </c>
    </row>
    <row r="62" spans="2:8" ht="25.5">
      <c r="B62" s="855" t="s">
        <v>420</v>
      </c>
      <c r="C62" s="1429"/>
      <c r="D62" s="850"/>
      <c r="E62" s="1429">
        <f t="shared" si="9"/>
        <v>0</v>
      </c>
      <c r="F62" s="850"/>
      <c r="G62" s="850"/>
      <c r="H62" s="1429">
        <f t="shared" si="10"/>
        <v>0</v>
      </c>
    </row>
    <row r="63" spans="2:8">
      <c r="B63" s="855" t="s">
        <v>421</v>
      </c>
      <c r="C63" s="1429"/>
      <c r="D63" s="850"/>
      <c r="E63" s="1429">
        <f t="shared" si="9"/>
        <v>0</v>
      </c>
      <c r="F63" s="850"/>
      <c r="G63" s="850"/>
      <c r="H63" s="1429">
        <f t="shared" si="10"/>
        <v>0</v>
      </c>
    </row>
    <row r="64" spans="2:8" ht="38.25">
      <c r="B64" s="852" t="s">
        <v>1350</v>
      </c>
      <c r="C64" s="1429"/>
      <c r="D64" s="850"/>
      <c r="E64" s="1429">
        <f t="shared" si="9"/>
        <v>0</v>
      </c>
      <c r="F64" s="850"/>
      <c r="G64" s="850"/>
      <c r="H64" s="1429">
        <f t="shared" si="10"/>
        <v>0</v>
      </c>
    </row>
    <row r="65" spans="2:8">
      <c r="B65" s="865" t="s">
        <v>422</v>
      </c>
      <c r="C65" s="866"/>
      <c r="D65" s="867"/>
      <c r="E65" s="866">
        <f t="shared" si="9"/>
        <v>0</v>
      </c>
      <c r="F65" s="867"/>
      <c r="G65" s="867"/>
      <c r="H65" s="866">
        <f t="shared" si="10"/>
        <v>0</v>
      </c>
    </row>
    <row r="66" spans="2:8">
      <c r="B66" s="856"/>
      <c r="C66" s="1429"/>
      <c r="D66" s="864"/>
      <c r="E66" s="1429"/>
      <c r="F66" s="864"/>
      <c r="G66" s="864"/>
      <c r="H66" s="1429"/>
    </row>
    <row r="67" spans="2:8" ht="25.5">
      <c r="B67" s="857" t="s">
        <v>423</v>
      </c>
      <c r="C67" s="858">
        <f t="shared" ref="C67:H67" si="13">C47+C56+C61+C64+C65</f>
        <v>85700948.590000004</v>
      </c>
      <c r="D67" s="858">
        <f t="shared" si="13"/>
        <v>3584942.93</v>
      </c>
      <c r="E67" s="858">
        <f t="shared" si="13"/>
        <v>89285891.520000011</v>
      </c>
      <c r="F67" s="858">
        <f t="shared" si="13"/>
        <v>46509572.93</v>
      </c>
      <c r="G67" s="858">
        <f t="shared" si="13"/>
        <v>46509572.93</v>
      </c>
      <c r="H67" s="858">
        <f t="shared" si="13"/>
        <v>-39191375.660000004</v>
      </c>
    </row>
    <row r="68" spans="2:8">
      <c r="B68" s="868"/>
      <c r="C68" s="1429"/>
      <c r="D68" s="864"/>
      <c r="E68" s="1429"/>
      <c r="F68" s="864"/>
      <c r="G68" s="864"/>
      <c r="H68" s="1429"/>
    </row>
    <row r="69" spans="2:8" ht="25.5">
      <c r="B69" s="857" t="s">
        <v>424</v>
      </c>
      <c r="C69" s="858">
        <f t="shared" ref="C69:H69" si="14">C70</f>
        <v>0</v>
      </c>
      <c r="D69" s="858">
        <f t="shared" si="14"/>
        <v>0</v>
      </c>
      <c r="E69" s="858">
        <f t="shared" si="14"/>
        <v>0</v>
      </c>
      <c r="F69" s="858">
        <f t="shared" si="14"/>
        <v>0</v>
      </c>
      <c r="G69" s="858">
        <f t="shared" si="14"/>
        <v>0</v>
      </c>
      <c r="H69" s="858">
        <f t="shared" si="14"/>
        <v>0</v>
      </c>
    </row>
    <row r="70" spans="2:8">
      <c r="B70" s="868" t="s">
        <v>425</v>
      </c>
      <c r="C70" s="1429"/>
      <c r="D70" s="850"/>
      <c r="E70" s="1429">
        <f>C70+D70</f>
        <v>0</v>
      </c>
      <c r="F70" s="850"/>
      <c r="G70" s="850"/>
      <c r="H70" s="1429">
        <f>G70-C70</f>
        <v>0</v>
      </c>
    </row>
    <row r="71" spans="2:8">
      <c r="B71" s="868"/>
      <c r="C71" s="1429"/>
      <c r="D71" s="850"/>
      <c r="E71" s="1429"/>
      <c r="F71" s="850"/>
      <c r="G71" s="850"/>
      <c r="H71" s="1429"/>
    </row>
    <row r="72" spans="2:8">
      <c r="B72" s="857" t="s">
        <v>426</v>
      </c>
      <c r="C72" s="858">
        <f t="shared" ref="C72:H72" si="15">C42+C67+C69</f>
        <v>130107095.59</v>
      </c>
      <c r="D72" s="858">
        <f t="shared" si="15"/>
        <v>3869219.64</v>
      </c>
      <c r="E72" s="858">
        <f t="shared" si="15"/>
        <v>133976315.23000002</v>
      </c>
      <c r="F72" s="858">
        <f t="shared" si="15"/>
        <v>65340381.439999998</v>
      </c>
      <c r="G72" s="858">
        <f t="shared" si="15"/>
        <v>65340381.439999998</v>
      </c>
      <c r="H72" s="858">
        <f t="shared" si="15"/>
        <v>-64766714.150000006</v>
      </c>
    </row>
    <row r="73" spans="2:8">
      <c r="B73" s="868"/>
      <c r="C73" s="1429"/>
      <c r="D73" s="850"/>
      <c r="E73" s="1429"/>
      <c r="F73" s="850"/>
      <c r="G73" s="850"/>
      <c r="H73" s="1429"/>
    </row>
    <row r="74" spans="2:8">
      <c r="B74" s="857" t="s">
        <v>427</v>
      </c>
      <c r="C74" s="1429"/>
      <c r="D74" s="850"/>
      <c r="E74" s="1429"/>
      <c r="F74" s="850"/>
      <c r="G74" s="850"/>
      <c r="H74" s="1429"/>
    </row>
    <row r="75" spans="2:8" ht="25.5">
      <c r="B75" s="868" t="s">
        <v>428</v>
      </c>
      <c r="C75" s="1429"/>
      <c r="D75" s="850"/>
      <c r="E75" s="1429">
        <f>C75+D75</f>
        <v>0</v>
      </c>
      <c r="F75" s="850"/>
      <c r="G75" s="850"/>
      <c r="H75" s="1429">
        <f>G75-C75</f>
        <v>0</v>
      </c>
    </row>
    <row r="76" spans="2:8" ht="25.5">
      <c r="B76" s="868" t="s">
        <v>429</v>
      </c>
      <c r="C76" s="1429"/>
      <c r="D76" s="850"/>
      <c r="E76" s="1429">
        <f>C76+D76</f>
        <v>0</v>
      </c>
      <c r="F76" s="850"/>
      <c r="G76" s="850"/>
      <c r="H76" s="1429">
        <f>G76-C76</f>
        <v>0</v>
      </c>
    </row>
    <row r="77" spans="2:8" ht="25.5">
      <c r="B77" s="857" t="s">
        <v>430</v>
      </c>
      <c r="C77" s="858">
        <f t="shared" ref="C77:H77" si="16">SUM(C75:C76)</f>
        <v>0</v>
      </c>
      <c r="D77" s="858">
        <f t="shared" si="16"/>
        <v>0</v>
      </c>
      <c r="E77" s="858">
        <f t="shared" si="16"/>
        <v>0</v>
      </c>
      <c r="F77" s="858">
        <f t="shared" si="16"/>
        <v>0</v>
      </c>
      <c r="G77" s="858">
        <f t="shared" si="16"/>
        <v>0</v>
      </c>
      <c r="H77" s="858">
        <f t="shared" si="16"/>
        <v>0</v>
      </c>
    </row>
    <row r="78" spans="2:8" ht="13.5" thickBot="1">
      <c r="B78" s="869"/>
      <c r="C78" s="870"/>
      <c r="D78" s="871"/>
      <c r="E78" s="870"/>
      <c r="F78" s="871"/>
      <c r="G78" s="871"/>
      <c r="H78" s="870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view="pageBreakPreview" zoomScale="120" zoomScaleNormal="100" zoomScaleSheetLayoutView="120" workbookViewId="0">
      <selection activeCell="D26" sqref="D26"/>
    </sheetView>
  </sheetViews>
  <sheetFormatPr baseColWidth="10" defaultColWidth="11.28515625" defaultRowHeight="16.5"/>
  <cols>
    <col min="1" max="1" width="1.28515625" style="109" customWidth="1"/>
    <col min="2" max="2" width="43.85546875" style="109" customWidth="1"/>
    <col min="3" max="4" width="25.7109375" style="109" customWidth="1"/>
    <col min="5" max="5" width="62" style="221" customWidth="1"/>
    <col min="6" max="16384" width="11.28515625" style="109"/>
  </cols>
  <sheetData>
    <row r="1" spans="1:5">
      <c r="A1" s="1067" t="str">
        <f>'[8]ETCA-I-01'!A1:G1</f>
        <v xml:space="preserve">Nombre de la Entidad </v>
      </c>
      <c r="B1" s="1067"/>
      <c r="C1" s="1067"/>
      <c r="D1" s="1067"/>
    </row>
    <row r="2" spans="1:5" s="151" customFormat="1" ht="15.75">
      <c r="A2" s="1067" t="s">
        <v>431</v>
      </c>
      <c r="B2" s="1067"/>
      <c r="C2" s="1067"/>
      <c r="D2" s="1067"/>
      <c r="E2" s="401"/>
    </row>
    <row r="3" spans="1:5" s="151" customFormat="1">
      <c r="A3" s="1068" t="str">
        <f>'[8]ETCA-I-01'!A3:G3</f>
        <v>Al 01 de Junio de 2020</v>
      </c>
      <c r="B3" s="1068"/>
      <c r="C3" s="1068"/>
      <c r="D3" s="1068"/>
      <c r="E3" s="400"/>
    </row>
    <row r="4" spans="1:5" s="153" customFormat="1" ht="17.25" thickBot="1">
      <c r="A4" s="152"/>
      <c r="B4" s="1069" t="s">
        <v>928</v>
      </c>
      <c r="C4" s="1069"/>
      <c r="D4" s="226"/>
      <c r="E4" s="402"/>
    </row>
    <row r="5" spans="1:5" s="154" customFormat="1" ht="27" customHeight="1" thickBot="1">
      <c r="A5" s="1269" t="s">
        <v>839</v>
      </c>
      <c r="B5" s="1270"/>
      <c r="C5" s="235"/>
      <c r="D5" s="236">
        <f>'[8]ETCA-II-01'!F19</f>
        <v>65340381.439999998</v>
      </c>
      <c r="E5" s="403" t="str">
        <f>IF(D5&lt;&gt;'[8]ETCA-II-01'!F44,"ERROR!!!!! EL MONTO NO COINCIDE CON LO REPORTADO EN EL FORMATO ETCA-II-01 EN EL TOTAL DEVENGADO DEL ANALÍTICO DE INGRESOS","")</f>
        <v/>
      </c>
    </row>
    <row r="6" spans="1:5" s="229" customFormat="1" ht="9.75" customHeight="1">
      <c r="A6" s="248"/>
      <c r="B6" s="227"/>
      <c r="C6" s="228"/>
      <c r="D6" s="250"/>
      <c r="E6" s="404"/>
    </row>
    <row r="7" spans="1:5" s="229" customFormat="1" ht="17.25" customHeight="1" thickBot="1">
      <c r="A7" s="249"/>
      <c r="B7" s="230"/>
      <c r="C7" s="231"/>
      <c r="D7" s="251"/>
      <c r="E7" s="403"/>
    </row>
    <row r="8" spans="1:5" ht="20.100000000000001" customHeight="1" thickBot="1">
      <c r="A8" s="237" t="s">
        <v>840</v>
      </c>
      <c r="B8" s="238"/>
      <c r="C8" s="239"/>
      <c r="D8" s="240">
        <f>SUM(C9:C14)</f>
        <v>0</v>
      </c>
      <c r="E8" s="403"/>
    </row>
    <row r="9" spans="1:5" ht="20.100000000000001" customHeight="1">
      <c r="A9" s="155"/>
      <c r="B9" s="257" t="s">
        <v>837</v>
      </c>
      <c r="C9" s="241"/>
      <c r="D9" s="405"/>
      <c r="E9" s="422" t="str">
        <f>IF(C9&lt;&gt;'[8]ETCA-I-03'!C20,"ERROR!!!, NO COINCIDEN LOS MONTOS CON LO REPORTADO EN EL FORMATO ETCA-I-03","")</f>
        <v/>
      </c>
    </row>
    <row r="10" spans="1:5" ht="20.100000000000001" customHeight="1">
      <c r="A10" s="155"/>
      <c r="B10" s="258" t="s">
        <v>200</v>
      </c>
      <c r="C10" s="241"/>
      <c r="D10" s="405"/>
      <c r="E10" s="422"/>
    </row>
    <row r="11" spans="1:5" ht="33" customHeight="1">
      <c r="A11" s="155"/>
      <c r="B11" s="258" t="s">
        <v>201</v>
      </c>
      <c r="C11" s="241"/>
      <c r="D11" s="405"/>
      <c r="E11" s="422" t="str">
        <f>IF(C11&lt;&gt;'[8]ETCA-I-03'!C21,"ERROR!!!, NO COINCIDEN LOS MONTOS CON LO REPORTADO EN EL FORMATO ETCA-I-03","")</f>
        <v/>
      </c>
    </row>
    <row r="12" spans="1:5" ht="20.100000000000001" customHeight="1">
      <c r="A12" s="156"/>
      <c r="B12" s="258" t="s">
        <v>202</v>
      </c>
      <c r="C12" s="241"/>
      <c r="D12" s="405"/>
      <c r="E12" s="422" t="str">
        <f>IF(C12&lt;&gt;'[8]ETCA-I-03'!C22,"ERROR!!!, NO COINCIDEN LOS MONTOS CON LO REPORTADO EN EL FORMATO ETCA-I-03","")</f>
        <v/>
      </c>
    </row>
    <row r="13" spans="1:5" ht="20.100000000000001" customHeight="1">
      <c r="A13" s="156"/>
      <c r="B13" s="258" t="s">
        <v>203</v>
      </c>
      <c r="C13" s="241"/>
      <c r="D13" s="405"/>
      <c r="E13" s="422"/>
    </row>
    <row r="14" spans="1:5" ht="24.75" customHeight="1" thickBot="1">
      <c r="A14" s="232" t="s">
        <v>872</v>
      </c>
      <c r="B14" s="261"/>
      <c r="C14" s="242"/>
      <c r="D14" s="406"/>
      <c r="E14" s="403"/>
    </row>
    <row r="15" spans="1:5" ht="7.5" customHeight="1">
      <c r="A15" s="262"/>
      <c r="B15" s="252"/>
      <c r="C15" s="253"/>
      <c r="D15" s="254"/>
      <c r="E15" s="403"/>
    </row>
    <row r="16" spans="1:5" ht="20.100000000000001" customHeight="1" thickBot="1">
      <c r="A16" s="263"/>
      <c r="B16" s="255"/>
      <c r="C16" s="256"/>
      <c r="D16" s="233"/>
      <c r="E16" s="403"/>
    </row>
    <row r="17" spans="1:5" ht="20.100000000000001" customHeight="1" thickBot="1">
      <c r="A17" s="237" t="s">
        <v>841</v>
      </c>
      <c r="B17" s="238"/>
      <c r="C17" s="239"/>
      <c r="D17" s="240">
        <f>SUM(C18:C21)</f>
        <v>0</v>
      </c>
      <c r="E17" s="403"/>
    </row>
    <row r="18" spans="1:5" ht="20.100000000000001" customHeight="1">
      <c r="A18" s="156"/>
      <c r="B18" s="257" t="s">
        <v>838</v>
      </c>
      <c r="C18" s="243"/>
      <c r="D18" s="405"/>
      <c r="E18" s="403"/>
    </row>
    <row r="19" spans="1:5" ht="20.100000000000001" customHeight="1">
      <c r="A19" s="156"/>
      <c r="B19" s="258" t="s">
        <v>359</v>
      </c>
      <c r="C19" s="243"/>
      <c r="D19" s="405"/>
      <c r="E19" s="403"/>
    </row>
    <row r="20" spans="1:5" ht="20.100000000000001" customHeight="1">
      <c r="A20" s="234" t="s">
        <v>873</v>
      </c>
      <c r="B20" s="259"/>
      <c r="C20" s="243"/>
      <c r="D20" s="405"/>
      <c r="E20" s="403"/>
    </row>
    <row r="21" spans="1:5" ht="20.100000000000001" customHeight="1" thickBot="1">
      <c r="A21" s="156"/>
      <c r="B21" s="260"/>
      <c r="C21" s="244"/>
      <c r="D21" s="405"/>
      <c r="E21" s="403"/>
    </row>
    <row r="22" spans="1:5" ht="26.25" customHeight="1" thickBot="1">
      <c r="A22" s="245" t="s">
        <v>842</v>
      </c>
      <c r="B22" s="246"/>
      <c r="C22" s="247"/>
      <c r="D22" s="236">
        <f>D5+D8-D17</f>
        <v>65340381.439999998</v>
      </c>
      <c r="E22" s="403" t="str">
        <f>IF(D22&lt;&gt;'[8]ETCA-I-03'!C24,"ERROR!!!!! EL MONTO NO COINCIDE CON LO REPORTADO EN EL FORMATO ETCA-I-03 EN EL TOTAL DE INGRESOS Y OTROS BENEFICIOS","")</f>
        <v>ERROR!!!!! EL MONTO NO COINCIDE CON LO REPORTADO EN EL FORMATO ETCA-I-03 EN EL TOTAL DE INGRESOS Y OTROS BENEFICIOS</v>
      </c>
    </row>
    <row r="25" spans="1:5" s="678" customFormat="1" ht="13.5">
      <c r="B25" s="685" t="s">
        <v>880</v>
      </c>
      <c r="C25" s="685"/>
      <c r="D25" s="685"/>
      <c r="E25" s="679"/>
    </row>
    <row r="26" spans="1:5" s="678" customFormat="1" ht="13.5">
      <c r="B26" s="685" t="s">
        <v>881</v>
      </c>
      <c r="C26" s="685"/>
      <c r="D26" s="685"/>
      <c r="E26" s="679"/>
    </row>
  </sheetData>
  <sheetProtection password="C195" sheet="1" scenarios="1" insertHyperlinks="0"/>
  <mergeCells count="5">
    <mergeCell ref="A1:D1"/>
    <mergeCell ref="A2:D2"/>
    <mergeCell ref="A3:D3"/>
    <mergeCell ref="B4:C4"/>
    <mergeCell ref="A5:B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view="pageBreakPreview" topLeftCell="A58" zoomScale="98" zoomScaleNormal="100" zoomScaleSheetLayoutView="98" workbookViewId="0">
      <selection activeCell="C82" sqref="C82"/>
    </sheetView>
  </sheetViews>
  <sheetFormatPr baseColWidth="10" defaultRowHeight="15"/>
  <cols>
    <col min="1" max="1" width="49.85546875" customWidth="1"/>
    <col min="2" max="2" width="13.7109375" customWidth="1"/>
    <col min="3" max="3" width="15.42578125" customWidth="1"/>
    <col min="4" max="7" width="13.7109375" customWidth="1"/>
  </cols>
  <sheetData>
    <row r="1" spans="1:7" ht="15.75">
      <c r="A1" s="1067" t="str">
        <f>'ETCA-I-01'!A1:G1</f>
        <v>Instituto de Capacitacion Para el Trabajo del Estado de Sonora</v>
      </c>
      <c r="B1" s="1067"/>
      <c r="C1" s="1067"/>
      <c r="D1" s="1067"/>
      <c r="E1" s="1067"/>
      <c r="F1" s="1067"/>
      <c r="G1" s="1067"/>
    </row>
    <row r="2" spans="1:7" ht="15.75">
      <c r="A2" s="1067" t="s">
        <v>432</v>
      </c>
      <c r="B2" s="1067"/>
      <c r="C2" s="1067"/>
      <c r="D2" s="1067"/>
      <c r="E2" s="1067"/>
      <c r="F2" s="1067"/>
      <c r="G2" s="1067"/>
    </row>
    <row r="3" spans="1:7" ht="15.75">
      <c r="A3" s="1067" t="s">
        <v>433</v>
      </c>
      <c r="B3" s="1067"/>
      <c r="C3" s="1067"/>
      <c r="D3" s="1067"/>
      <c r="E3" s="1067"/>
      <c r="F3" s="1067"/>
      <c r="G3" s="1067"/>
    </row>
    <row r="4" spans="1:7" ht="16.5">
      <c r="A4" s="1068" t="str">
        <f>'ETCA-I-03'!A3:D3</f>
        <v>Del 01 de Enero al 30 de Junio de 2020</v>
      </c>
      <c r="B4" s="1068"/>
      <c r="C4" s="1068"/>
      <c r="D4" s="1068"/>
      <c r="E4" s="1068"/>
      <c r="F4" s="1068"/>
      <c r="G4" s="1068"/>
    </row>
    <row r="5" spans="1:7" ht="17.25" thickBot="1">
      <c r="A5" s="1273" t="s">
        <v>929</v>
      </c>
      <c r="B5" s="1273"/>
      <c r="C5" s="1273"/>
      <c r="D5" s="1273"/>
      <c r="E5" s="1273"/>
      <c r="F5" s="226"/>
      <c r="G5" s="153"/>
    </row>
    <row r="6" spans="1:7" ht="38.25">
      <c r="A6" s="1271" t="s">
        <v>434</v>
      </c>
      <c r="B6" s="188" t="s">
        <v>435</v>
      </c>
      <c r="C6" s="188" t="s">
        <v>369</v>
      </c>
      <c r="D6" s="449" t="s">
        <v>436</v>
      </c>
      <c r="E6" s="189" t="s">
        <v>437</v>
      </c>
      <c r="F6" s="189" t="s">
        <v>438</v>
      </c>
      <c r="G6" s="450" t="s">
        <v>439</v>
      </c>
    </row>
    <row r="7" spans="1:7" ht="15.75" thickBot="1">
      <c r="A7" s="1272"/>
      <c r="B7" s="192" t="s">
        <v>350</v>
      </c>
      <c r="C7" s="192" t="s">
        <v>351</v>
      </c>
      <c r="D7" s="451" t="s">
        <v>440</v>
      </c>
      <c r="E7" s="193" t="s">
        <v>353</v>
      </c>
      <c r="F7" s="193" t="s">
        <v>354</v>
      </c>
      <c r="G7" s="452" t="s">
        <v>441</v>
      </c>
    </row>
    <row r="8" spans="1:7">
      <c r="A8" s="453" t="s">
        <v>207</v>
      </c>
      <c r="B8" s="458">
        <f>SUM(B9:B15)</f>
        <v>116020980.14</v>
      </c>
      <c r="C8" s="458">
        <f>SUM(C9:C15)</f>
        <v>3584942.93</v>
      </c>
      <c r="D8" s="458">
        <f>B8+C8</f>
        <v>119605923.07000001</v>
      </c>
      <c r="E8" s="458">
        <f>SUM(E9:E15)</f>
        <v>54568713.670000009</v>
      </c>
      <c r="F8" s="458">
        <f>SUM(F9:F15)</f>
        <v>51940581.870000005</v>
      </c>
      <c r="G8" s="459">
        <f>D8-E8</f>
        <v>65037209.399999999</v>
      </c>
    </row>
    <row r="9" spans="1:7">
      <c r="A9" s="454" t="s">
        <v>442</v>
      </c>
      <c r="B9" s="460">
        <v>54937297.18</v>
      </c>
      <c r="C9" s="460">
        <v>3584942.93</v>
      </c>
      <c r="D9" s="458">
        <f t="shared" ref="D9:D71" si="0">B9+C9</f>
        <v>58522240.109999999</v>
      </c>
      <c r="E9" s="460">
        <v>27344877.120000001</v>
      </c>
      <c r="F9" s="460">
        <v>27344877.120000001</v>
      </c>
      <c r="G9" s="459">
        <f t="shared" ref="G9:G72" si="1">D9-E9</f>
        <v>31177362.989999998</v>
      </c>
    </row>
    <row r="10" spans="1:7">
      <c r="A10" s="454" t="s">
        <v>443</v>
      </c>
      <c r="B10" s="460">
        <v>29278290.050000001</v>
      </c>
      <c r="C10" s="460"/>
      <c r="D10" s="458">
        <f t="shared" si="0"/>
        <v>29278290.050000001</v>
      </c>
      <c r="E10" s="460">
        <v>13745235.5</v>
      </c>
      <c r="F10" s="460">
        <v>13745235.5</v>
      </c>
      <c r="G10" s="459">
        <f t="shared" si="1"/>
        <v>15533054.550000001</v>
      </c>
    </row>
    <row r="11" spans="1:7">
      <c r="A11" s="454" t="s">
        <v>444</v>
      </c>
      <c r="B11" s="460">
        <v>11588069.48</v>
      </c>
      <c r="C11" s="460"/>
      <c r="D11" s="458">
        <f t="shared" si="0"/>
        <v>11588069.48</v>
      </c>
      <c r="E11" s="460">
        <v>2992332.84</v>
      </c>
      <c r="F11" s="460">
        <v>2992332.84</v>
      </c>
      <c r="G11" s="459">
        <f t="shared" si="1"/>
        <v>8595736.6400000006</v>
      </c>
    </row>
    <row r="12" spans="1:7">
      <c r="A12" s="454" t="s">
        <v>445</v>
      </c>
      <c r="B12" s="460">
        <v>18312644.57</v>
      </c>
      <c r="C12" s="460"/>
      <c r="D12" s="458">
        <f t="shared" si="0"/>
        <v>18312644.57</v>
      </c>
      <c r="E12" s="460">
        <v>9815611.4199999999</v>
      </c>
      <c r="F12" s="460">
        <v>7187479.6200000001</v>
      </c>
      <c r="G12" s="459">
        <f t="shared" si="1"/>
        <v>8497033.1500000004</v>
      </c>
    </row>
    <row r="13" spans="1:7">
      <c r="A13" s="454" t="s">
        <v>446</v>
      </c>
      <c r="B13" s="460">
        <v>1665678.86</v>
      </c>
      <c r="C13" s="460"/>
      <c r="D13" s="458">
        <f t="shared" si="0"/>
        <v>1665678.86</v>
      </c>
      <c r="E13" s="460">
        <v>567656.79</v>
      </c>
      <c r="F13" s="460">
        <v>567656.79</v>
      </c>
      <c r="G13" s="459">
        <f t="shared" si="1"/>
        <v>1098022.07</v>
      </c>
    </row>
    <row r="14" spans="1:7">
      <c r="A14" s="454" t="s">
        <v>447</v>
      </c>
      <c r="B14" s="460">
        <v>0</v>
      </c>
      <c r="C14" s="460"/>
      <c r="D14" s="458">
        <f t="shared" si="0"/>
        <v>0</v>
      </c>
      <c r="E14" s="460">
        <v>0</v>
      </c>
      <c r="F14" s="460">
        <v>0</v>
      </c>
      <c r="G14" s="459">
        <f t="shared" si="1"/>
        <v>0</v>
      </c>
    </row>
    <row r="15" spans="1:7">
      <c r="A15" s="454" t="s">
        <v>448</v>
      </c>
      <c r="B15" s="460">
        <v>239000</v>
      </c>
      <c r="C15" s="460"/>
      <c r="D15" s="458">
        <f t="shared" si="0"/>
        <v>239000</v>
      </c>
      <c r="E15" s="460">
        <v>103000</v>
      </c>
      <c r="F15" s="460">
        <v>103000</v>
      </c>
      <c r="G15" s="459">
        <f t="shared" si="1"/>
        <v>136000</v>
      </c>
    </row>
    <row r="16" spans="1:7">
      <c r="A16" s="455" t="s">
        <v>208</v>
      </c>
      <c r="B16" s="458">
        <f>SUM(B17:B25)</f>
        <v>3900003.9100000006</v>
      </c>
      <c r="C16" s="458">
        <f>SUM(C17:C25)</f>
        <v>0</v>
      </c>
      <c r="D16" s="458">
        <f>B16+C16</f>
        <v>3900003.9100000006</v>
      </c>
      <c r="E16" s="458">
        <f>SUM(E17:E25)</f>
        <v>841201.03</v>
      </c>
      <c r="F16" s="458">
        <f>SUM(F17:F25)</f>
        <v>841201.03</v>
      </c>
      <c r="G16" s="459">
        <f t="shared" si="1"/>
        <v>3058802.8800000008</v>
      </c>
    </row>
    <row r="17" spans="1:7" ht="25.5">
      <c r="A17" s="454" t="s">
        <v>449</v>
      </c>
      <c r="B17" s="460">
        <v>1443429.24</v>
      </c>
      <c r="C17" s="460"/>
      <c r="D17" s="458">
        <f t="shared" si="0"/>
        <v>1443429.24</v>
      </c>
      <c r="E17" s="460">
        <v>134830</v>
      </c>
      <c r="F17" s="460">
        <v>134830</v>
      </c>
      <c r="G17" s="459">
        <f t="shared" si="1"/>
        <v>1308599.24</v>
      </c>
    </row>
    <row r="18" spans="1:7">
      <c r="A18" s="454" t="s">
        <v>450</v>
      </c>
      <c r="B18" s="460">
        <v>192679.78</v>
      </c>
      <c r="C18" s="460"/>
      <c r="D18" s="458">
        <f t="shared" si="0"/>
        <v>192679.78</v>
      </c>
      <c r="E18" s="460">
        <v>50906.879999999997</v>
      </c>
      <c r="F18" s="460">
        <v>50906.879999999997</v>
      </c>
      <c r="G18" s="459">
        <f t="shared" si="1"/>
        <v>141772.9</v>
      </c>
    </row>
    <row r="19" spans="1:7">
      <c r="A19" s="454" t="s">
        <v>451</v>
      </c>
      <c r="B19" s="460">
        <v>0</v>
      </c>
      <c r="C19" s="460"/>
      <c r="D19" s="458">
        <f t="shared" si="0"/>
        <v>0</v>
      </c>
      <c r="E19" s="460">
        <v>0</v>
      </c>
      <c r="F19" s="460">
        <v>0</v>
      </c>
      <c r="G19" s="459">
        <f t="shared" si="1"/>
        <v>0</v>
      </c>
    </row>
    <row r="20" spans="1:7">
      <c r="A20" s="454" t="s">
        <v>452</v>
      </c>
      <c r="B20" s="460">
        <v>521561.41</v>
      </c>
      <c r="C20" s="460"/>
      <c r="D20" s="458">
        <f t="shared" si="0"/>
        <v>521561.41</v>
      </c>
      <c r="E20" s="460">
        <v>110230.07</v>
      </c>
      <c r="F20" s="460">
        <v>110230.07</v>
      </c>
      <c r="G20" s="459">
        <f t="shared" si="1"/>
        <v>411331.33999999997</v>
      </c>
    </row>
    <row r="21" spans="1:7">
      <c r="A21" s="454" t="s">
        <v>453</v>
      </c>
      <c r="B21" s="460">
        <v>0</v>
      </c>
      <c r="C21" s="460">
        <v>52200</v>
      </c>
      <c r="D21" s="458">
        <f t="shared" si="0"/>
        <v>52200</v>
      </c>
      <c r="E21" s="460">
        <v>52200</v>
      </c>
      <c r="F21" s="460">
        <v>52200</v>
      </c>
      <c r="G21" s="459">
        <f t="shared" si="1"/>
        <v>0</v>
      </c>
    </row>
    <row r="22" spans="1:7">
      <c r="A22" s="454" t="s">
        <v>454</v>
      </c>
      <c r="B22" s="460">
        <v>1140160.76</v>
      </c>
      <c r="C22" s="460"/>
      <c r="D22" s="458">
        <f t="shared" si="0"/>
        <v>1140160.76</v>
      </c>
      <c r="E22" s="460">
        <v>343051.21</v>
      </c>
      <c r="F22" s="460">
        <v>343051.21</v>
      </c>
      <c r="G22" s="459">
        <f t="shared" si="1"/>
        <v>797109.55</v>
      </c>
    </row>
    <row r="23" spans="1:7">
      <c r="A23" s="454" t="s">
        <v>455</v>
      </c>
      <c r="B23" s="460">
        <v>137549.1</v>
      </c>
      <c r="C23" s="460">
        <v>1748</v>
      </c>
      <c r="D23" s="458">
        <f t="shared" si="0"/>
        <v>139297.1</v>
      </c>
      <c r="E23" s="460">
        <v>51747.6</v>
      </c>
      <c r="F23" s="460">
        <v>51747.6</v>
      </c>
      <c r="G23" s="459">
        <f t="shared" si="1"/>
        <v>87549.5</v>
      </c>
    </row>
    <row r="24" spans="1:7">
      <c r="A24" s="454" t="s">
        <v>456</v>
      </c>
      <c r="B24" s="460">
        <v>0</v>
      </c>
      <c r="C24" s="460"/>
      <c r="D24" s="458">
        <f t="shared" si="0"/>
        <v>0</v>
      </c>
      <c r="E24" s="460">
        <v>0</v>
      </c>
      <c r="F24" s="460">
        <v>0</v>
      </c>
      <c r="G24" s="459">
        <f t="shared" si="1"/>
        <v>0</v>
      </c>
    </row>
    <row r="25" spans="1:7">
      <c r="A25" s="454" t="s">
        <v>457</v>
      </c>
      <c r="B25" s="460">
        <v>464623.62</v>
      </c>
      <c r="C25" s="460">
        <v>-53948</v>
      </c>
      <c r="D25" s="458">
        <f t="shared" si="0"/>
        <v>410675.62</v>
      </c>
      <c r="E25" s="460">
        <v>98235.27</v>
      </c>
      <c r="F25" s="460">
        <v>98235.27</v>
      </c>
      <c r="G25" s="459">
        <f t="shared" si="1"/>
        <v>312440.34999999998</v>
      </c>
    </row>
    <row r="26" spans="1:7">
      <c r="A26" s="455" t="s">
        <v>209</v>
      </c>
      <c r="B26" s="458">
        <f>SUM(B27:B35)</f>
        <v>10186111.33</v>
      </c>
      <c r="C26" s="458">
        <f>SUM(C27:C35)</f>
        <v>283231</v>
      </c>
      <c r="D26" s="458">
        <f>B26+C26</f>
        <v>10469342.33</v>
      </c>
      <c r="E26" s="458">
        <f>SUM(E27:E35)</f>
        <v>3860663.9000000004</v>
      </c>
      <c r="F26" s="458">
        <f>SUM(F27:F35)</f>
        <v>3860663.9000000004</v>
      </c>
      <c r="G26" s="459">
        <f t="shared" si="1"/>
        <v>6608678.4299999997</v>
      </c>
    </row>
    <row r="27" spans="1:7">
      <c r="A27" s="454" t="s">
        <v>458</v>
      </c>
      <c r="B27" s="460">
        <v>2225096.66</v>
      </c>
      <c r="C27" s="460"/>
      <c r="D27" s="458">
        <f t="shared" si="0"/>
        <v>2225096.66</v>
      </c>
      <c r="E27" s="460">
        <v>723690.14</v>
      </c>
      <c r="F27" s="460">
        <v>723690.14</v>
      </c>
      <c r="G27" s="459">
        <f t="shared" si="1"/>
        <v>1501406.52</v>
      </c>
    </row>
    <row r="28" spans="1:7">
      <c r="A28" s="454" t="s">
        <v>459</v>
      </c>
      <c r="B28" s="460">
        <v>1161003.6200000001</v>
      </c>
      <c r="C28" s="460">
        <v>96605</v>
      </c>
      <c r="D28" s="458">
        <f t="shared" si="0"/>
        <v>1257608.6200000001</v>
      </c>
      <c r="E28" s="460">
        <v>520462.42</v>
      </c>
      <c r="F28" s="460">
        <v>520462.42</v>
      </c>
      <c r="G28" s="459">
        <f t="shared" si="1"/>
        <v>737146.20000000019</v>
      </c>
    </row>
    <row r="29" spans="1:7">
      <c r="A29" s="454" t="s">
        <v>460</v>
      </c>
      <c r="B29" s="460">
        <v>1137411.3799999999</v>
      </c>
      <c r="C29" s="460"/>
      <c r="D29" s="458">
        <f t="shared" si="0"/>
        <v>1137411.3799999999</v>
      </c>
      <c r="E29" s="460">
        <v>498806.5</v>
      </c>
      <c r="F29" s="460">
        <v>498806.5</v>
      </c>
      <c r="G29" s="459">
        <f t="shared" si="1"/>
        <v>638604.87999999989</v>
      </c>
    </row>
    <row r="30" spans="1:7">
      <c r="A30" s="454" t="s">
        <v>461</v>
      </c>
      <c r="B30" s="460">
        <v>214843.27</v>
      </c>
      <c r="C30" s="460">
        <v>20345.36</v>
      </c>
      <c r="D30" s="458">
        <f t="shared" si="0"/>
        <v>235188.63</v>
      </c>
      <c r="E30" s="460">
        <v>96702.12</v>
      </c>
      <c r="F30" s="460">
        <v>96702.12</v>
      </c>
      <c r="G30" s="459">
        <f t="shared" si="1"/>
        <v>138486.51</v>
      </c>
    </row>
    <row r="31" spans="1:7" ht="25.5">
      <c r="A31" s="454" t="s">
        <v>462</v>
      </c>
      <c r="B31" s="460">
        <v>1829814.48</v>
      </c>
      <c r="C31" s="460">
        <v>26500</v>
      </c>
      <c r="D31" s="458">
        <f t="shared" si="0"/>
        <v>1856314.48</v>
      </c>
      <c r="E31" s="460">
        <v>308356.62</v>
      </c>
      <c r="F31" s="460">
        <v>308356.62</v>
      </c>
      <c r="G31" s="459">
        <f t="shared" si="1"/>
        <v>1547957.8599999999</v>
      </c>
    </row>
    <row r="32" spans="1:7">
      <c r="A32" s="454" t="s">
        <v>463</v>
      </c>
      <c r="B32" s="460">
        <v>112112.07</v>
      </c>
      <c r="C32" s="460"/>
      <c r="D32" s="458">
        <f t="shared" si="0"/>
        <v>112112.07</v>
      </c>
      <c r="E32" s="460">
        <v>0</v>
      </c>
      <c r="F32" s="460">
        <v>0</v>
      </c>
      <c r="G32" s="459">
        <f t="shared" si="1"/>
        <v>112112.07</v>
      </c>
    </row>
    <row r="33" spans="1:7">
      <c r="A33" s="454" t="s">
        <v>464</v>
      </c>
      <c r="B33" s="460">
        <v>1112886.7</v>
      </c>
      <c r="C33" s="460"/>
      <c r="D33" s="458">
        <f t="shared" si="0"/>
        <v>1112886.7</v>
      </c>
      <c r="E33" s="460">
        <v>384704</v>
      </c>
      <c r="F33" s="460">
        <v>384704</v>
      </c>
      <c r="G33" s="459">
        <f t="shared" si="1"/>
        <v>728182.7</v>
      </c>
    </row>
    <row r="34" spans="1:7" ht="15.75" thickBot="1">
      <c r="A34" s="456" t="s">
        <v>465</v>
      </c>
      <c r="B34" s="461">
        <v>833203.65</v>
      </c>
      <c r="C34" s="461">
        <v>-143450.35999999999</v>
      </c>
      <c r="D34" s="462">
        <f t="shared" si="0"/>
        <v>689753.29</v>
      </c>
      <c r="E34" s="461">
        <v>172539.1</v>
      </c>
      <c r="F34" s="461">
        <v>172539.1</v>
      </c>
      <c r="G34" s="463">
        <f t="shared" si="1"/>
        <v>517214.19000000006</v>
      </c>
    </row>
    <row r="35" spans="1:7">
      <c r="A35" s="454" t="s">
        <v>466</v>
      </c>
      <c r="B35" s="460">
        <v>1559739.5</v>
      </c>
      <c r="C35" s="460">
        <v>283231</v>
      </c>
      <c r="D35" s="458">
        <f t="shared" si="0"/>
        <v>1842970.5</v>
      </c>
      <c r="E35" s="460">
        <v>1155403</v>
      </c>
      <c r="F35" s="460">
        <v>1155403</v>
      </c>
      <c r="G35" s="459">
        <f t="shared" si="1"/>
        <v>687567.5</v>
      </c>
    </row>
    <row r="36" spans="1:7">
      <c r="A36" s="455" t="s">
        <v>362</v>
      </c>
      <c r="B36" s="458">
        <f>SUM(B37:B45)</f>
        <v>0</v>
      </c>
      <c r="C36" s="458">
        <f>SUM(C37:C45)</f>
        <v>0</v>
      </c>
      <c r="D36" s="458">
        <f>B36+C36</f>
        <v>0</v>
      </c>
      <c r="E36" s="458">
        <f>SUM(E37:E45)</f>
        <v>0</v>
      </c>
      <c r="F36" s="458">
        <f>SUM(F37:F45)</f>
        <v>0</v>
      </c>
      <c r="G36" s="459">
        <f t="shared" si="1"/>
        <v>0</v>
      </c>
    </row>
    <row r="37" spans="1:7">
      <c r="A37" s="454" t="s">
        <v>210</v>
      </c>
      <c r="B37" s="460"/>
      <c r="C37" s="460"/>
      <c r="D37" s="458">
        <f t="shared" si="0"/>
        <v>0</v>
      </c>
      <c r="E37" s="460"/>
      <c r="F37" s="460"/>
      <c r="G37" s="459">
        <f t="shared" si="1"/>
        <v>0</v>
      </c>
    </row>
    <row r="38" spans="1:7">
      <c r="A38" s="454" t="s">
        <v>211</v>
      </c>
      <c r="B38" s="460"/>
      <c r="C38" s="460"/>
      <c r="D38" s="458">
        <f t="shared" si="0"/>
        <v>0</v>
      </c>
      <c r="E38" s="460"/>
      <c r="F38" s="460"/>
      <c r="G38" s="459">
        <f t="shared" si="1"/>
        <v>0</v>
      </c>
    </row>
    <row r="39" spans="1:7">
      <c r="A39" s="454" t="s">
        <v>212</v>
      </c>
      <c r="B39" s="460"/>
      <c r="C39" s="460"/>
      <c r="D39" s="458">
        <f t="shared" si="0"/>
        <v>0</v>
      </c>
      <c r="E39" s="460"/>
      <c r="F39" s="460"/>
      <c r="G39" s="459">
        <f t="shared" si="1"/>
        <v>0</v>
      </c>
    </row>
    <row r="40" spans="1:7">
      <c r="A40" s="454" t="s">
        <v>213</v>
      </c>
      <c r="B40" s="460"/>
      <c r="C40" s="460"/>
      <c r="D40" s="458">
        <f t="shared" si="0"/>
        <v>0</v>
      </c>
      <c r="E40" s="460"/>
      <c r="F40" s="460"/>
      <c r="G40" s="459">
        <f t="shared" si="1"/>
        <v>0</v>
      </c>
    </row>
    <row r="41" spans="1:7">
      <c r="A41" s="454" t="s">
        <v>214</v>
      </c>
      <c r="B41" s="460"/>
      <c r="C41" s="460"/>
      <c r="D41" s="458">
        <f t="shared" si="0"/>
        <v>0</v>
      </c>
      <c r="E41" s="460"/>
      <c r="F41" s="460"/>
      <c r="G41" s="459">
        <f t="shared" si="1"/>
        <v>0</v>
      </c>
    </row>
    <row r="42" spans="1:7">
      <c r="A42" s="454" t="s">
        <v>467</v>
      </c>
      <c r="B42" s="460"/>
      <c r="C42" s="460"/>
      <c r="D42" s="458">
        <f t="shared" si="0"/>
        <v>0</v>
      </c>
      <c r="E42" s="460"/>
      <c r="F42" s="460"/>
      <c r="G42" s="459">
        <f t="shared" si="1"/>
        <v>0</v>
      </c>
    </row>
    <row r="43" spans="1:7">
      <c r="A43" s="454" t="s">
        <v>216</v>
      </c>
      <c r="B43" s="460"/>
      <c r="C43" s="460"/>
      <c r="D43" s="458">
        <f t="shared" si="0"/>
        <v>0</v>
      </c>
      <c r="E43" s="460"/>
      <c r="F43" s="460"/>
      <c r="G43" s="459">
        <f t="shared" si="1"/>
        <v>0</v>
      </c>
    </row>
    <row r="44" spans="1:7">
      <c r="A44" s="454" t="s">
        <v>217</v>
      </c>
      <c r="B44" s="460"/>
      <c r="C44" s="460"/>
      <c r="D44" s="458">
        <f t="shared" si="0"/>
        <v>0</v>
      </c>
      <c r="E44" s="460"/>
      <c r="F44" s="460"/>
      <c r="G44" s="459">
        <f t="shared" si="1"/>
        <v>0</v>
      </c>
    </row>
    <row r="45" spans="1:7">
      <c r="A45" s="454" t="s">
        <v>218</v>
      </c>
      <c r="B45" s="460"/>
      <c r="C45" s="460"/>
      <c r="D45" s="458">
        <f t="shared" si="0"/>
        <v>0</v>
      </c>
      <c r="E45" s="460"/>
      <c r="F45" s="460"/>
      <c r="G45" s="459">
        <f t="shared" si="1"/>
        <v>0</v>
      </c>
    </row>
    <row r="46" spans="1:7">
      <c r="A46" s="455" t="s">
        <v>468</v>
      </c>
      <c r="B46" s="458">
        <f>SUM(B47:B55)</f>
        <v>0</v>
      </c>
      <c r="C46" s="458">
        <f>SUM(C47:C55)</f>
        <v>0</v>
      </c>
      <c r="D46" s="458">
        <f>B46+C46</f>
        <v>0</v>
      </c>
      <c r="E46" s="458">
        <f>SUM(E47:E55)</f>
        <v>0</v>
      </c>
      <c r="F46" s="458">
        <f>SUM(F47:F55)</f>
        <v>0</v>
      </c>
      <c r="G46" s="459">
        <f t="shared" si="1"/>
        <v>0</v>
      </c>
    </row>
    <row r="47" spans="1:7">
      <c r="A47" s="454" t="s">
        <v>469</v>
      </c>
      <c r="B47" s="460">
        <v>0</v>
      </c>
      <c r="C47" s="460"/>
      <c r="D47" s="458">
        <f t="shared" si="0"/>
        <v>0</v>
      </c>
      <c r="E47" s="460"/>
      <c r="F47" s="460"/>
      <c r="G47" s="459">
        <f>D47-E47</f>
        <v>0</v>
      </c>
    </row>
    <row r="48" spans="1:7">
      <c r="A48" s="454" t="s">
        <v>470</v>
      </c>
      <c r="B48" s="460"/>
      <c r="C48" s="460"/>
      <c r="D48" s="458">
        <f t="shared" si="0"/>
        <v>0</v>
      </c>
      <c r="E48" s="460"/>
      <c r="F48" s="460"/>
      <c r="G48" s="459">
        <f t="shared" si="1"/>
        <v>0</v>
      </c>
    </row>
    <row r="49" spans="1:7">
      <c r="A49" s="454" t="s">
        <v>471</v>
      </c>
      <c r="B49" s="460"/>
      <c r="C49" s="460"/>
      <c r="D49" s="458">
        <f t="shared" si="0"/>
        <v>0</v>
      </c>
      <c r="E49" s="460"/>
      <c r="F49" s="460"/>
      <c r="G49" s="459">
        <f t="shared" si="1"/>
        <v>0</v>
      </c>
    </row>
    <row r="50" spans="1:7">
      <c r="A50" s="454" t="s">
        <v>472</v>
      </c>
      <c r="B50" s="460"/>
      <c r="C50" s="460"/>
      <c r="D50" s="458">
        <f t="shared" si="0"/>
        <v>0</v>
      </c>
      <c r="E50" s="460"/>
      <c r="F50" s="460"/>
      <c r="G50" s="459">
        <f t="shared" si="1"/>
        <v>0</v>
      </c>
    </row>
    <row r="51" spans="1:7">
      <c r="A51" s="454" t="s">
        <v>473</v>
      </c>
      <c r="B51" s="460"/>
      <c r="C51" s="460"/>
      <c r="D51" s="458">
        <f t="shared" si="0"/>
        <v>0</v>
      </c>
      <c r="E51" s="460"/>
      <c r="F51" s="460"/>
      <c r="G51" s="459">
        <f t="shared" si="1"/>
        <v>0</v>
      </c>
    </row>
    <row r="52" spans="1:7">
      <c r="A52" s="454" t="s">
        <v>474</v>
      </c>
      <c r="B52" s="460"/>
      <c r="C52" s="460"/>
      <c r="D52" s="458">
        <f t="shared" si="0"/>
        <v>0</v>
      </c>
      <c r="E52" s="460"/>
      <c r="F52" s="460"/>
      <c r="G52" s="459">
        <f t="shared" si="1"/>
        <v>0</v>
      </c>
    </row>
    <row r="53" spans="1:7">
      <c r="A53" s="454" t="s">
        <v>475</v>
      </c>
      <c r="B53" s="460"/>
      <c r="C53" s="460"/>
      <c r="D53" s="458">
        <f t="shared" si="0"/>
        <v>0</v>
      </c>
      <c r="E53" s="460"/>
      <c r="F53" s="460"/>
      <c r="G53" s="459">
        <f t="shared" si="1"/>
        <v>0</v>
      </c>
    </row>
    <row r="54" spans="1:7">
      <c r="A54" s="454" t="s">
        <v>476</v>
      </c>
      <c r="B54" s="460"/>
      <c r="C54" s="460"/>
      <c r="D54" s="458">
        <f t="shared" si="0"/>
        <v>0</v>
      </c>
      <c r="E54" s="460"/>
      <c r="F54" s="460"/>
      <c r="G54" s="459">
        <f t="shared" si="1"/>
        <v>0</v>
      </c>
    </row>
    <row r="55" spans="1:7">
      <c r="A55" s="454" t="s">
        <v>54</v>
      </c>
      <c r="B55" s="460"/>
      <c r="C55" s="460"/>
      <c r="D55" s="458">
        <f t="shared" si="0"/>
        <v>0</v>
      </c>
      <c r="E55" s="460"/>
      <c r="F55" s="460"/>
      <c r="G55" s="459">
        <f t="shared" si="1"/>
        <v>0</v>
      </c>
    </row>
    <row r="56" spans="1:7">
      <c r="A56" s="455" t="s">
        <v>234</v>
      </c>
      <c r="B56" s="458">
        <f>SUM(B57:B59)</f>
        <v>0</v>
      </c>
      <c r="C56" s="458">
        <f>SUM(C57:C59)</f>
        <v>0</v>
      </c>
      <c r="D56" s="458">
        <f>B56+C56</f>
        <v>0</v>
      </c>
      <c r="E56" s="458">
        <f>SUM(E57:E59)</f>
        <v>0</v>
      </c>
      <c r="F56" s="458">
        <f>SUM(F57:F59)</f>
        <v>0</v>
      </c>
      <c r="G56" s="459">
        <f t="shared" si="1"/>
        <v>0</v>
      </c>
    </row>
    <row r="57" spans="1:7">
      <c r="A57" s="454" t="s">
        <v>477</v>
      </c>
      <c r="B57" s="460"/>
      <c r="C57" s="460"/>
      <c r="D57" s="458">
        <f t="shared" si="0"/>
        <v>0</v>
      </c>
      <c r="E57" s="460"/>
      <c r="F57" s="460"/>
      <c r="G57" s="459">
        <f t="shared" si="1"/>
        <v>0</v>
      </c>
    </row>
    <row r="58" spans="1:7">
      <c r="A58" s="454" t="s">
        <v>478</v>
      </c>
      <c r="B58" s="460"/>
      <c r="C58" s="460"/>
      <c r="D58" s="458">
        <f t="shared" si="0"/>
        <v>0</v>
      </c>
      <c r="E58" s="460"/>
      <c r="F58" s="460"/>
      <c r="G58" s="459">
        <f t="shared" si="1"/>
        <v>0</v>
      </c>
    </row>
    <row r="59" spans="1:7">
      <c r="A59" s="454" t="s">
        <v>479</v>
      </c>
      <c r="B59" s="460"/>
      <c r="C59" s="460"/>
      <c r="D59" s="458">
        <f t="shared" si="0"/>
        <v>0</v>
      </c>
      <c r="E59" s="460"/>
      <c r="F59" s="460"/>
      <c r="G59" s="459">
        <f t="shared" si="1"/>
        <v>0</v>
      </c>
    </row>
    <row r="60" spans="1:7">
      <c r="A60" s="455" t="s">
        <v>480</v>
      </c>
      <c r="B60" s="458">
        <f>SUM(B61:B67)</f>
        <v>0</v>
      </c>
      <c r="C60" s="458">
        <f>SUM(C61:C67)</f>
        <v>0</v>
      </c>
      <c r="D60" s="458">
        <f>B60+C60</f>
        <v>0</v>
      </c>
      <c r="E60" s="458">
        <f>SUM(E61:E67)</f>
        <v>0</v>
      </c>
      <c r="F60" s="458">
        <f>SUM(F61:F67)</f>
        <v>0</v>
      </c>
      <c r="G60" s="459">
        <f t="shared" si="1"/>
        <v>0</v>
      </c>
    </row>
    <row r="61" spans="1:7">
      <c r="A61" s="454" t="s">
        <v>481</v>
      </c>
      <c r="B61" s="460"/>
      <c r="C61" s="460"/>
      <c r="D61" s="458">
        <f t="shared" si="0"/>
        <v>0</v>
      </c>
      <c r="E61" s="460"/>
      <c r="F61" s="460"/>
      <c r="G61" s="459">
        <f t="shared" si="1"/>
        <v>0</v>
      </c>
    </row>
    <row r="62" spans="1:7" ht="15.75" thickBot="1">
      <c r="A62" s="456" t="s">
        <v>482</v>
      </c>
      <c r="B62" s="461"/>
      <c r="C62" s="461"/>
      <c r="D62" s="462">
        <f t="shared" si="0"/>
        <v>0</v>
      </c>
      <c r="E62" s="461"/>
      <c r="F62" s="461"/>
      <c r="G62" s="463">
        <f t="shared" si="1"/>
        <v>0</v>
      </c>
    </row>
    <row r="63" spans="1:7">
      <c r="A63" s="454" t="s">
        <v>483</v>
      </c>
      <c r="B63" s="460"/>
      <c r="C63" s="460"/>
      <c r="D63" s="458">
        <f t="shared" si="0"/>
        <v>0</v>
      </c>
      <c r="E63" s="460"/>
      <c r="F63" s="460"/>
      <c r="G63" s="459">
        <f t="shared" si="1"/>
        <v>0</v>
      </c>
    </row>
    <row r="64" spans="1:7">
      <c r="A64" s="454" t="s">
        <v>484</v>
      </c>
      <c r="B64" s="460"/>
      <c r="C64" s="460"/>
      <c r="D64" s="458">
        <f t="shared" si="0"/>
        <v>0</v>
      </c>
      <c r="E64" s="460"/>
      <c r="F64" s="460"/>
      <c r="G64" s="459">
        <f t="shared" si="1"/>
        <v>0</v>
      </c>
    </row>
    <row r="65" spans="1:7">
      <c r="A65" s="454" t="s">
        <v>485</v>
      </c>
      <c r="B65" s="460"/>
      <c r="C65" s="460"/>
      <c r="D65" s="458">
        <f t="shared" si="0"/>
        <v>0</v>
      </c>
      <c r="E65" s="460"/>
      <c r="F65" s="460"/>
      <c r="G65" s="459">
        <f t="shared" si="1"/>
        <v>0</v>
      </c>
    </row>
    <row r="66" spans="1:7">
      <c r="A66" s="454" t="s">
        <v>486</v>
      </c>
      <c r="B66" s="460"/>
      <c r="C66" s="460"/>
      <c r="D66" s="458">
        <f t="shared" si="0"/>
        <v>0</v>
      </c>
      <c r="E66" s="460"/>
      <c r="F66" s="460"/>
      <c r="G66" s="459">
        <f t="shared" si="1"/>
        <v>0</v>
      </c>
    </row>
    <row r="67" spans="1:7">
      <c r="A67" s="454" t="s">
        <v>487</v>
      </c>
      <c r="B67" s="460"/>
      <c r="C67" s="460"/>
      <c r="D67" s="458">
        <f t="shared" si="0"/>
        <v>0</v>
      </c>
      <c r="E67" s="460"/>
      <c r="F67" s="460"/>
      <c r="G67" s="459">
        <f t="shared" si="1"/>
        <v>0</v>
      </c>
    </row>
    <row r="68" spans="1:7">
      <c r="A68" s="455" t="s">
        <v>197</v>
      </c>
      <c r="B68" s="458">
        <f>SUM(B69:B71)</f>
        <v>0</v>
      </c>
      <c r="C68" s="458">
        <f>SUM(C69:C71)</f>
        <v>0</v>
      </c>
      <c r="D68" s="458">
        <f>B68+C68</f>
        <v>0</v>
      </c>
      <c r="E68" s="458">
        <f>SUM(E69:E71)</f>
        <v>0</v>
      </c>
      <c r="F68" s="458">
        <f>SUM(F69:F71)</f>
        <v>0</v>
      </c>
      <c r="G68" s="459">
        <f t="shared" si="1"/>
        <v>0</v>
      </c>
    </row>
    <row r="69" spans="1:7">
      <c r="A69" s="454" t="s">
        <v>220</v>
      </c>
      <c r="B69" s="460"/>
      <c r="C69" s="460"/>
      <c r="D69" s="458">
        <f t="shared" si="0"/>
        <v>0</v>
      </c>
      <c r="E69" s="460"/>
      <c r="F69" s="460"/>
      <c r="G69" s="459">
        <f t="shared" si="1"/>
        <v>0</v>
      </c>
    </row>
    <row r="70" spans="1:7">
      <c r="A70" s="454" t="s">
        <v>67</v>
      </c>
      <c r="B70" s="460"/>
      <c r="C70" s="460"/>
      <c r="D70" s="458">
        <f t="shared" si="0"/>
        <v>0</v>
      </c>
      <c r="E70" s="460"/>
      <c r="F70" s="460"/>
      <c r="G70" s="459">
        <f t="shared" si="1"/>
        <v>0</v>
      </c>
    </row>
    <row r="71" spans="1:7">
      <c r="A71" s="454" t="s">
        <v>221</v>
      </c>
      <c r="B71" s="460"/>
      <c r="C71" s="460"/>
      <c r="D71" s="458">
        <f t="shared" si="0"/>
        <v>0</v>
      </c>
      <c r="E71" s="460"/>
      <c r="F71" s="460"/>
      <c r="G71" s="459">
        <f t="shared" si="1"/>
        <v>0</v>
      </c>
    </row>
    <row r="72" spans="1:7">
      <c r="A72" s="455" t="s">
        <v>488</v>
      </c>
      <c r="B72" s="458">
        <f>SUM(B73:B79)</f>
        <v>0</v>
      </c>
      <c r="C72" s="458">
        <f>SUM(C73:C79)</f>
        <v>0</v>
      </c>
      <c r="D72" s="458">
        <f>B72+C72</f>
        <v>0</v>
      </c>
      <c r="E72" s="458">
        <f>SUM(E73:E79)</f>
        <v>0</v>
      </c>
      <c r="F72" s="458">
        <f>SUM(F73:F79)</f>
        <v>0</v>
      </c>
      <c r="G72" s="459">
        <f t="shared" si="1"/>
        <v>0</v>
      </c>
    </row>
    <row r="73" spans="1:7">
      <c r="A73" s="454" t="s">
        <v>489</v>
      </c>
      <c r="B73" s="460"/>
      <c r="C73" s="460"/>
      <c r="D73" s="458">
        <f t="shared" ref="D73:D79" si="2">B73+C73</f>
        <v>0</v>
      </c>
      <c r="E73" s="460"/>
      <c r="F73" s="460"/>
      <c r="G73" s="459">
        <f t="shared" ref="G73:G79" si="3">D73-E73</f>
        <v>0</v>
      </c>
    </row>
    <row r="74" spans="1:7">
      <c r="A74" s="454" t="s">
        <v>223</v>
      </c>
      <c r="B74" s="460"/>
      <c r="C74" s="460"/>
      <c r="D74" s="458">
        <f t="shared" si="2"/>
        <v>0</v>
      </c>
      <c r="E74" s="460"/>
      <c r="F74" s="460"/>
      <c r="G74" s="459">
        <f t="shared" si="3"/>
        <v>0</v>
      </c>
    </row>
    <row r="75" spans="1:7">
      <c r="A75" s="454" t="s">
        <v>224</v>
      </c>
      <c r="B75" s="460"/>
      <c r="C75" s="460"/>
      <c r="D75" s="458">
        <f t="shared" si="2"/>
        <v>0</v>
      </c>
      <c r="E75" s="460"/>
      <c r="F75" s="460"/>
      <c r="G75" s="459">
        <f t="shared" si="3"/>
        <v>0</v>
      </c>
    </row>
    <row r="76" spans="1:7">
      <c r="A76" s="454" t="s">
        <v>225</v>
      </c>
      <c r="B76" s="460"/>
      <c r="C76" s="460"/>
      <c r="D76" s="458">
        <f t="shared" si="2"/>
        <v>0</v>
      </c>
      <c r="E76" s="460"/>
      <c r="F76" s="460"/>
      <c r="G76" s="459">
        <f t="shared" si="3"/>
        <v>0</v>
      </c>
    </row>
    <row r="77" spans="1:7">
      <c r="A77" s="454" t="s">
        <v>226</v>
      </c>
      <c r="B77" s="460"/>
      <c r="C77" s="460"/>
      <c r="D77" s="458">
        <f t="shared" si="2"/>
        <v>0</v>
      </c>
      <c r="E77" s="460"/>
      <c r="F77" s="460"/>
      <c r="G77" s="459">
        <f t="shared" si="3"/>
        <v>0</v>
      </c>
    </row>
    <row r="78" spans="1:7">
      <c r="A78" s="454" t="s">
        <v>227</v>
      </c>
      <c r="B78" s="460"/>
      <c r="C78" s="460"/>
      <c r="D78" s="458">
        <f t="shared" si="2"/>
        <v>0</v>
      </c>
      <c r="E78" s="460"/>
      <c r="F78" s="460"/>
      <c r="G78" s="459">
        <f t="shared" si="3"/>
        <v>0</v>
      </c>
    </row>
    <row r="79" spans="1:7" ht="15.75" thickBot="1">
      <c r="A79" s="456" t="s">
        <v>490</v>
      </c>
      <c r="B79" s="461"/>
      <c r="C79" s="461"/>
      <c r="D79" s="462">
        <f t="shared" si="2"/>
        <v>0</v>
      </c>
      <c r="E79" s="461"/>
      <c r="F79" s="461"/>
      <c r="G79" s="463">
        <f t="shared" si="3"/>
        <v>0</v>
      </c>
    </row>
    <row r="80" spans="1:7" ht="15.75" thickBot="1">
      <c r="A80" s="457" t="s">
        <v>491</v>
      </c>
      <c r="B80" s="430">
        <f>B72+B68+B60+B56+B46+B36+B26+B16+B8</f>
        <v>130107095.38</v>
      </c>
      <c r="C80" s="430">
        <f>C72+C68+C60+C56+C46+C36+C26+C16+C8</f>
        <v>3868173.93</v>
      </c>
      <c r="D80" s="430">
        <f>B80+C80</f>
        <v>133975269.31</v>
      </c>
      <c r="E80" s="430">
        <f>E72+E68+E60+E56+E46+E36+E26+E16+E8</f>
        <v>59270578.600000009</v>
      </c>
      <c r="F80" s="430">
        <f>F72+F68+F60+F56+F46+F36+F26+F16+F8</f>
        <v>56642446.800000004</v>
      </c>
      <c r="G80" s="464">
        <f>D80-E80</f>
        <v>74704690.709999993</v>
      </c>
    </row>
    <row r="81" spans="1:7">
      <c r="A81" s="568"/>
      <c r="B81" s="569"/>
      <c r="C81" s="569"/>
      <c r="D81" s="569"/>
      <c r="E81" s="569"/>
      <c r="F81" s="569"/>
      <c r="G81" s="569"/>
    </row>
    <row r="82" spans="1:7">
      <c r="A82" s="568"/>
      <c r="B82" s="569"/>
      <c r="C82" s="569"/>
      <c r="D82" s="569"/>
      <c r="E82" s="569"/>
      <c r="F82" s="569"/>
      <c r="G82" s="569"/>
    </row>
    <row r="83" spans="1:7">
      <c r="A83" s="568"/>
      <c r="B83" s="569"/>
      <c r="C83" s="569"/>
      <c r="D83" s="569"/>
      <c r="E83" s="569"/>
      <c r="F83" s="569"/>
      <c r="G83" s="569"/>
    </row>
    <row r="84" spans="1:7">
      <c r="A84" s="568"/>
      <c r="B84" s="569"/>
      <c r="C84" s="569"/>
      <c r="D84" s="569"/>
      <c r="E84" s="569"/>
      <c r="F84" s="569"/>
      <c r="G84" s="569"/>
    </row>
    <row r="85" spans="1:7">
      <c r="A85" s="568"/>
      <c r="B85" s="569"/>
      <c r="C85" s="569"/>
      <c r="D85" s="569"/>
      <c r="E85" s="569"/>
      <c r="F85" s="569"/>
      <c r="G85" s="569"/>
    </row>
    <row r="86" spans="1:7">
      <c r="A86" s="568"/>
      <c r="B86" s="569"/>
      <c r="C86" s="569"/>
      <c r="D86" s="569"/>
      <c r="E86" s="569"/>
      <c r="F86" s="569"/>
      <c r="G86" s="569"/>
    </row>
    <row r="87" spans="1:7" ht="16.5">
      <c r="A87" s="109"/>
      <c r="B87" s="109"/>
      <c r="C87" s="109"/>
      <c r="D87" s="109"/>
      <c r="E87" s="109"/>
      <c r="F87" s="109"/>
      <c r="G87" s="109"/>
    </row>
    <row r="88" spans="1:7" ht="16.5">
      <c r="A88" s="109"/>
      <c r="B88" s="109"/>
      <c r="C88" s="109"/>
      <c r="D88" s="109"/>
      <c r="E88" s="109"/>
      <c r="F88" s="109"/>
      <c r="G88" s="109"/>
    </row>
    <row r="89" spans="1:7" ht="16.5">
      <c r="A89" s="109"/>
      <c r="B89" s="109"/>
      <c r="C89" s="109"/>
      <c r="D89" s="109"/>
      <c r="E89" s="109"/>
      <c r="F89" s="109"/>
      <c r="G89" s="109"/>
    </row>
    <row r="90" spans="1:7" ht="16.5">
      <c r="A90" s="109"/>
      <c r="B90" s="109"/>
      <c r="C90" s="109"/>
      <c r="D90" s="109"/>
      <c r="E90" s="109"/>
      <c r="F90" s="109"/>
      <c r="G90" s="109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7" orientation="portrait" horizontalDpi="1200" verticalDpi="1200" r:id="rId1"/>
  <rowBreaks count="1" manualBreakCount="1">
    <brk id="6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workbookViewId="0">
      <pane ySplit="9" topLeftCell="A142" activePane="bottomLeft" state="frozen"/>
      <selection pane="bottomLeft" activeCell="I171" sqref="I171"/>
    </sheetView>
  </sheetViews>
  <sheetFormatPr baseColWidth="10" defaultColWidth="11" defaultRowHeight="12.75"/>
  <cols>
    <col min="1" max="1" width="4" style="1421" customWidth="1"/>
    <col min="2" max="2" width="11" style="1421"/>
    <col min="3" max="3" width="46" style="1421" customWidth="1"/>
    <col min="4" max="4" width="16" style="1421" customWidth="1"/>
    <col min="5" max="5" width="19.140625" style="1421" customWidth="1"/>
    <col min="6" max="6" width="13.5703125" style="1421" customWidth="1"/>
    <col min="7" max="7" width="13.140625" style="1421" customWidth="1"/>
    <col min="8" max="8" width="14.7109375" style="1421" customWidth="1"/>
    <col min="9" max="9" width="15.28515625" style="1421" bestFit="1" customWidth="1"/>
    <col min="10" max="256" width="11" style="1421"/>
    <col min="257" max="257" width="4" style="1421" customWidth="1"/>
    <col min="258" max="258" width="11" style="1421"/>
    <col min="259" max="259" width="46" style="1421" customWidth="1"/>
    <col min="260" max="260" width="16" style="1421" customWidth="1"/>
    <col min="261" max="261" width="19.140625" style="1421" customWidth="1"/>
    <col min="262" max="262" width="13.5703125" style="1421" customWidth="1"/>
    <col min="263" max="263" width="13.140625" style="1421" customWidth="1"/>
    <col min="264" max="264" width="14.7109375" style="1421" customWidth="1"/>
    <col min="265" max="265" width="15.28515625" style="1421" bestFit="1" customWidth="1"/>
    <col min="266" max="512" width="11" style="1421"/>
    <col min="513" max="513" width="4" style="1421" customWidth="1"/>
    <col min="514" max="514" width="11" style="1421"/>
    <col min="515" max="515" width="46" style="1421" customWidth="1"/>
    <col min="516" max="516" width="16" style="1421" customWidth="1"/>
    <col min="517" max="517" width="19.140625" style="1421" customWidth="1"/>
    <col min="518" max="518" width="13.5703125" style="1421" customWidth="1"/>
    <col min="519" max="519" width="13.140625" style="1421" customWidth="1"/>
    <col min="520" max="520" width="14.7109375" style="1421" customWidth="1"/>
    <col min="521" max="521" width="15.28515625" style="1421" bestFit="1" customWidth="1"/>
    <col min="522" max="768" width="11" style="1421"/>
    <col min="769" max="769" width="4" style="1421" customWidth="1"/>
    <col min="770" max="770" width="11" style="1421"/>
    <col min="771" max="771" width="46" style="1421" customWidth="1"/>
    <col min="772" max="772" width="16" style="1421" customWidth="1"/>
    <col min="773" max="773" width="19.140625" style="1421" customWidth="1"/>
    <col min="774" max="774" width="13.5703125" style="1421" customWidth="1"/>
    <col min="775" max="775" width="13.140625" style="1421" customWidth="1"/>
    <col min="776" max="776" width="14.7109375" style="1421" customWidth="1"/>
    <col min="777" max="777" width="15.28515625" style="1421" bestFit="1" customWidth="1"/>
    <col min="778" max="1024" width="11" style="1421"/>
    <col min="1025" max="1025" width="4" style="1421" customWidth="1"/>
    <col min="1026" max="1026" width="11" style="1421"/>
    <col min="1027" max="1027" width="46" style="1421" customWidth="1"/>
    <col min="1028" max="1028" width="16" style="1421" customWidth="1"/>
    <col min="1029" max="1029" width="19.140625" style="1421" customWidth="1"/>
    <col min="1030" max="1030" width="13.5703125" style="1421" customWidth="1"/>
    <col min="1031" max="1031" width="13.140625" style="1421" customWidth="1"/>
    <col min="1032" max="1032" width="14.7109375" style="1421" customWidth="1"/>
    <col min="1033" max="1033" width="15.28515625" style="1421" bestFit="1" customWidth="1"/>
    <col min="1034" max="1280" width="11" style="1421"/>
    <col min="1281" max="1281" width="4" style="1421" customWidth="1"/>
    <col min="1282" max="1282" width="11" style="1421"/>
    <col min="1283" max="1283" width="46" style="1421" customWidth="1"/>
    <col min="1284" max="1284" width="16" style="1421" customWidth="1"/>
    <col min="1285" max="1285" width="19.140625" style="1421" customWidth="1"/>
    <col min="1286" max="1286" width="13.5703125" style="1421" customWidth="1"/>
    <col min="1287" max="1287" width="13.140625" style="1421" customWidth="1"/>
    <col min="1288" max="1288" width="14.7109375" style="1421" customWidth="1"/>
    <col min="1289" max="1289" width="15.28515625" style="1421" bestFit="1" customWidth="1"/>
    <col min="1290" max="1536" width="11" style="1421"/>
    <col min="1537" max="1537" width="4" style="1421" customWidth="1"/>
    <col min="1538" max="1538" width="11" style="1421"/>
    <col min="1539" max="1539" width="46" style="1421" customWidth="1"/>
    <col min="1540" max="1540" width="16" style="1421" customWidth="1"/>
    <col min="1541" max="1541" width="19.140625" style="1421" customWidth="1"/>
    <col min="1542" max="1542" width="13.5703125" style="1421" customWidth="1"/>
    <col min="1543" max="1543" width="13.140625" style="1421" customWidth="1"/>
    <col min="1544" max="1544" width="14.7109375" style="1421" customWidth="1"/>
    <col min="1545" max="1545" width="15.28515625" style="1421" bestFit="1" customWidth="1"/>
    <col min="1546" max="1792" width="11" style="1421"/>
    <col min="1793" max="1793" width="4" style="1421" customWidth="1"/>
    <col min="1794" max="1794" width="11" style="1421"/>
    <col min="1795" max="1795" width="46" style="1421" customWidth="1"/>
    <col min="1796" max="1796" width="16" style="1421" customWidth="1"/>
    <col min="1797" max="1797" width="19.140625" style="1421" customWidth="1"/>
    <col min="1798" max="1798" width="13.5703125" style="1421" customWidth="1"/>
    <col min="1799" max="1799" width="13.140625" style="1421" customWidth="1"/>
    <col min="1800" max="1800" width="14.7109375" style="1421" customWidth="1"/>
    <col min="1801" max="1801" width="15.28515625" style="1421" bestFit="1" customWidth="1"/>
    <col min="1802" max="2048" width="11" style="1421"/>
    <col min="2049" max="2049" width="4" style="1421" customWidth="1"/>
    <col min="2050" max="2050" width="11" style="1421"/>
    <col min="2051" max="2051" width="46" style="1421" customWidth="1"/>
    <col min="2052" max="2052" width="16" style="1421" customWidth="1"/>
    <col min="2053" max="2053" width="19.140625" style="1421" customWidth="1"/>
    <col min="2054" max="2054" width="13.5703125" style="1421" customWidth="1"/>
    <col min="2055" max="2055" width="13.140625" style="1421" customWidth="1"/>
    <col min="2056" max="2056" width="14.7109375" style="1421" customWidth="1"/>
    <col min="2057" max="2057" width="15.28515625" style="1421" bestFit="1" customWidth="1"/>
    <col min="2058" max="2304" width="11" style="1421"/>
    <col min="2305" max="2305" width="4" style="1421" customWidth="1"/>
    <col min="2306" max="2306" width="11" style="1421"/>
    <col min="2307" max="2307" width="46" style="1421" customWidth="1"/>
    <col min="2308" max="2308" width="16" style="1421" customWidth="1"/>
    <col min="2309" max="2309" width="19.140625" style="1421" customWidth="1"/>
    <col min="2310" max="2310" width="13.5703125" style="1421" customWidth="1"/>
    <col min="2311" max="2311" width="13.140625" style="1421" customWidth="1"/>
    <col min="2312" max="2312" width="14.7109375" style="1421" customWidth="1"/>
    <col min="2313" max="2313" width="15.28515625" style="1421" bestFit="1" customWidth="1"/>
    <col min="2314" max="2560" width="11" style="1421"/>
    <col min="2561" max="2561" width="4" style="1421" customWidth="1"/>
    <col min="2562" max="2562" width="11" style="1421"/>
    <col min="2563" max="2563" width="46" style="1421" customWidth="1"/>
    <col min="2564" max="2564" width="16" style="1421" customWidth="1"/>
    <col min="2565" max="2565" width="19.140625" style="1421" customWidth="1"/>
    <col min="2566" max="2566" width="13.5703125" style="1421" customWidth="1"/>
    <col min="2567" max="2567" width="13.140625" style="1421" customWidth="1"/>
    <col min="2568" max="2568" width="14.7109375" style="1421" customWidth="1"/>
    <col min="2569" max="2569" width="15.28515625" style="1421" bestFit="1" customWidth="1"/>
    <col min="2570" max="2816" width="11" style="1421"/>
    <col min="2817" max="2817" width="4" style="1421" customWidth="1"/>
    <col min="2818" max="2818" width="11" style="1421"/>
    <col min="2819" max="2819" width="46" style="1421" customWidth="1"/>
    <col min="2820" max="2820" width="16" style="1421" customWidth="1"/>
    <col min="2821" max="2821" width="19.140625" style="1421" customWidth="1"/>
    <col min="2822" max="2822" width="13.5703125" style="1421" customWidth="1"/>
    <col min="2823" max="2823" width="13.140625" style="1421" customWidth="1"/>
    <col min="2824" max="2824" width="14.7109375" style="1421" customWidth="1"/>
    <col min="2825" max="2825" width="15.28515625" style="1421" bestFit="1" customWidth="1"/>
    <col min="2826" max="3072" width="11" style="1421"/>
    <col min="3073" max="3073" width="4" style="1421" customWidth="1"/>
    <col min="3074" max="3074" width="11" style="1421"/>
    <col min="3075" max="3075" width="46" style="1421" customWidth="1"/>
    <col min="3076" max="3076" width="16" style="1421" customWidth="1"/>
    <col min="3077" max="3077" width="19.140625" style="1421" customWidth="1"/>
    <col min="3078" max="3078" width="13.5703125" style="1421" customWidth="1"/>
    <col min="3079" max="3079" width="13.140625" style="1421" customWidth="1"/>
    <col min="3080" max="3080" width="14.7109375" style="1421" customWidth="1"/>
    <col min="3081" max="3081" width="15.28515625" style="1421" bestFit="1" customWidth="1"/>
    <col min="3082" max="3328" width="11" style="1421"/>
    <col min="3329" max="3329" width="4" style="1421" customWidth="1"/>
    <col min="3330" max="3330" width="11" style="1421"/>
    <col min="3331" max="3331" width="46" style="1421" customWidth="1"/>
    <col min="3332" max="3332" width="16" style="1421" customWidth="1"/>
    <col min="3333" max="3333" width="19.140625" style="1421" customWidth="1"/>
    <col min="3334" max="3334" width="13.5703125" style="1421" customWidth="1"/>
    <col min="3335" max="3335" width="13.140625" style="1421" customWidth="1"/>
    <col min="3336" max="3336" width="14.7109375" style="1421" customWidth="1"/>
    <col min="3337" max="3337" width="15.28515625" style="1421" bestFit="1" customWidth="1"/>
    <col min="3338" max="3584" width="11" style="1421"/>
    <col min="3585" max="3585" width="4" style="1421" customWidth="1"/>
    <col min="3586" max="3586" width="11" style="1421"/>
    <col min="3587" max="3587" width="46" style="1421" customWidth="1"/>
    <col min="3588" max="3588" width="16" style="1421" customWidth="1"/>
    <col min="3589" max="3589" width="19.140625" style="1421" customWidth="1"/>
    <col min="3590" max="3590" width="13.5703125" style="1421" customWidth="1"/>
    <col min="3591" max="3591" width="13.140625" style="1421" customWidth="1"/>
    <col min="3592" max="3592" width="14.7109375" style="1421" customWidth="1"/>
    <col min="3593" max="3593" width="15.28515625" style="1421" bestFit="1" customWidth="1"/>
    <col min="3594" max="3840" width="11" style="1421"/>
    <col min="3841" max="3841" width="4" style="1421" customWidth="1"/>
    <col min="3842" max="3842" width="11" style="1421"/>
    <col min="3843" max="3843" width="46" style="1421" customWidth="1"/>
    <col min="3844" max="3844" width="16" style="1421" customWidth="1"/>
    <col min="3845" max="3845" width="19.140625" style="1421" customWidth="1"/>
    <col min="3846" max="3846" width="13.5703125" style="1421" customWidth="1"/>
    <col min="3847" max="3847" width="13.140625" style="1421" customWidth="1"/>
    <col min="3848" max="3848" width="14.7109375" style="1421" customWidth="1"/>
    <col min="3849" max="3849" width="15.28515625" style="1421" bestFit="1" customWidth="1"/>
    <col min="3850" max="4096" width="11" style="1421"/>
    <col min="4097" max="4097" width="4" style="1421" customWidth="1"/>
    <col min="4098" max="4098" width="11" style="1421"/>
    <col min="4099" max="4099" width="46" style="1421" customWidth="1"/>
    <col min="4100" max="4100" width="16" style="1421" customWidth="1"/>
    <col min="4101" max="4101" width="19.140625" style="1421" customWidth="1"/>
    <col min="4102" max="4102" width="13.5703125" style="1421" customWidth="1"/>
    <col min="4103" max="4103" width="13.140625" style="1421" customWidth="1"/>
    <col min="4104" max="4104" width="14.7109375" style="1421" customWidth="1"/>
    <col min="4105" max="4105" width="15.28515625" style="1421" bestFit="1" customWidth="1"/>
    <col min="4106" max="4352" width="11" style="1421"/>
    <col min="4353" max="4353" width="4" style="1421" customWidth="1"/>
    <col min="4354" max="4354" width="11" style="1421"/>
    <col min="4355" max="4355" width="46" style="1421" customWidth="1"/>
    <col min="4356" max="4356" width="16" style="1421" customWidth="1"/>
    <col min="4357" max="4357" width="19.140625" style="1421" customWidth="1"/>
    <col min="4358" max="4358" width="13.5703125" style="1421" customWidth="1"/>
    <col min="4359" max="4359" width="13.140625" style="1421" customWidth="1"/>
    <col min="4360" max="4360" width="14.7109375" style="1421" customWidth="1"/>
    <col min="4361" max="4361" width="15.28515625" style="1421" bestFit="1" customWidth="1"/>
    <col min="4362" max="4608" width="11" style="1421"/>
    <col min="4609" max="4609" width="4" style="1421" customWidth="1"/>
    <col min="4610" max="4610" width="11" style="1421"/>
    <col min="4611" max="4611" width="46" style="1421" customWidth="1"/>
    <col min="4612" max="4612" width="16" style="1421" customWidth="1"/>
    <col min="4613" max="4613" width="19.140625" style="1421" customWidth="1"/>
    <col min="4614" max="4614" width="13.5703125" style="1421" customWidth="1"/>
    <col min="4615" max="4615" width="13.140625" style="1421" customWidth="1"/>
    <col min="4616" max="4616" width="14.7109375" style="1421" customWidth="1"/>
    <col min="4617" max="4617" width="15.28515625" style="1421" bestFit="1" customWidth="1"/>
    <col min="4618" max="4864" width="11" style="1421"/>
    <col min="4865" max="4865" width="4" style="1421" customWidth="1"/>
    <col min="4866" max="4866" width="11" style="1421"/>
    <col min="4867" max="4867" width="46" style="1421" customWidth="1"/>
    <col min="4868" max="4868" width="16" style="1421" customWidth="1"/>
    <col min="4869" max="4869" width="19.140625" style="1421" customWidth="1"/>
    <col min="4870" max="4870" width="13.5703125" style="1421" customWidth="1"/>
    <col min="4871" max="4871" width="13.140625" style="1421" customWidth="1"/>
    <col min="4872" max="4872" width="14.7109375" style="1421" customWidth="1"/>
    <col min="4873" max="4873" width="15.28515625" style="1421" bestFit="1" customWidth="1"/>
    <col min="4874" max="5120" width="11" style="1421"/>
    <col min="5121" max="5121" width="4" style="1421" customWidth="1"/>
    <col min="5122" max="5122" width="11" style="1421"/>
    <col min="5123" max="5123" width="46" style="1421" customWidth="1"/>
    <col min="5124" max="5124" width="16" style="1421" customWidth="1"/>
    <col min="5125" max="5125" width="19.140625" style="1421" customWidth="1"/>
    <col min="5126" max="5126" width="13.5703125" style="1421" customWidth="1"/>
    <col min="5127" max="5127" width="13.140625" style="1421" customWidth="1"/>
    <col min="5128" max="5128" width="14.7109375" style="1421" customWidth="1"/>
    <col min="5129" max="5129" width="15.28515625" style="1421" bestFit="1" customWidth="1"/>
    <col min="5130" max="5376" width="11" style="1421"/>
    <col min="5377" max="5377" width="4" style="1421" customWidth="1"/>
    <col min="5378" max="5378" width="11" style="1421"/>
    <col min="5379" max="5379" width="46" style="1421" customWidth="1"/>
    <col min="5380" max="5380" width="16" style="1421" customWidth="1"/>
    <col min="5381" max="5381" width="19.140625" style="1421" customWidth="1"/>
    <col min="5382" max="5382" width="13.5703125" style="1421" customWidth="1"/>
    <col min="5383" max="5383" width="13.140625" style="1421" customWidth="1"/>
    <col min="5384" max="5384" width="14.7109375" style="1421" customWidth="1"/>
    <col min="5385" max="5385" width="15.28515625" style="1421" bestFit="1" customWidth="1"/>
    <col min="5386" max="5632" width="11" style="1421"/>
    <col min="5633" max="5633" width="4" style="1421" customWidth="1"/>
    <col min="5634" max="5634" width="11" style="1421"/>
    <col min="5635" max="5635" width="46" style="1421" customWidth="1"/>
    <col min="5636" max="5636" width="16" style="1421" customWidth="1"/>
    <col min="5637" max="5637" width="19.140625" style="1421" customWidth="1"/>
    <col min="5638" max="5638" width="13.5703125" style="1421" customWidth="1"/>
    <col min="5639" max="5639" width="13.140625" style="1421" customWidth="1"/>
    <col min="5640" max="5640" width="14.7109375" style="1421" customWidth="1"/>
    <col min="5641" max="5641" width="15.28515625" style="1421" bestFit="1" customWidth="1"/>
    <col min="5642" max="5888" width="11" style="1421"/>
    <col min="5889" max="5889" width="4" style="1421" customWidth="1"/>
    <col min="5890" max="5890" width="11" style="1421"/>
    <col min="5891" max="5891" width="46" style="1421" customWidth="1"/>
    <col min="5892" max="5892" width="16" style="1421" customWidth="1"/>
    <col min="5893" max="5893" width="19.140625" style="1421" customWidth="1"/>
    <col min="5894" max="5894" width="13.5703125" style="1421" customWidth="1"/>
    <col min="5895" max="5895" width="13.140625" style="1421" customWidth="1"/>
    <col min="5896" max="5896" width="14.7109375" style="1421" customWidth="1"/>
    <col min="5897" max="5897" width="15.28515625" style="1421" bestFit="1" customWidth="1"/>
    <col min="5898" max="6144" width="11" style="1421"/>
    <col min="6145" max="6145" width="4" style="1421" customWidth="1"/>
    <col min="6146" max="6146" width="11" style="1421"/>
    <col min="6147" max="6147" width="46" style="1421" customWidth="1"/>
    <col min="6148" max="6148" width="16" style="1421" customWidth="1"/>
    <col min="6149" max="6149" width="19.140625" style="1421" customWidth="1"/>
    <col min="6150" max="6150" width="13.5703125" style="1421" customWidth="1"/>
    <col min="6151" max="6151" width="13.140625" style="1421" customWidth="1"/>
    <col min="6152" max="6152" width="14.7109375" style="1421" customWidth="1"/>
    <col min="6153" max="6153" width="15.28515625" style="1421" bestFit="1" customWidth="1"/>
    <col min="6154" max="6400" width="11" style="1421"/>
    <col min="6401" max="6401" width="4" style="1421" customWidth="1"/>
    <col min="6402" max="6402" width="11" style="1421"/>
    <col min="6403" max="6403" width="46" style="1421" customWidth="1"/>
    <col min="6404" max="6404" width="16" style="1421" customWidth="1"/>
    <col min="6405" max="6405" width="19.140625" style="1421" customWidth="1"/>
    <col min="6406" max="6406" width="13.5703125" style="1421" customWidth="1"/>
    <col min="6407" max="6407" width="13.140625" style="1421" customWidth="1"/>
    <col min="6408" max="6408" width="14.7109375" style="1421" customWidth="1"/>
    <col min="6409" max="6409" width="15.28515625" style="1421" bestFit="1" customWidth="1"/>
    <col min="6410" max="6656" width="11" style="1421"/>
    <col min="6657" max="6657" width="4" style="1421" customWidth="1"/>
    <col min="6658" max="6658" width="11" style="1421"/>
    <col min="6659" max="6659" width="46" style="1421" customWidth="1"/>
    <col min="6660" max="6660" width="16" style="1421" customWidth="1"/>
    <col min="6661" max="6661" width="19.140625" style="1421" customWidth="1"/>
    <col min="6662" max="6662" width="13.5703125" style="1421" customWidth="1"/>
    <col min="6663" max="6663" width="13.140625" style="1421" customWidth="1"/>
    <col min="6664" max="6664" width="14.7109375" style="1421" customWidth="1"/>
    <col min="6665" max="6665" width="15.28515625" style="1421" bestFit="1" customWidth="1"/>
    <col min="6666" max="6912" width="11" style="1421"/>
    <col min="6913" max="6913" width="4" style="1421" customWidth="1"/>
    <col min="6914" max="6914" width="11" style="1421"/>
    <col min="6915" max="6915" width="46" style="1421" customWidth="1"/>
    <col min="6916" max="6916" width="16" style="1421" customWidth="1"/>
    <col min="6917" max="6917" width="19.140625" style="1421" customWidth="1"/>
    <col min="6918" max="6918" width="13.5703125" style="1421" customWidth="1"/>
    <col min="6919" max="6919" width="13.140625" style="1421" customWidth="1"/>
    <col min="6920" max="6920" width="14.7109375" style="1421" customWidth="1"/>
    <col min="6921" max="6921" width="15.28515625" style="1421" bestFit="1" customWidth="1"/>
    <col min="6922" max="7168" width="11" style="1421"/>
    <col min="7169" max="7169" width="4" style="1421" customWidth="1"/>
    <col min="7170" max="7170" width="11" style="1421"/>
    <col min="7171" max="7171" width="46" style="1421" customWidth="1"/>
    <col min="7172" max="7172" width="16" style="1421" customWidth="1"/>
    <col min="7173" max="7173" width="19.140625" style="1421" customWidth="1"/>
    <col min="7174" max="7174" width="13.5703125" style="1421" customWidth="1"/>
    <col min="7175" max="7175" width="13.140625" style="1421" customWidth="1"/>
    <col min="7176" max="7176" width="14.7109375" style="1421" customWidth="1"/>
    <col min="7177" max="7177" width="15.28515625" style="1421" bestFit="1" customWidth="1"/>
    <col min="7178" max="7424" width="11" style="1421"/>
    <col min="7425" max="7425" width="4" style="1421" customWidth="1"/>
    <col min="7426" max="7426" width="11" style="1421"/>
    <col min="7427" max="7427" width="46" style="1421" customWidth="1"/>
    <col min="7428" max="7428" width="16" style="1421" customWidth="1"/>
    <col min="7429" max="7429" width="19.140625" style="1421" customWidth="1"/>
    <col min="7430" max="7430" width="13.5703125" style="1421" customWidth="1"/>
    <col min="7431" max="7431" width="13.140625" style="1421" customWidth="1"/>
    <col min="7432" max="7432" width="14.7109375" style="1421" customWidth="1"/>
    <col min="7433" max="7433" width="15.28515625" style="1421" bestFit="1" customWidth="1"/>
    <col min="7434" max="7680" width="11" style="1421"/>
    <col min="7681" max="7681" width="4" style="1421" customWidth="1"/>
    <col min="7682" max="7682" width="11" style="1421"/>
    <col min="7683" max="7683" width="46" style="1421" customWidth="1"/>
    <col min="7684" max="7684" width="16" style="1421" customWidth="1"/>
    <col min="7685" max="7685" width="19.140625" style="1421" customWidth="1"/>
    <col min="7686" max="7686" width="13.5703125" style="1421" customWidth="1"/>
    <col min="7687" max="7687" width="13.140625" style="1421" customWidth="1"/>
    <col min="7688" max="7688" width="14.7109375" style="1421" customWidth="1"/>
    <col min="7689" max="7689" width="15.28515625" style="1421" bestFit="1" customWidth="1"/>
    <col min="7690" max="7936" width="11" style="1421"/>
    <col min="7937" max="7937" width="4" style="1421" customWidth="1"/>
    <col min="7938" max="7938" width="11" style="1421"/>
    <col min="7939" max="7939" width="46" style="1421" customWidth="1"/>
    <col min="7940" max="7940" width="16" style="1421" customWidth="1"/>
    <col min="7941" max="7941" width="19.140625" style="1421" customWidth="1"/>
    <col min="7942" max="7942" width="13.5703125" style="1421" customWidth="1"/>
    <col min="7943" max="7943" width="13.140625" style="1421" customWidth="1"/>
    <col min="7944" max="7944" width="14.7109375" style="1421" customWidth="1"/>
    <col min="7945" max="7945" width="15.28515625" style="1421" bestFit="1" customWidth="1"/>
    <col min="7946" max="8192" width="11" style="1421"/>
    <col min="8193" max="8193" width="4" style="1421" customWidth="1"/>
    <col min="8194" max="8194" width="11" style="1421"/>
    <col min="8195" max="8195" width="46" style="1421" customWidth="1"/>
    <col min="8196" max="8196" width="16" style="1421" customWidth="1"/>
    <col min="8197" max="8197" width="19.140625" style="1421" customWidth="1"/>
    <col min="8198" max="8198" width="13.5703125" style="1421" customWidth="1"/>
    <col min="8199" max="8199" width="13.140625" style="1421" customWidth="1"/>
    <col min="8200" max="8200" width="14.7109375" style="1421" customWidth="1"/>
    <col min="8201" max="8201" width="15.28515625" style="1421" bestFit="1" customWidth="1"/>
    <col min="8202" max="8448" width="11" style="1421"/>
    <col min="8449" max="8449" width="4" style="1421" customWidth="1"/>
    <col min="8450" max="8450" width="11" style="1421"/>
    <col min="8451" max="8451" width="46" style="1421" customWidth="1"/>
    <col min="8452" max="8452" width="16" style="1421" customWidth="1"/>
    <col min="8453" max="8453" width="19.140625" style="1421" customWidth="1"/>
    <col min="8454" max="8454" width="13.5703125" style="1421" customWidth="1"/>
    <col min="8455" max="8455" width="13.140625" style="1421" customWidth="1"/>
    <col min="8456" max="8456" width="14.7109375" style="1421" customWidth="1"/>
    <col min="8457" max="8457" width="15.28515625" style="1421" bestFit="1" customWidth="1"/>
    <col min="8458" max="8704" width="11" style="1421"/>
    <col min="8705" max="8705" width="4" style="1421" customWidth="1"/>
    <col min="8706" max="8706" width="11" style="1421"/>
    <col min="8707" max="8707" width="46" style="1421" customWidth="1"/>
    <col min="8708" max="8708" width="16" style="1421" customWidth="1"/>
    <col min="8709" max="8709" width="19.140625" style="1421" customWidth="1"/>
    <col min="8710" max="8710" width="13.5703125" style="1421" customWidth="1"/>
    <col min="8711" max="8711" width="13.140625" style="1421" customWidth="1"/>
    <col min="8712" max="8712" width="14.7109375" style="1421" customWidth="1"/>
    <col min="8713" max="8713" width="15.28515625" style="1421" bestFit="1" customWidth="1"/>
    <col min="8714" max="8960" width="11" style="1421"/>
    <col min="8961" max="8961" width="4" style="1421" customWidth="1"/>
    <col min="8962" max="8962" width="11" style="1421"/>
    <col min="8963" max="8963" width="46" style="1421" customWidth="1"/>
    <col min="8964" max="8964" width="16" style="1421" customWidth="1"/>
    <col min="8965" max="8965" width="19.140625" style="1421" customWidth="1"/>
    <col min="8966" max="8966" width="13.5703125" style="1421" customWidth="1"/>
    <col min="8967" max="8967" width="13.140625" style="1421" customWidth="1"/>
    <col min="8968" max="8968" width="14.7109375" style="1421" customWidth="1"/>
    <col min="8969" max="8969" width="15.28515625" style="1421" bestFit="1" customWidth="1"/>
    <col min="8970" max="9216" width="11" style="1421"/>
    <col min="9217" max="9217" width="4" style="1421" customWidth="1"/>
    <col min="9218" max="9218" width="11" style="1421"/>
    <col min="9219" max="9219" width="46" style="1421" customWidth="1"/>
    <col min="9220" max="9220" width="16" style="1421" customWidth="1"/>
    <col min="9221" max="9221" width="19.140625" style="1421" customWidth="1"/>
    <col min="9222" max="9222" width="13.5703125" style="1421" customWidth="1"/>
    <col min="9223" max="9223" width="13.140625" style="1421" customWidth="1"/>
    <col min="9224" max="9224" width="14.7109375" style="1421" customWidth="1"/>
    <col min="9225" max="9225" width="15.28515625" style="1421" bestFit="1" customWidth="1"/>
    <col min="9226" max="9472" width="11" style="1421"/>
    <col min="9473" max="9473" width="4" style="1421" customWidth="1"/>
    <col min="9474" max="9474" width="11" style="1421"/>
    <col min="9475" max="9475" width="46" style="1421" customWidth="1"/>
    <col min="9476" max="9476" width="16" style="1421" customWidth="1"/>
    <col min="9477" max="9477" width="19.140625" style="1421" customWidth="1"/>
    <col min="9478" max="9478" width="13.5703125" style="1421" customWidth="1"/>
    <col min="9479" max="9479" width="13.140625" style="1421" customWidth="1"/>
    <col min="9480" max="9480" width="14.7109375" style="1421" customWidth="1"/>
    <col min="9481" max="9481" width="15.28515625" style="1421" bestFit="1" customWidth="1"/>
    <col min="9482" max="9728" width="11" style="1421"/>
    <col min="9729" max="9729" width="4" style="1421" customWidth="1"/>
    <col min="9730" max="9730" width="11" style="1421"/>
    <col min="9731" max="9731" width="46" style="1421" customWidth="1"/>
    <col min="9732" max="9732" width="16" style="1421" customWidth="1"/>
    <col min="9733" max="9733" width="19.140625" style="1421" customWidth="1"/>
    <col min="9734" max="9734" width="13.5703125" style="1421" customWidth="1"/>
    <col min="9735" max="9735" width="13.140625" style="1421" customWidth="1"/>
    <col min="9736" max="9736" width="14.7109375" style="1421" customWidth="1"/>
    <col min="9737" max="9737" width="15.28515625" style="1421" bestFit="1" customWidth="1"/>
    <col min="9738" max="9984" width="11" style="1421"/>
    <col min="9985" max="9985" width="4" style="1421" customWidth="1"/>
    <col min="9986" max="9986" width="11" style="1421"/>
    <col min="9987" max="9987" width="46" style="1421" customWidth="1"/>
    <col min="9988" max="9988" width="16" style="1421" customWidth="1"/>
    <col min="9989" max="9989" width="19.140625" style="1421" customWidth="1"/>
    <col min="9990" max="9990" width="13.5703125" style="1421" customWidth="1"/>
    <col min="9991" max="9991" width="13.140625" style="1421" customWidth="1"/>
    <col min="9992" max="9992" width="14.7109375" style="1421" customWidth="1"/>
    <col min="9993" max="9993" width="15.28515625" style="1421" bestFit="1" customWidth="1"/>
    <col min="9994" max="10240" width="11" style="1421"/>
    <col min="10241" max="10241" width="4" style="1421" customWidth="1"/>
    <col min="10242" max="10242" width="11" style="1421"/>
    <col min="10243" max="10243" width="46" style="1421" customWidth="1"/>
    <col min="10244" max="10244" width="16" style="1421" customWidth="1"/>
    <col min="10245" max="10245" width="19.140625" style="1421" customWidth="1"/>
    <col min="10246" max="10246" width="13.5703125" style="1421" customWidth="1"/>
    <col min="10247" max="10247" width="13.140625" style="1421" customWidth="1"/>
    <col min="10248" max="10248" width="14.7109375" style="1421" customWidth="1"/>
    <col min="10249" max="10249" width="15.28515625" style="1421" bestFit="1" customWidth="1"/>
    <col min="10250" max="10496" width="11" style="1421"/>
    <col min="10497" max="10497" width="4" style="1421" customWidth="1"/>
    <col min="10498" max="10498" width="11" style="1421"/>
    <col min="10499" max="10499" width="46" style="1421" customWidth="1"/>
    <col min="10500" max="10500" width="16" style="1421" customWidth="1"/>
    <col min="10501" max="10501" width="19.140625" style="1421" customWidth="1"/>
    <col min="10502" max="10502" width="13.5703125" style="1421" customWidth="1"/>
    <col min="10503" max="10503" width="13.140625" style="1421" customWidth="1"/>
    <col min="10504" max="10504" width="14.7109375" style="1421" customWidth="1"/>
    <col min="10505" max="10505" width="15.28515625" style="1421" bestFit="1" customWidth="1"/>
    <col min="10506" max="10752" width="11" style="1421"/>
    <col min="10753" max="10753" width="4" style="1421" customWidth="1"/>
    <col min="10754" max="10754" width="11" style="1421"/>
    <col min="10755" max="10755" width="46" style="1421" customWidth="1"/>
    <col min="10756" max="10756" width="16" style="1421" customWidth="1"/>
    <col min="10757" max="10757" width="19.140625" style="1421" customWidth="1"/>
    <col min="10758" max="10758" width="13.5703125" style="1421" customWidth="1"/>
    <col min="10759" max="10759" width="13.140625" style="1421" customWidth="1"/>
    <col min="10760" max="10760" width="14.7109375" style="1421" customWidth="1"/>
    <col min="10761" max="10761" width="15.28515625" style="1421" bestFit="1" customWidth="1"/>
    <col min="10762" max="11008" width="11" style="1421"/>
    <col min="11009" max="11009" width="4" style="1421" customWidth="1"/>
    <col min="11010" max="11010" width="11" style="1421"/>
    <col min="11011" max="11011" width="46" style="1421" customWidth="1"/>
    <col min="11012" max="11012" width="16" style="1421" customWidth="1"/>
    <col min="11013" max="11013" width="19.140625" style="1421" customWidth="1"/>
    <col min="11014" max="11014" width="13.5703125" style="1421" customWidth="1"/>
    <col min="11015" max="11015" width="13.140625" style="1421" customWidth="1"/>
    <col min="11016" max="11016" width="14.7109375" style="1421" customWidth="1"/>
    <col min="11017" max="11017" width="15.28515625" style="1421" bestFit="1" customWidth="1"/>
    <col min="11018" max="11264" width="11" style="1421"/>
    <col min="11265" max="11265" width="4" style="1421" customWidth="1"/>
    <col min="11266" max="11266" width="11" style="1421"/>
    <col min="11267" max="11267" width="46" style="1421" customWidth="1"/>
    <col min="11268" max="11268" width="16" style="1421" customWidth="1"/>
    <col min="11269" max="11269" width="19.140625" style="1421" customWidth="1"/>
    <col min="11270" max="11270" width="13.5703125" style="1421" customWidth="1"/>
    <col min="11271" max="11271" width="13.140625" style="1421" customWidth="1"/>
    <col min="11272" max="11272" width="14.7109375" style="1421" customWidth="1"/>
    <col min="11273" max="11273" width="15.28515625" style="1421" bestFit="1" customWidth="1"/>
    <col min="11274" max="11520" width="11" style="1421"/>
    <col min="11521" max="11521" width="4" style="1421" customWidth="1"/>
    <col min="11522" max="11522" width="11" style="1421"/>
    <col min="11523" max="11523" width="46" style="1421" customWidth="1"/>
    <col min="11524" max="11524" width="16" style="1421" customWidth="1"/>
    <col min="11525" max="11525" width="19.140625" style="1421" customWidth="1"/>
    <col min="11526" max="11526" width="13.5703125" style="1421" customWidth="1"/>
    <col min="11527" max="11527" width="13.140625" style="1421" customWidth="1"/>
    <col min="11528" max="11528" width="14.7109375" style="1421" customWidth="1"/>
    <col min="11529" max="11529" width="15.28515625" style="1421" bestFit="1" customWidth="1"/>
    <col min="11530" max="11776" width="11" style="1421"/>
    <col min="11777" max="11777" width="4" style="1421" customWidth="1"/>
    <col min="11778" max="11778" width="11" style="1421"/>
    <col min="11779" max="11779" width="46" style="1421" customWidth="1"/>
    <col min="11780" max="11780" width="16" style="1421" customWidth="1"/>
    <col min="11781" max="11781" width="19.140625" style="1421" customWidth="1"/>
    <col min="11782" max="11782" width="13.5703125" style="1421" customWidth="1"/>
    <col min="11783" max="11783" width="13.140625" style="1421" customWidth="1"/>
    <col min="11784" max="11784" width="14.7109375" style="1421" customWidth="1"/>
    <col min="11785" max="11785" width="15.28515625" style="1421" bestFit="1" customWidth="1"/>
    <col min="11786" max="12032" width="11" style="1421"/>
    <col min="12033" max="12033" width="4" style="1421" customWidth="1"/>
    <col min="12034" max="12034" width="11" style="1421"/>
    <col min="12035" max="12035" width="46" style="1421" customWidth="1"/>
    <col min="12036" max="12036" width="16" style="1421" customWidth="1"/>
    <col min="12037" max="12037" width="19.140625" style="1421" customWidth="1"/>
    <col min="12038" max="12038" width="13.5703125" style="1421" customWidth="1"/>
    <col min="12039" max="12039" width="13.140625" style="1421" customWidth="1"/>
    <col min="12040" max="12040" width="14.7109375" style="1421" customWidth="1"/>
    <col min="12041" max="12041" width="15.28515625" style="1421" bestFit="1" customWidth="1"/>
    <col min="12042" max="12288" width="11" style="1421"/>
    <col min="12289" max="12289" width="4" style="1421" customWidth="1"/>
    <col min="12290" max="12290" width="11" style="1421"/>
    <col min="12291" max="12291" width="46" style="1421" customWidth="1"/>
    <col min="12292" max="12292" width="16" style="1421" customWidth="1"/>
    <col min="12293" max="12293" width="19.140625" style="1421" customWidth="1"/>
    <col min="12294" max="12294" width="13.5703125" style="1421" customWidth="1"/>
    <col min="12295" max="12295" width="13.140625" style="1421" customWidth="1"/>
    <col min="12296" max="12296" width="14.7109375" style="1421" customWidth="1"/>
    <col min="12297" max="12297" width="15.28515625" style="1421" bestFit="1" customWidth="1"/>
    <col min="12298" max="12544" width="11" style="1421"/>
    <col min="12545" max="12545" width="4" style="1421" customWidth="1"/>
    <col min="12546" max="12546" width="11" style="1421"/>
    <col min="12547" max="12547" width="46" style="1421" customWidth="1"/>
    <col min="12548" max="12548" width="16" style="1421" customWidth="1"/>
    <col min="12549" max="12549" width="19.140625" style="1421" customWidth="1"/>
    <col min="12550" max="12550" width="13.5703125" style="1421" customWidth="1"/>
    <col min="12551" max="12551" width="13.140625" style="1421" customWidth="1"/>
    <col min="12552" max="12552" width="14.7109375" style="1421" customWidth="1"/>
    <col min="12553" max="12553" width="15.28515625" style="1421" bestFit="1" customWidth="1"/>
    <col min="12554" max="12800" width="11" style="1421"/>
    <col min="12801" max="12801" width="4" style="1421" customWidth="1"/>
    <col min="12802" max="12802" width="11" style="1421"/>
    <col min="12803" max="12803" width="46" style="1421" customWidth="1"/>
    <col min="12804" max="12804" width="16" style="1421" customWidth="1"/>
    <col min="12805" max="12805" width="19.140625" style="1421" customWidth="1"/>
    <col min="12806" max="12806" width="13.5703125" style="1421" customWidth="1"/>
    <col min="12807" max="12807" width="13.140625" style="1421" customWidth="1"/>
    <col min="12808" max="12808" width="14.7109375" style="1421" customWidth="1"/>
    <col min="12809" max="12809" width="15.28515625" style="1421" bestFit="1" customWidth="1"/>
    <col min="12810" max="13056" width="11" style="1421"/>
    <col min="13057" max="13057" width="4" style="1421" customWidth="1"/>
    <col min="13058" max="13058" width="11" style="1421"/>
    <col min="13059" max="13059" width="46" style="1421" customWidth="1"/>
    <col min="13060" max="13060" width="16" style="1421" customWidth="1"/>
    <col min="13061" max="13061" width="19.140625" style="1421" customWidth="1"/>
    <col min="13062" max="13062" width="13.5703125" style="1421" customWidth="1"/>
    <col min="13063" max="13063" width="13.140625" style="1421" customWidth="1"/>
    <col min="13064" max="13064" width="14.7109375" style="1421" customWidth="1"/>
    <col min="13065" max="13065" width="15.28515625" style="1421" bestFit="1" customWidth="1"/>
    <col min="13066" max="13312" width="11" style="1421"/>
    <col min="13313" max="13313" width="4" style="1421" customWidth="1"/>
    <col min="13314" max="13314" width="11" style="1421"/>
    <col min="13315" max="13315" width="46" style="1421" customWidth="1"/>
    <col min="13316" max="13316" width="16" style="1421" customWidth="1"/>
    <col min="13317" max="13317" width="19.140625" style="1421" customWidth="1"/>
    <col min="13318" max="13318" width="13.5703125" style="1421" customWidth="1"/>
    <col min="13319" max="13319" width="13.140625" style="1421" customWidth="1"/>
    <col min="13320" max="13320" width="14.7109375" style="1421" customWidth="1"/>
    <col min="13321" max="13321" width="15.28515625" style="1421" bestFit="1" customWidth="1"/>
    <col min="13322" max="13568" width="11" style="1421"/>
    <col min="13569" max="13569" width="4" style="1421" customWidth="1"/>
    <col min="13570" max="13570" width="11" style="1421"/>
    <col min="13571" max="13571" width="46" style="1421" customWidth="1"/>
    <col min="13572" max="13572" width="16" style="1421" customWidth="1"/>
    <col min="13573" max="13573" width="19.140625" style="1421" customWidth="1"/>
    <col min="13574" max="13574" width="13.5703125" style="1421" customWidth="1"/>
    <col min="13575" max="13575" width="13.140625" style="1421" customWidth="1"/>
    <col min="13576" max="13576" width="14.7109375" style="1421" customWidth="1"/>
    <col min="13577" max="13577" width="15.28515625" style="1421" bestFit="1" customWidth="1"/>
    <col min="13578" max="13824" width="11" style="1421"/>
    <col min="13825" max="13825" width="4" style="1421" customWidth="1"/>
    <col min="13826" max="13826" width="11" style="1421"/>
    <col min="13827" max="13827" width="46" style="1421" customWidth="1"/>
    <col min="13828" max="13828" width="16" style="1421" customWidth="1"/>
    <col min="13829" max="13829" width="19.140625" style="1421" customWidth="1"/>
    <col min="13830" max="13830" width="13.5703125" style="1421" customWidth="1"/>
    <col min="13831" max="13831" width="13.140625" style="1421" customWidth="1"/>
    <col min="13832" max="13832" width="14.7109375" style="1421" customWidth="1"/>
    <col min="13833" max="13833" width="15.28515625" style="1421" bestFit="1" customWidth="1"/>
    <col min="13834" max="14080" width="11" style="1421"/>
    <col min="14081" max="14081" width="4" style="1421" customWidth="1"/>
    <col min="14082" max="14082" width="11" style="1421"/>
    <col min="14083" max="14083" width="46" style="1421" customWidth="1"/>
    <col min="14084" max="14084" width="16" style="1421" customWidth="1"/>
    <col min="14085" max="14085" width="19.140625" style="1421" customWidth="1"/>
    <col min="14086" max="14086" width="13.5703125" style="1421" customWidth="1"/>
    <col min="14087" max="14087" width="13.140625" style="1421" customWidth="1"/>
    <col min="14088" max="14088" width="14.7109375" style="1421" customWidth="1"/>
    <col min="14089" max="14089" width="15.28515625" style="1421" bestFit="1" customWidth="1"/>
    <col min="14090" max="14336" width="11" style="1421"/>
    <col min="14337" max="14337" width="4" style="1421" customWidth="1"/>
    <col min="14338" max="14338" width="11" style="1421"/>
    <col min="14339" max="14339" width="46" style="1421" customWidth="1"/>
    <col min="14340" max="14340" width="16" style="1421" customWidth="1"/>
    <col min="14341" max="14341" width="19.140625" style="1421" customWidth="1"/>
    <col min="14342" max="14342" width="13.5703125" style="1421" customWidth="1"/>
    <col min="14343" max="14343" width="13.140625" style="1421" customWidth="1"/>
    <col min="14344" max="14344" width="14.7109375" style="1421" customWidth="1"/>
    <col min="14345" max="14345" width="15.28515625" style="1421" bestFit="1" customWidth="1"/>
    <col min="14346" max="14592" width="11" style="1421"/>
    <col min="14593" max="14593" width="4" style="1421" customWidth="1"/>
    <col min="14594" max="14594" width="11" style="1421"/>
    <col min="14595" max="14595" width="46" style="1421" customWidth="1"/>
    <col min="14596" max="14596" width="16" style="1421" customWidth="1"/>
    <col min="14597" max="14597" width="19.140625" style="1421" customWidth="1"/>
    <col min="14598" max="14598" width="13.5703125" style="1421" customWidth="1"/>
    <col min="14599" max="14599" width="13.140625" style="1421" customWidth="1"/>
    <col min="14600" max="14600" width="14.7109375" style="1421" customWidth="1"/>
    <col min="14601" max="14601" width="15.28515625" style="1421" bestFit="1" customWidth="1"/>
    <col min="14602" max="14848" width="11" style="1421"/>
    <col min="14849" max="14849" width="4" style="1421" customWidth="1"/>
    <col min="14850" max="14850" width="11" style="1421"/>
    <col min="14851" max="14851" width="46" style="1421" customWidth="1"/>
    <col min="14852" max="14852" width="16" style="1421" customWidth="1"/>
    <col min="14853" max="14853" width="19.140625" style="1421" customWidth="1"/>
    <col min="14854" max="14854" width="13.5703125" style="1421" customWidth="1"/>
    <col min="14855" max="14855" width="13.140625" style="1421" customWidth="1"/>
    <col min="14856" max="14856" width="14.7109375" style="1421" customWidth="1"/>
    <col min="14857" max="14857" width="15.28515625" style="1421" bestFit="1" customWidth="1"/>
    <col min="14858" max="15104" width="11" style="1421"/>
    <col min="15105" max="15105" width="4" style="1421" customWidth="1"/>
    <col min="15106" max="15106" width="11" style="1421"/>
    <col min="15107" max="15107" width="46" style="1421" customWidth="1"/>
    <col min="15108" max="15108" width="16" style="1421" customWidth="1"/>
    <col min="15109" max="15109" width="19.140625" style="1421" customWidth="1"/>
    <col min="15110" max="15110" width="13.5703125" style="1421" customWidth="1"/>
    <col min="15111" max="15111" width="13.140625" style="1421" customWidth="1"/>
    <col min="15112" max="15112" width="14.7109375" style="1421" customWidth="1"/>
    <col min="15113" max="15113" width="15.28515625" style="1421" bestFit="1" customWidth="1"/>
    <col min="15114" max="15360" width="11" style="1421"/>
    <col min="15361" max="15361" width="4" style="1421" customWidth="1"/>
    <col min="15362" max="15362" width="11" style="1421"/>
    <col min="15363" max="15363" width="46" style="1421" customWidth="1"/>
    <col min="15364" max="15364" width="16" style="1421" customWidth="1"/>
    <col min="15365" max="15365" width="19.140625" style="1421" customWidth="1"/>
    <col min="15366" max="15366" width="13.5703125" style="1421" customWidth="1"/>
    <col min="15367" max="15367" width="13.140625" style="1421" customWidth="1"/>
    <col min="15368" max="15368" width="14.7109375" style="1421" customWidth="1"/>
    <col min="15369" max="15369" width="15.28515625" style="1421" bestFit="1" customWidth="1"/>
    <col min="15370" max="15616" width="11" style="1421"/>
    <col min="15617" max="15617" width="4" style="1421" customWidth="1"/>
    <col min="15618" max="15618" width="11" style="1421"/>
    <col min="15619" max="15619" width="46" style="1421" customWidth="1"/>
    <col min="15620" max="15620" width="16" style="1421" customWidth="1"/>
    <col min="15621" max="15621" width="19.140625" style="1421" customWidth="1"/>
    <col min="15622" max="15622" width="13.5703125" style="1421" customWidth="1"/>
    <col min="15623" max="15623" width="13.140625" style="1421" customWidth="1"/>
    <col min="15624" max="15624" width="14.7109375" style="1421" customWidth="1"/>
    <col min="15625" max="15625" width="15.28515625" style="1421" bestFit="1" customWidth="1"/>
    <col min="15626" max="15872" width="11" style="1421"/>
    <col min="15873" max="15873" width="4" style="1421" customWidth="1"/>
    <col min="15874" max="15874" width="11" style="1421"/>
    <col min="15875" max="15875" width="46" style="1421" customWidth="1"/>
    <col min="15876" max="15876" width="16" style="1421" customWidth="1"/>
    <col min="15877" max="15877" width="19.140625" style="1421" customWidth="1"/>
    <col min="15878" max="15878" width="13.5703125" style="1421" customWidth="1"/>
    <col min="15879" max="15879" width="13.140625" style="1421" customWidth="1"/>
    <col min="15880" max="15880" width="14.7109375" style="1421" customWidth="1"/>
    <col min="15881" max="15881" width="15.28515625" style="1421" bestFit="1" customWidth="1"/>
    <col min="15882" max="16128" width="11" style="1421"/>
    <col min="16129" max="16129" width="4" style="1421" customWidth="1"/>
    <col min="16130" max="16130" width="11" style="1421"/>
    <col min="16131" max="16131" width="46" style="1421" customWidth="1"/>
    <col min="16132" max="16132" width="16" style="1421" customWidth="1"/>
    <col min="16133" max="16133" width="19.140625" style="1421" customWidth="1"/>
    <col min="16134" max="16134" width="13.5703125" style="1421" customWidth="1"/>
    <col min="16135" max="16135" width="13.140625" style="1421" customWidth="1"/>
    <col min="16136" max="16136" width="14.7109375" style="1421" customWidth="1"/>
    <col min="16137" max="16137" width="15.28515625" style="1421" bestFit="1" customWidth="1"/>
    <col min="16138" max="16384" width="11" style="1421"/>
  </cols>
  <sheetData>
    <row r="1" spans="2:9" ht="13.5" thickBot="1"/>
    <row r="2" spans="2:9">
      <c r="B2" s="1035" t="s">
        <v>1236</v>
      </c>
      <c r="C2" s="1036"/>
      <c r="D2" s="1036"/>
      <c r="E2" s="1036"/>
      <c r="F2" s="1036"/>
      <c r="G2" s="1036"/>
      <c r="H2" s="1036"/>
      <c r="I2" s="1276"/>
    </row>
    <row r="3" spans="2:9">
      <c r="B3" s="1257" t="s">
        <v>492</v>
      </c>
      <c r="C3" s="1258"/>
      <c r="D3" s="1258"/>
      <c r="E3" s="1258"/>
      <c r="F3" s="1258"/>
      <c r="G3" s="1258"/>
      <c r="H3" s="1258"/>
      <c r="I3" s="1277"/>
    </row>
    <row r="4" spans="2:9">
      <c r="B4" s="1257" t="s">
        <v>493</v>
      </c>
      <c r="C4" s="1258"/>
      <c r="D4" s="1258"/>
      <c r="E4" s="1258"/>
      <c r="F4" s="1258"/>
      <c r="G4" s="1258"/>
      <c r="H4" s="1258"/>
      <c r="I4" s="1277"/>
    </row>
    <row r="5" spans="2:9">
      <c r="B5" s="1257" t="s">
        <v>1691</v>
      </c>
      <c r="C5" s="1258"/>
      <c r="D5" s="1258"/>
      <c r="E5" s="1258"/>
      <c r="F5" s="1258"/>
      <c r="G5" s="1258"/>
      <c r="H5" s="1258"/>
      <c r="I5" s="1277"/>
    </row>
    <row r="6" spans="2:9" ht="13.5" thickBot="1">
      <c r="B6" s="1260" t="s">
        <v>83</v>
      </c>
      <c r="C6" s="1261"/>
      <c r="D6" s="1261"/>
      <c r="E6" s="1261"/>
      <c r="F6" s="1261"/>
      <c r="G6" s="1261"/>
      <c r="H6" s="1261"/>
      <c r="I6" s="1278"/>
    </row>
    <row r="7" spans="2:9" ht="15.75" customHeight="1">
      <c r="B7" s="1035" t="s">
        <v>84</v>
      </c>
      <c r="C7" s="1037"/>
      <c r="D7" s="1035" t="s">
        <v>494</v>
      </c>
      <c r="E7" s="1036"/>
      <c r="F7" s="1036"/>
      <c r="G7" s="1036"/>
      <c r="H7" s="1037"/>
      <c r="I7" s="1255" t="s">
        <v>495</v>
      </c>
    </row>
    <row r="8" spans="2:9" ht="15" customHeight="1" thickBot="1">
      <c r="B8" s="1257"/>
      <c r="C8" s="1259"/>
      <c r="D8" s="1260"/>
      <c r="E8" s="1261"/>
      <c r="F8" s="1261"/>
      <c r="G8" s="1261"/>
      <c r="H8" s="1262"/>
      <c r="I8" s="1266"/>
    </row>
    <row r="9" spans="2:9" ht="26.25" thickBot="1">
      <c r="B9" s="1260"/>
      <c r="C9" s="1262"/>
      <c r="D9" s="1021" t="s">
        <v>496</v>
      </c>
      <c r="E9" s="1417" t="s">
        <v>497</v>
      </c>
      <c r="F9" s="1021" t="s">
        <v>498</v>
      </c>
      <c r="G9" s="1021" t="s">
        <v>371</v>
      </c>
      <c r="H9" s="1021" t="s">
        <v>499</v>
      </c>
      <c r="I9" s="1256"/>
    </row>
    <row r="10" spans="2:9">
      <c r="B10" s="872" t="s">
        <v>500</v>
      </c>
      <c r="C10" s="873"/>
      <c r="D10" s="874">
        <f t="shared" ref="D10:I10" si="0">D11+D19+D29+D39+D49+D59+D72+D76+D63</f>
        <v>10728556.92</v>
      </c>
      <c r="E10" s="874">
        <f t="shared" si="0"/>
        <v>0</v>
      </c>
      <c r="F10" s="874">
        <f t="shared" si="0"/>
        <v>10728556.92</v>
      </c>
      <c r="G10" s="874">
        <f t="shared" si="0"/>
        <v>3271327.55</v>
      </c>
      <c r="H10" s="874">
        <f t="shared" si="0"/>
        <v>3121556.5</v>
      </c>
      <c r="I10" s="874">
        <f t="shared" si="0"/>
        <v>7457229.370000001</v>
      </c>
    </row>
    <row r="11" spans="2:9">
      <c r="B11" s="875" t="s">
        <v>501</v>
      </c>
      <c r="C11" s="876"/>
      <c r="D11" s="861">
        <f t="shared" ref="D11:I11" si="1">SUM(D12:D18)</f>
        <v>7128541.3399999999</v>
      </c>
      <c r="E11" s="861">
        <f t="shared" si="1"/>
        <v>0</v>
      </c>
      <c r="F11" s="861">
        <f t="shared" si="1"/>
        <v>7128541.3399999999</v>
      </c>
      <c r="G11" s="861">
        <f t="shared" si="1"/>
        <v>2180152.69</v>
      </c>
      <c r="H11" s="861">
        <f t="shared" si="1"/>
        <v>2030381.6400000001</v>
      </c>
      <c r="I11" s="861">
        <f t="shared" si="1"/>
        <v>4948388.6500000004</v>
      </c>
    </row>
    <row r="12" spans="2:9">
      <c r="B12" s="877" t="s">
        <v>502</v>
      </c>
      <c r="C12" s="13"/>
      <c r="D12" s="861">
        <v>27690.09</v>
      </c>
      <c r="E12" s="1429">
        <v>0</v>
      </c>
      <c r="F12" s="1429">
        <f>D12+E12</f>
        <v>27690.09</v>
      </c>
      <c r="G12" s="1429">
        <v>-2448.65</v>
      </c>
      <c r="H12" s="1429">
        <v>-2448.65</v>
      </c>
      <c r="I12" s="1429">
        <f>F12-G12</f>
        <v>30138.74</v>
      </c>
    </row>
    <row r="13" spans="2:9">
      <c r="B13" s="877" t="s">
        <v>503</v>
      </c>
      <c r="C13" s="13"/>
      <c r="D13" s="861"/>
      <c r="E13" s="1429"/>
      <c r="F13" s="1429">
        <f t="shared" ref="F13:F18" si="2">D13+E13</f>
        <v>0</v>
      </c>
      <c r="G13" s="1429"/>
      <c r="H13" s="1429"/>
      <c r="I13" s="1429">
        <f t="shared" ref="I13:I18" si="3">F13-G13</f>
        <v>0</v>
      </c>
    </row>
    <row r="14" spans="2:9">
      <c r="B14" s="877" t="s">
        <v>504</v>
      </c>
      <c r="C14" s="13"/>
      <c r="D14" s="861">
        <v>4106780.78</v>
      </c>
      <c r="E14" s="1429">
        <v>0</v>
      </c>
      <c r="F14" s="1429">
        <f t="shared" si="2"/>
        <v>4106780.78</v>
      </c>
      <c r="G14" s="1429">
        <v>1210356.6499999999</v>
      </c>
      <c r="H14" s="1429">
        <v>1210356.6499999999</v>
      </c>
      <c r="I14" s="1429">
        <f t="shared" si="3"/>
        <v>2896424.13</v>
      </c>
    </row>
    <row r="15" spans="2:9">
      <c r="B15" s="877" t="s">
        <v>505</v>
      </c>
      <c r="C15" s="13"/>
      <c r="D15" s="861">
        <v>1392465.62</v>
      </c>
      <c r="E15" s="1429">
        <v>0</v>
      </c>
      <c r="F15" s="1429">
        <f t="shared" si="2"/>
        <v>1392465.62</v>
      </c>
      <c r="G15" s="1429">
        <v>453529.9</v>
      </c>
      <c r="H15" s="1429">
        <v>303758.84999999998</v>
      </c>
      <c r="I15" s="1429">
        <f t="shared" si="3"/>
        <v>938935.72000000009</v>
      </c>
    </row>
    <row r="16" spans="2:9">
      <c r="B16" s="877" t="s">
        <v>506</v>
      </c>
      <c r="C16" s="13"/>
      <c r="D16" s="861">
        <v>1362604.85</v>
      </c>
      <c r="E16" s="1429">
        <v>0</v>
      </c>
      <c r="F16" s="1429">
        <f t="shared" si="2"/>
        <v>1362604.85</v>
      </c>
      <c r="G16" s="1429">
        <v>415714.79</v>
      </c>
      <c r="H16" s="1429">
        <v>415714.79</v>
      </c>
      <c r="I16" s="1429">
        <f t="shared" si="3"/>
        <v>946890.06</v>
      </c>
    </row>
    <row r="17" spans="2:9">
      <c r="B17" s="877" t="s">
        <v>507</v>
      </c>
      <c r="C17" s="13"/>
      <c r="D17" s="861"/>
      <c r="E17" s="1429"/>
      <c r="F17" s="1429">
        <f t="shared" si="2"/>
        <v>0</v>
      </c>
      <c r="G17" s="1429"/>
      <c r="H17" s="1429"/>
      <c r="I17" s="1429">
        <f t="shared" si="3"/>
        <v>0</v>
      </c>
    </row>
    <row r="18" spans="2:9">
      <c r="B18" s="877" t="s">
        <v>508</v>
      </c>
      <c r="C18" s="13"/>
      <c r="D18" s="861">
        <v>239000</v>
      </c>
      <c r="E18" s="1429">
        <v>0</v>
      </c>
      <c r="F18" s="1429">
        <f t="shared" si="2"/>
        <v>239000</v>
      </c>
      <c r="G18" s="1429">
        <v>103000</v>
      </c>
      <c r="H18" s="1429">
        <v>103000</v>
      </c>
      <c r="I18" s="1429">
        <f t="shared" si="3"/>
        <v>136000</v>
      </c>
    </row>
    <row r="19" spans="2:9">
      <c r="B19" s="875" t="s">
        <v>509</v>
      </c>
      <c r="C19" s="876"/>
      <c r="D19" s="861">
        <f t="shared" ref="D19:I19" si="4">SUM(D20:D28)</f>
        <v>900003.8899999999</v>
      </c>
      <c r="E19" s="861">
        <f t="shared" si="4"/>
        <v>0</v>
      </c>
      <c r="F19" s="861">
        <f t="shared" si="4"/>
        <v>900003.8899999999</v>
      </c>
      <c r="G19" s="861">
        <f t="shared" si="4"/>
        <v>139283.68</v>
      </c>
      <c r="H19" s="861">
        <f t="shared" si="4"/>
        <v>139283.68</v>
      </c>
      <c r="I19" s="861">
        <f t="shared" si="4"/>
        <v>760720.21</v>
      </c>
    </row>
    <row r="20" spans="2:9">
      <c r="B20" s="877" t="s">
        <v>510</v>
      </c>
      <c r="C20" s="13"/>
      <c r="D20" s="861">
        <v>7734.14</v>
      </c>
      <c r="E20" s="1429">
        <v>0</v>
      </c>
      <c r="F20" s="861">
        <f t="shared" ref="F20:F28" si="5">D20+E20</f>
        <v>7734.14</v>
      </c>
      <c r="G20" s="1429">
        <v>0</v>
      </c>
      <c r="H20" s="1429">
        <v>0</v>
      </c>
      <c r="I20" s="1429">
        <f>F20-G20</f>
        <v>7734.14</v>
      </c>
    </row>
    <row r="21" spans="2:9">
      <c r="B21" s="877" t="s">
        <v>511</v>
      </c>
      <c r="C21" s="13"/>
      <c r="D21" s="861">
        <v>162633.21</v>
      </c>
      <c r="E21" s="1429">
        <v>0</v>
      </c>
      <c r="F21" s="861">
        <f t="shared" si="5"/>
        <v>162633.21</v>
      </c>
      <c r="G21" s="1429">
        <v>45785.38</v>
      </c>
      <c r="H21" s="1429">
        <v>45785.38</v>
      </c>
      <c r="I21" s="1429">
        <f t="shared" ref="I21:I83" si="6">F21-G21</f>
        <v>116847.82999999999</v>
      </c>
    </row>
    <row r="22" spans="2:9">
      <c r="B22" s="877" t="s">
        <v>512</v>
      </c>
      <c r="C22" s="13"/>
      <c r="D22" s="861"/>
      <c r="E22" s="1429"/>
      <c r="F22" s="861">
        <f t="shared" si="5"/>
        <v>0</v>
      </c>
      <c r="G22" s="1429"/>
      <c r="H22" s="1429"/>
      <c r="I22" s="1429">
        <f t="shared" si="6"/>
        <v>0</v>
      </c>
    </row>
    <row r="23" spans="2:9">
      <c r="B23" s="877" t="s">
        <v>513</v>
      </c>
      <c r="C23" s="13"/>
      <c r="D23" s="861">
        <v>330116.05</v>
      </c>
      <c r="E23" s="1429">
        <v>0</v>
      </c>
      <c r="F23" s="861">
        <f t="shared" si="5"/>
        <v>330116.05</v>
      </c>
      <c r="G23" s="1429">
        <v>35711.83</v>
      </c>
      <c r="H23" s="1429">
        <v>35711.83</v>
      </c>
      <c r="I23" s="1429">
        <f t="shared" si="6"/>
        <v>294404.21999999997</v>
      </c>
    </row>
    <row r="24" spans="2:9">
      <c r="B24" s="877" t="s">
        <v>514</v>
      </c>
      <c r="C24" s="13"/>
      <c r="D24" s="861"/>
      <c r="E24" s="1429"/>
      <c r="F24" s="861">
        <f t="shared" si="5"/>
        <v>0</v>
      </c>
      <c r="G24" s="1429"/>
      <c r="H24" s="1429"/>
      <c r="I24" s="1429">
        <f t="shared" si="6"/>
        <v>0</v>
      </c>
    </row>
    <row r="25" spans="2:9">
      <c r="B25" s="877" t="s">
        <v>515</v>
      </c>
      <c r="C25" s="13"/>
      <c r="D25" s="861">
        <v>182157.46</v>
      </c>
      <c r="E25" s="1429">
        <v>0</v>
      </c>
      <c r="F25" s="861">
        <f t="shared" si="5"/>
        <v>182157.46</v>
      </c>
      <c r="G25" s="1429">
        <v>15100.66</v>
      </c>
      <c r="H25" s="1429">
        <v>15100.66</v>
      </c>
      <c r="I25" s="1429">
        <f t="shared" si="6"/>
        <v>167056.79999999999</v>
      </c>
    </row>
    <row r="26" spans="2:9">
      <c r="B26" s="877" t="s">
        <v>516</v>
      </c>
      <c r="C26" s="13"/>
      <c r="D26" s="861">
        <v>33643.46</v>
      </c>
      <c r="E26" s="1429">
        <v>0</v>
      </c>
      <c r="F26" s="861">
        <f t="shared" si="5"/>
        <v>33643.46</v>
      </c>
      <c r="G26" s="1429">
        <v>0</v>
      </c>
      <c r="H26" s="1429">
        <v>0</v>
      </c>
      <c r="I26" s="1429">
        <f t="shared" si="6"/>
        <v>33643.46</v>
      </c>
    </row>
    <row r="27" spans="2:9">
      <c r="B27" s="877" t="s">
        <v>517</v>
      </c>
      <c r="C27" s="13"/>
      <c r="D27" s="861"/>
      <c r="E27" s="1429"/>
      <c r="F27" s="861">
        <f t="shared" si="5"/>
        <v>0</v>
      </c>
      <c r="G27" s="1429"/>
      <c r="H27" s="1429"/>
      <c r="I27" s="1429">
        <f t="shared" si="6"/>
        <v>0</v>
      </c>
    </row>
    <row r="28" spans="2:9">
      <c r="B28" s="877" t="s">
        <v>518</v>
      </c>
      <c r="C28" s="13"/>
      <c r="D28" s="861">
        <v>183719.57</v>
      </c>
      <c r="E28" s="1429">
        <v>0</v>
      </c>
      <c r="F28" s="861">
        <f t="shared" si="5"/>
        <v>183719.57</v>
      </c>
      <c r="G28" s="1429">
        <v>42685.81</v>
      </c>
      <c r="H28" s="1429">
        <v>42685.81</v>
      </c>
      <c r="I28" s="1429">
        <f t="shared" si="6"/>
        <v>141033.76</v>
      </c>
    </row>
    <row r="29" spans="2:9">
      <c r="B29" s="875" t="s">
        <v>519</v>
      </c>
      <c r="C29" s="876"/>
      <c r="D29" s="861">
        <f t="shared" ref="D29:I29" si="7">SUM(D30:D38)</f>
        <v>2700011.69</v>
      </c>
      <c r="E29" s="861">
        <f t="shared" si="7"/>
        <v>0</v>
      </c>
      <c r="F29" s="861">
        <f t="shared" si="7"/>
        <v>2700011.69</v>
      </c>
      <c r="G29" s="861">
        <f t="shared" si="7"/>
        <v>951891.17999999993</v>
      </c>
      <c r="H29" s="861">
        <f t="shared" si="7"/>
        <v>951891.17999999993</v>
      </c>
      <c r="I29" s="861">
        <f t="shared" si="7"/>
        <v>1748120.5100000002</v>
      </c>
    </row>
    <row r="30" spans="2:9">
      <c r="B30" s="877" t="s">
        <v>520</v>
      </c>
      <c r="C30" s="13"/>
      <c r="D30" s="861">
        <v>81622.89</v>
      </c>
      <c r="E30" s="1429">
        <v>0</v>
      </c>
      <c r="F30" s="861">
        <f t="shared" ref="F30:F38" si="8">D30+E30</f>
        <v>81622.89</v>
      </c>
      <c r="G30" s="1429">
        <v>35703.160000000003</v>
      </c>
      <c r="H30" s="1429">
        <v>35703.160000000003</v>
      </c>
      <c r="I30" s="1429">
        <f t="shared" si="6"/>
        <v>45919.729999999996</v>
      </c>
    </row>
    <row r="31" spans="2:9">
      <c r="B31" s="877" t="s">
        <v>521</v>
      </c>
      <c r="C31" s="13"/>
      <c r="D31" s="861">
        <v>99655.05</v>
      </c>
      <c r="E31" s="1429">
        <v>96605</v>
      </c>
      <c r="F31" s="861">
        <f t="shared" si="8"/>
        <v>196260.05</v>
      </c>
      <c r="G31" s="1429">
        <v>86605</v>
      </c>
      <c r="H31" s="1429">
        <v>86605</v>
      </c>
      <c r="I31" s="1429">
        <f t="shared" si="6"/>
        <v>109655.04999999999</v>
      </c>
    </row>
    <row r="32" spans="2:9">
      <c r="B32" s="877" t="s">
        <v>522</v>
      </c>
      <c r="C32" s="13"/>
      <c r="D32" s="861">
        <v>169738.02</v>
      </c>
      <c r="E32" s="1429">
        <v>0</v>
      </c>
      <c r="F32" s="861">
        <f t="shared" si="8"/>
        <v>169738.02</v>
      </c>
      <c r="G32" s="1429">
        <v>9826.7999999999993</v>
      </c>
      <c r="H32" s="1429">
        <v>9826.7999999999993</v>
      </c>
      <c r="I32" s="1429">
        <f t="shared" si="6"/>
        <v>159911.22</v>
      </c>
    </row>
    <row r="33" spans="2:9">
      <c r="B33" s="877" t="s">
        <v>523</v>
      </c>
      <c r="C33" s="13"/>
      <c r="D33" s="861">
        <v>121999.57</v>
      </c>
      <c r="E33" s="1429">
        <v>20345.36</v>
      </c>
      <c r="F33" s="861">
        <f t="shared" si="8"/>
        <v>142344.93</v>
      </c>
      <c r="G33" s="1429">
        <v>96702.12</v>
      </c>
      <c r="H33" s="1429">
        <v>96702.12</v>
      </c>
      <c r="I33" s="1429">
        <f t="shared" si="6"/>
        <v>45642.81</v>
      </c>
    </row>
    <row r="34" spans="2:9">
      <c r="B34" s="877" t="s">
        <v>524</v>
      </c>
      <c r="C34" s="13"/>
      <c r="D34" s="861">
        <v>447160.02</v>
      </c>
      <c r="E34" s="1429">
        <v>0</v>
      </c>
      <c r="F34" s="861">
        <f t="shared" si="8"/>
        <v>447160.02</v>
      </c>
      <c r="G34" s="1429">
        <v>140577</v>
      </c>
      <c r="H34" s="1429">
        <v>140577</v>
      </c>
      <c r="I34" s="1429">
        <f t="shared" si="6"/>
        <v>306583.02</v>
      </c>
    </row>
    <row r="35" spans="2:9">
      <c r="B35" s="877" t="s">
        <v>525</v>
      </c>
      <c r="C35" s="13"/>
      <c r="D35" s="861">
        <v>112112.07</v>
      </c>
      <c r="E35" s="1429">
        <v>0</v>
      </c>
      <c r="F35" s="861">
        <f t="shared" si="8"/>
        <v>112112.07</v>
      </c>
      <c r="G35" s="1429">
        <v>0</v>
      </c>
      <c r="H35" s="1429">
        <v>0</v>
      </c>
      <c r="I35" s="1429">
        <f t="shared" si="6"/>
        <v>112112.07</v>
      </c>
    </row>
    <row r="36" spans="2:9">
      <c r="B36" s="877" t="s">
        <v>526</v>
      </c>
      <c r="C36" s="13"/>
      <c r="D36" s="861">
        <v>938964.46</v>
      </c>
      <c r="E36" s="1429">
        <v>0</v>
      </c>
      <c r="F36" s="861">
        <f t="shared" si="8"/>
        <v>938964.46</v>
      </c>
      <c r="G36" s="1429">
        <v>369808</v>
      </c>
      <c r="H36" s="1429">
        <v>369808</v>
      </c>
      <c r="I36" s="1429">
        <f t="shared" si="6"/>
        <v>569156.46</v>
      </c>
    </row>
    <row r="37" spans="2:9">
      <c r="B37" s="877" t="s">
        <v>527</v>
      </c>
      <c r="C37" s="13"/>
      <c r="D37" s="861">
        <v>656520.11</v>
      </c>
      <c r="E37" s="1429">
        <v>-116950.36</v>
      </c>
      <c r="F37" s="861">
        <f t="shared" si="8"/>
        <v>539569.75</v>
      </c>
      <c r="G37" s="1429">
        <v>172539.1</v>
      </c>
      <c r="H37" s="1429">
        <v>172539.1</v>
      </c>
      <c r="I37" s="1429">
        <f t="shared" si="6"/>
        <v>367030.65</v>
      </c>
    </row>
    <row r="38" spans="2:9">
      <c r="B38" s="877" t="s">
        <v>528</v>
      </c>
      <c r="C38" s="13"/>
      <c r="D38" s="861">
        <v>72239.5</v>
      </c>
      <c r="E38" s="1429">
        <v>0</v>
      </c>
      <c r="F38" s="861">
        <f t="shared" si="8"/>
        <v>72239.5</v>
      </c>
      <c r="G38" s="1429">
        <v>40130</v>
      </c>
      <c r="H38" s="1429">
        <v>40130</v>
      </c>
      <c r="I38" s="1429">
        <f t="shared" si="6"/>
        <v>32109.5</v>
      </c>
    </row>
    <row r="39" spans="2:9" ht="25.5" customHeight="1">
      <c r="B39" s="1274" t="s">
        <v>529</v>
      </c>
      <c r="C39" s="1275"/>
      <c r="D39" s="861">
        <f t="shared" ref="D39:I39" si="9">SUM(D40:D48)</f>
        <v>0</v>
      </c>
      <c r="E39" s="861">
        <f t="shared" si="9"/>
        <v>0</v>
      </c>
      <c r="F39" s="861">
        <f>SUM(F40:F48)</f>
        <v>0</v>
      </c>
      <c r="G39" s="861">
        <f t="shared" si="9"/>
        <v>0</v>
      </c>
      <c r="H39" s="861">
        <f t="shared" si="9"/>
        <v>0</v>
      </c>
      <c r="I39" s="861">
        <f t="shared" si="9"/>
        <v>0</v>
      </c>
    </row>
    <row r="40" spans="2:9">
      <c r="B40" s="877" t="s">
        <v>530</v>
      </c>
      <c r="C40" s="13"/>
      <c r="D40" s="861"/>
      <c r="E40" s="1429"/>
      <c r="F40" s="861">
        <f>D40+E40</f>
        <v>0</v>
      </c>
      <c r="G40" s="1429"/>
      <c r="H40" s="1429"/>
      <c r="I40" s="1429">
        <f t="shared" si="6"/>
        <v>0</v>
      </c>
    </row>
    <row r="41" spans="2:9">
      <c r="B41" s="877" t="s">
        <v>531</v>
      </c>
      <c r="C41" s="13"/>
      <c r="D41" s="861"/>
      <c r="E41" s="1429"/>
      <c r="F41" s="861">
        <f t="shared" ref="F41:F83" si="10">D41+E41</f>
        <v>0</v>
      </c>
      <c r="G41" s="1429"/>
      <c r="H41" s="1429"/>
      <c r="I41" s="1429">
        <f t="shared" si="6"/>
        <v>0</v>
      </c>
    </row>
    <row r="42" spans="2:9">
      <c r="B42" s="877" t="s">
        <v>532</v>
      </c>
      <c r="C42" s="13"/>
      <c r="D42" s="861"/>
      <c r="E42" s="1429"/>
      <c r="F42" s="861">
        <f t="shared" si="10"/>
        <v>0</v>
      </c>
      <c r="G42" s="1429"/>
      <c r="H42" s="1429"/>
      <c r="I42" s="1429">
        <f t="shared" si="6"/>
        <v>0</v>
      </c>
    </row>
    <row r="43" spans="2:9">
      <c r="B43" s="877" t="s">
        <v>533</v>
      </c>
      <c r="C43" s="13"/>
      <c r="D43" s="861"/>
      <c r="E43" s="1429"/>
      <c r="F43" s="861">
        <f t="shared" si="10"/>
        <v>0</v>
      </c>
      <c r="G43" s="1429"/>
      <c r="H43" s="1429"/>
      <c r="I43" s="1429">
        <f t="shared" si="6"/>
        <v>0</v>
      </c>
    </row>
    <row r="44" spans="2:9">
      <c r="B44" s="877" t="s">
        <v>534</v>
      </c>
      <c r="C44" s="13"/>
      <c r="D44" s="861"/>
      <c r="E44" s="1429"/>
      <c r="F44" s="861">
        <f t="shared" si="10"/>
        <v>0</v>
      </c>
      <c r="G44" s="1429"/>
      <c r="H44" s="1429"/>
      <c r="I44" s="1429">
        <f t="shared" si="6"/>
        <v>0</v>
      </c>
    </row>
    <row r="45" spans="2:9">
      <c r="B45" s="877" t="s">
        <v>535</v>
      </c>
      <c r="C45" s="13"/>
      <c r="D45" s="861"/>
      <c r="E45" s="1429"/>
      <c r="F45" s="861">
        <f t="shared" si="10"/>
        <v>0</v>
      </c>
      <c r="G45" s="1429"/>
      <c r="H45" s="1429"/>
      <c r="I45" s="1429">
        <f t="shared" si="6"/>
        <v>0</v>
      </c>
    </row>
    <row r="46" spans="2:9">
      <c r="B46" s="877" t="s">
        <v>536</v>
      </c>
      <c r="C46" s="13"/>
      <c r="D46" s="861"/>
      <c r="E46" s="1429"/>
      <c r="F46" s="861">
        <f t="shared" si="10"/>
        <v>0</v>
      </c>
      <c r="G46" s="1429"/>
      <c r="H46" s="1429"/>
      <c r="I46" s="1429">
        <f t="shared" si="6"/>
        <v>0</v>
      </c>
    </row>
    <row r="47" spans="2:9">
      <c r="B47" s="877" t="s">
        <v>537</v>
      </c>
      <c r="C47" s="13"/>
      <c r="D47" s="861"/>
      <c r="E47" s="1429"/>
      <c r="F47" s="861">
        <f t="shared" si="10"/>
        <v>0</v>
      </c>
      <c r="G47" s="1429"/>
      <c r="H47" s="1429"/>
      <c r="I47" s="1429">
        <f t="shared" si="6"/>
        <v>0</v>
      </c>
    </row>
    <row r="48" spans="2:9">
      <c r="B48" s="877" t="s">
        <v>538</v>
      </c>
      <c r="C48" s="13"/>
      <c r="D48" s="861"/>
      <c r="E48" s="1429"/>
      <c r="F48" s="861">
        <f t="shared" si="10"/>
        <v>0</v>
      </c>
      <c r="G48" s="1429"/>
      <c r="H48" s="1429"/>
      <c r="I48" s="1429">
        <f t="shared" si="6"/>
        <v>0</v>
      </c>
    </row>
    <row r="49" spans="2:9">
      <c r="B49" s="1274" t="s">
        <v>539</v>
      </c>
      <c r="C49" s="1275"/>
      <c r="D49" s="861">
        <f t="shared" ref="D49:I49" si="11">SUM(D50:D58)</f>
        <v>0</v>
      </c>
      <c r="E49" s="861">
        <f t="shared" si="11"/>
        <v>0</v>
      </c>
      <c r="F49" s="861">
        <f t="shared" si="11"/>
        <v>0</v>
      </c>
      <c r="G49" s="861">
        <f t="shared" si="11"/>
        <v>0</v>
      </c>
      <c r="H49" s="861">
        <f t="shared" si="11"/>
        <v>0</v>
      </c>
      <c r="I49" s="861">
        <f t="shared" si="11"/>
        <v>0</v>
      </c>
    </row>
    <row r="50" spans="2:9">
      <c r="B50" s="877" t="s">
        <v>540</v>
      </c>
      <c r="C50" s="13"/>
      <c r="D50" s="861"/>
      <c r="E50" s="1429"/>
      <c r="F50" s="861">
        <f t="shared" si="10"/>
        <v>0</v>
      </c>
      <c r="G50" s="1429"/>
      <c r="H50" s="1429"/>
      <c r="I50" s="1429">
        <f t="shared" si="6"/>
        <v>0</v>
      </c>
    </row>
    <row r="51" spans="2:9">
      <c r="B51" s="877" t="s">
        <v>541</v>
      </c>
      <c r="C51" s="13"/>
      <c r="D51" s="861"/>
      <c r="E51" s="1429"/>
      <c r="F51" s="861">
        <f t="shared" si="10"/>
        <v>0</v>
      </c>
      <c r="G51" s="1429"/>
      <c r="H51" s="1429"/>
      <c r="I51" s="1429">
        <f t="shared" si="6"/>
        <v>0</v>
      </c>
    </row>
    <row r="52" spans="2:9">
      <c r="B52" s="877" t="s">
        <v>542</v>
      </c>
      <c r="C52" s="13"/>
      <c r="D52" s="861"/>
      <c r="E52" s="1429"/>
      <c r="F52" s="861">
        <f t="shared" si="10"/>
        <v>0</v>
      </c>
      <c r="G52" s="1429"/>
      <c r="H52" s="1429"/>
      <c r="I52" s="1429">
        <f t="shared" si="6"/>
        <v>0</v>
      </c>
    </row>
    <row r="53" spans="2:9">
      <c r="B53" s="877" t="s">
        <v>543</v>
      </c>
      <c r="C53" s="13"/>
      <c r="D53" s="861"/>
      <c r="E53" s="1429"/>
      <c r="F53" s="861">
        <f t="shared" si="10"/>
        <v>0</v>
      </c>
      <c r="G53" s="1429"/>
      <c r="H53" s="1429"/>
      <c r="I53" s="1429">
        <f t="shared" si="6"/>
        <v>0</v>
      </c>
    </row>
    <row r="54" spans="2:9">
      <c r="B54" s="877" t="s">
        <v>544</v>
      </c>
      <c r="C54" s="13"/>
      <c r="D54" s="861"/>
      <c r="E54" s="1429"/>
      <c r="F54" s="861">
        <f t="shared" si="10"/>
        <v>0</v>
      </c>
      <c r="G54" s="1429"/>
      <c r="H54" s="1429"/>
      <c r="I54" s="1429">
        <f t="shared" si="6"/>
        <v>0</v>
      </c>
    </row>
    <row r="55" spans="2:9">
      <c r="B55" s="877" t="s">
        <v>545</v>
      </c>
      <c r="C55" s="13"/>
      <c r="D55" s="861"/>
      <c r="E55" s="1429"/>
      <c r="F55" s="861">
        <f t="shared" si="10"/>
        <v>0</v>
      </c>
      <c r="G55" s="1429"/>
      <c r="H55" s="1429"/>
      <c r="I55" s="1429">
        <f t="shared" si="6"/>
        <v>0</v>
      </c>
    </row>
    <row r="56" spans="2:9">
      <c r="B56" s="877" t="s">
        <v>546</v>
      </c>
      <c r="C56" s="13"/>
      <c r="D56" s="861"/>
      <c r="E56" s="1429"/>
      <c r="F56" s="861">
        <f t="shared" si="10"/>
        <v>0</v>
      </c>
      <c r="G56" s="1429"/>
      <c r="H56" s="1429"/>
      <c r="I56" s="1429">
        <f t="shared" si="6"/>
        <v>0</v>
      </c>
    </row>
    <row r="57" spans="2:9">
      <c r="B57" s="877" t="s">
        <v>547</v>
      </c>
      <c r="C57" s="13"/>
      <c r="D57" s="861"/>
      <c r="E57" s="1429"/>
      <c r="F57" s="861">
        <f t="shared" si="10"/>
        <v>0</v>
      </c>
      <c r="G57" s="1429"/>
      <c r="H57" s="1429"/>
      <c r="I57" s="1429">
        <f t="shared" si="6"/>
        <v>0</v>
      </c>
    </row>
    <row r="58" spans="2:9">
      <c r="B58" s="877" t="s">
        <v>548</v>
      </c>
      <c r="C58" s="13"/>
      <c r="D58" s="861"/>
      <c r="E58" s="1429"/>
      <c r="F58" s="861">
        <f t="shared" si="10"/>
        <v>0</v>
      </c>
      <c r="G58" s="1429"/>
      <c r="H58" s="1429"/>
      <c r="I58" s="1429">
        <f t="shared" si="6"/>
        <v>0</v>
      </c>
    </row>
    <row r="59" spans="2:9">
      <c r="B59" s="875" t="s">
        <v>549</v>
      </c>
      <c r="C59" s="876"/>
      <c r="D59" s="861">
        <f>SUM(D60:D62)</f>
        <v>0</v>
      </c>
      <c r="E59" s="861">
        <f>SUM(E60:E62)</f>
        <v>0</v>
      </c>
      <c r="F59" s="861">
        <f>SUM(F60:F62)</f>
        <v>0</v>
      </c>
      <c r="G59" s="861">
        <f>SUM(G60:G62)</f>
        <v>0</v>
      </c>
      <c r="H59" s="861">
        <f>SUM(H60:H62)</f>
        <v>0</v>
      </c>
      <c r="I59" s="1429">
        <f t="shared" si="6"/>
        <v>0</v>
      </c>
    </row>
    <row r="60" spans="2:9">
      <c r="B60" s="877" t="s">
        <v>550</v>
      </c>
      <c r="C60" s="13"/>
      <c r="D60" s="861"/>
      <c r="E60" s="1429"/>
      <c r="F60" s="861">
        <f t="shared" si="10"/>
        <v>0</v>
      </c>
      <c r="G60" s="1429"/>
      <c r="H60" s="1429"/>
      <c r="I60" s="1429">
        <f t="shared" si="6"/>
        <v>0</v>
      </c>
    </row>
    <row r="61" spans="2:9">
      <c r="B61" s="877" t="s">
        <v>551</v>
      </c>
      <c r="C61" s="13"/>
      <c r="D61" s="861"/>
      <c r="E61" s="1429"/>
      <c r="F61" s="861">
        <f t="shared" si="10"/>
        <v>0</v>
      </c>
      <c r="G61" s="1429"/>
      <c r="H61" s="1429"/>
      <c r="I61" s="1429">
        <f t="shared" si="6"/>
        <v>0</v>
      </c>
    </row>
    <row r="62" spans="2:9">
      <c r="B62" s="877" t="s">
        <v>552</v>
      </c>
      <c r="C62" s="13"/>
      <c r="D62" s="861"/>
      <c r="E62" s="1429"/>
      <c r="F62" s="861">
        <f t="shared" si="10"/>
        <v>0</v>
      </c>
      <c r="G62" s="1429"/>
      <c r="H62" s="1429"/>
      <c r="I62" s="1429">
        <f t="shared" si="6"/>
        <v>0</v>
      </c>
    </row>
    <row r="63" spans="2:9">
      <c r="B63" s="1274" t="s">
        <v>553</v>
      </c>
      <c r="C63" s="1275"/>
      <c r="D63" s="861">
        <f>SUM(D64:D71)</f>
        <v>0</v>
      </c>
      <c r="E63" s="861">
        <f>SUM(E64:E71)</f>
        <v>0</v>
      </c>
      <c r="F63" s="861">
        <f>F64+F65+F66+F67+F68+F70+F71</f>
        <v>0</v>
      </c>
      <c r="G63" s="861">
        <f>SUM(G64:G71)</f>
        <v>0</v>
      </c>
      <c r="H63" s="861">
        <f>SUM(H64:H71)</f>
        <v>0</v>
      </c>
      <c r="I63" s="1429">
        <f t="shared" si="6"/>
        <v>0</v>
      </c>
    </row>
    <row r="64" spans="2:9">
      <c r="B64" s="877" t="s">
        <v>554</v>
      </c>
      <c r="C64" s="13"/>
      <c r="D64" s="861"/>
      <c r="E64" s="1429"/>
      <c r="F64" s="861">
        <f t="shared" si="10"/>
        <v>0</v>
      </c>
      <c r="G64" s="1429"/>
      <c r="H64" s="1429"/>
      <c r="I64" s="1429">
        <f t="shared" si="6"/>
        <v>0</v>
      </c>
    </row>
    <row r="65" spans="2:9">
      <c r="B65" s="877" t="s">
        <v>555</v>
      </c>
      <c r="C65" s="13"/>
      <c r="D65" s="861"/>
      <c r="E65" s="1429"/>
      <c r="F65" s="861">
        <f t="shared" si="10"/>
        <v>0</v>
      </c>
      <c r="G65" s="1429"/>
      <c r="H65" s="1429"/>
      <c r="I65" s="1429">
        <f t="shared" si="6"/>
        <v>0</v>
      </c>
    </row>
    <row r="66" spans="2:9">
      <c r="B66" s="877" t="s">
        <v>556</v>
      </c>
      <c r="C66" s="13"/>
      <c r="D66" s="861"/>
      <c r="E66" s="1429"/>
      <c r="F66" s="861">
        <f t="shared" si="10"/>
        <v>0</v>
      </c>
      <c r="G66" s="1429"/>
      <c r="H66" s="1429"/>
      <c r="I66" s="1429">
        <f t="shared" si="6"/>
        <v>0</v>
      </c>
    </row>
    <row r="67" spans="2:9">
      <c r="B67" s="877" t="s">
        <v>557</v>
      </c>
      <c r="C67" s="13"/>
      <c r="D67" s="861"/>
      <c r="E67" s="1429"/>
      <c r="F67" s="861">
        <f t="shared" si="10"/>
        <v>0</v>
      </c>
      <c r="G67" s="1429"/>
      <c r="H67" s="1429"/>
      <c r="I67" s="1429">
        <f t="shared" si="6"/>
        <v>0</v>
      </c>
    </row>
    <row r="68" spans="2:9">
      <c r="B68" s="877" t="s">
        <v>558</v>
      </c>
      <c r="C68" s="13"/>
      <c r="D68" s="861"/>
      <c r="E68" s="1429"/>
      <c r="F68" s="861">
        <f t="shared" si="10"/>
        <v>0</v>
      </c>
      <c r="G68" s="1429"/>
      <c r="H68" s="1429"/>
      <c r="I68" s="1429">
        <f t="shared" si="6"/>
        <v>0</v>
      </c>
    </row>
    <row r="69" spans="2:9">
      <c r="B69" s="877" t="s">
        <v>559</v>
      </c>
      <c r="C69" s="13"/>
      <c r="D69" s="861"/>
      <c r="E69" s="1429"/>
      <c r="F69" s="861">
        <f t="shared" si="10"/>
        <v>0</v>
      </c>
      <c r="G69" s="1429"/>
      <c r="H69" s="1429"/>
      <c r="I69" s="1429">
        <f t="shared" si="6"/>
        <v>0</v>
      </c>
    </row>
    <row r="70" spans="2:9">
      <c r="B70" s="877" t="s">
        <v>560</v>
      </c>
      <c r="C70" s="13"/>
      <c r="D70" s="861"/>
      <c r="E70" s="1429"/>
      <c r="F70" s="861">
        <f t="shared" si="10"/>
        <v>0</v>
      </c>
      <c r="G70" s="1429"/>
      <c r="H70" s="1429"/>
      <c r="I70" s="1429">
        <f t="shared" si="6"/>
        <v>0</v>
      </c>
    </row>
    <row r="71" spans="2:9">
      <c r="B71" s="877" t="s">
        <v>561</v>
      </c>
      <c r="C71" s="13"/>
      <c r="D71" s="861"/>
      <c r="E71" s="1429"/>
      <c r="F71" s="861">
        <f t="shared" si="10"/>
        <v>0</v>
      </c>
      <c r="G71" s="1429"/>
      <c r="H71" s="1429"/>
      <c r="I71" s="1429">
        <f t="shared" si="6"/>
        <v>0</v>
      </c>
    </row>
    <row r="72" spans="2:9">
      <c r="B72" s="875" t="s">
        <v>562</v>
      </c>
      <c r="C72" s="876"/>
      <c r="D72" s="861">
        <f>SUM(D73:D75)</f>
        <v>0</v>
      </c>
      <c r="E72" s="861">
        <f>SUM(E73:E75)</f>
        <v>0</v>
      </c>
      <c r="F72" s="861">
        <f>SUM(F73:F75)</f>
        <v>0</v>
      </c>
      <c r="G72" s="861">
        <f>SUM(G73:G75)</f>
        <v>0</v>
      </c>
      <c r="H72" s="861">
        <f>SUM(H73:H75)</f>
        <v>0</v>
      </c>
      <c r="I72" s="1429">
        <f t="shared" si="6"/>
        <v>0</v>
      </c>
    </row>
    <row r="73" spans="2:9">
      <c r="B73" s="877" t="s">
        <v>563</v>
      </c>
      <c r="C73" s="13"/>
      <c r="D73" s="861"/>
      <c r="E73" s="1429"/>
      <c r="F73" s="861">
        <f t="shared" si="10"/>
        <v>0</v>
      </c>
      <c r="G73" s="1429"/>
      <c r="H73" s="1429"/>
      <c r="I73" s="1429">
        <f t="shared" si="6"/>
        <v>0</v>
      </c>
    </row>
    <row r="74" spans="2:9">
      <c r="B74" s="877" t="s">
        <v>564</v>
      </c>
      <c r="C74" s="13"/>
      <c r="D74" s="861"/>
      <c r="E74" s="1429"/>
      <c r="F74" s="861">
        <f t="shared" si="10"/>
        <v>0</v>
      </c>
      <c r="G74" s="1429"/>
      <c r="H74" s="1429"/>
      <c r="I74" s="1429">
        <f t="shared" si="6"/>
        <v>0</v>
      </c>
    </row>
    <row r="75" spans="2:9">
      <c r="B75" s="877" t="s">
        <v>565</v>
      </c>
      <c r="C75" s="13"/>
      <c r="D75" s="861"/>
      <c r="E75" s="1429"/>
      <c r="F75" s="861">
        <f t="shared" si="10"/>
        <v>0</v>
      </c>
      <c r="G75" s="1429"/>
      <c r="H75" s="1429"/>
      <c r="I75" s="1429">
        <f t="shared" si="6"/>
        <v>0</v>
      </c>
    </row>
    <row r="76" spans="2:9">
      <c r="B76" s="875" t="s">
        <v>566</v>
      </c>
      <c r="C76" s="876"/>
      <c r="D76" s="861">
        <f>SUM(D77:D83)</f>
        <v>0</v>
      </c>
      <c r="E76" s="861">
        <f>SUM(E77:E83)</f>
        <v>0</v>
      </c>
      <c r="F76" s="861">
        <f>SUM(F77:F83)</f>
        <v>0</v>
      </c>
      <c r="G76" s="861">
        <f>SUM(G77:G83)</f>
        <v>0</v>
      </c>
      <c r="H76" s="861">
        <f>SUM(H77:H83)</f>
        <v>0</v>
      </c>
      <c r="I76" s="1429">
        <f t="shared" si="6"/>
        <v>0</v>
      </c>
    </row>
    <row r="77" spans="2:9">
      <c r="B77" s="877" t="s">
        <v>567</v>
      </c>
      <c r="C77" s="13"/>
      <c r="D77" s="861"/>
      <c r="E77" s="1429"/>
      <c r="F77" s="861">
        <f t="shared" si="10"/>
        <v>0</v>
      </c>
      <c r="G77" s="1429"/>
      <c r="H77" s="1429"/>
      <c r="I77" s="1429">
        <f t="shared" si="6"/>
        <v>0</v>
      </c>
    </row>
    <row r="78" spans="2:9">
      <c r="B78" s="877" t="s">
        <v>568</v>
      </c>
      <c r="C78" s="13"/>
      <c r="D78" s="861"/>
      <c r="E78" s="1429"/>
      <c r="F78" s="861">
        <f t="shared" si="10"/>
        <v>0</v>
      </c>
      <c r="G78" s="1429"/>
      <c r="H78" s="1429"/>
      <c r="I78" s="1429">
        <f t="shared" si="6"/>
        <v>0</v>
      </c>
    </row>
    <row r="79" spans="2:9">
      <c r="B79" s="877" t="s">
        <v>569</v>
      </c>
      <c r="C79" s="13"/>
      <c r="D79" s="861"/>
      <c r="E79" s="1429"/>
      <c r="F79" s="861">
        <f t="shared" si="10"/>
        <v>0</v>
      </c>
      <c r="G79" s="1429"/>
      <c r="H79" s="1429"/>
      <c r="I79" s="1429">
        <f t="shared" si="6"/>
        <v>0</v>
      </c>
    </row>
    <row r="80" spans="2:9">
      <c r="B80" s="877" t="s">
        <v>570</v>
      </c>
      <c r="C80" s="13"/>
      <c r="D80" s="861"/>
      <c r="E80" s="1429"/>
      <c r="F80" s="861">
        <f t="shared" si="10"/>
        <v>0</v>
      </c>
      <c r="G80" s="1429"/>
      <c r="H80" s="1429"/>
      <c r="I80" s="1429">
        <f t="shared" si="6"/>
        <v>0</v>
      </c>
    </row>
    <row r="81" spans="2:9">
      <c r="B81" s="877" t="s">
        <v>571</v>
      </c>
      <c r="C81" s="13"/>
      <c r="D81" s="861"/>
      <c r="E81" s="1429"/>
      <c r="F81" s="861">
        <f t="shared" si="10"/>
        <v>0</v>
      </c>
      <c r="G81" s="1429"/>
      <c r="H81" s="1429"/>
      <c r="I81" s="1429">
        <f t="shared" si="6"/>
        <v>0</v>
      </c>
    </row>
    <row r="82" spans="2:9">
      <c r="B82" s="877" t="s">
        <v>572</v>
      </c>
      <c r="C82" s="13"/>
      <c r="D82" s="861"/>
      <c r="E82" s="1429"/>
      <c r="F82" s="861">
        <f t="shared" si="10"/>
        <v>0</v>
      </c>
      <c r="G82" s="1429"/>
      <c r="H82" s="1429"/>
      <c r="I82" s="1429">
        <f t="shared" si="6"/>
        <v>0</v>
      </c>
    </row>
    <row r="83" spans="2:9">
      <c r="B83" s="877" t="s">
        <v>573</v>
      </c>
      <c r="C83" s="13"/>
      <c r="D83" s="861"/>
      <c r="E83" s="1429"/>
      <c r="F83" s="861">
        <f t="shared" si="10"/>
        <v>0</v>
      </c>
      <c r="G83" s="1429"/>
      <c r="H83" s="1429"/>
      <c r="I83" s="1429">
        <f t="shared" si="6"/>
        <v>0</v>
      </c>
    </row>
    <row r="84" spans="2:9">
      <c r="B84" s="878"/>
      <c r="C84" s="879"/>
      <c r="D84" s="880"/>
      <c r="E84" s="866"/>
      <c r="F84" s="866"/>
      <c r="G84" s="866"/>
      <c r="H84" s="866"/>
      <c r="I84" s="866"/>
    </row>
    <row r="85" spans="2:9">
      <c r="B85" s="881" t="s">
        <v>574</v>
      </c>
      <c r="C85" s="882"/>
      <c r="D85" s="883">
        <f t="shared" ref="D85:I85" si="12">D86+D104+D94+D114+D124+D134+D138+D147+D151</f>
        <v>119378538.46000001</v>
      </c>
      <c r="E85" s="883">
        <f>E86+E104+E94+E114+E124+E134+E138+E147+E151</f>
        <v>3868173.93</v>
      </c>
      <c r="F85" s="883">
        <f t="shared" si="12"/>
        <v>123246712.39000002</v>
      </c>
      <c r="G85" s="883">
        <f>G86+G104+G94+G114+G124+G134+G138+G147+G151</f>
        <v>55999251.04999999</v>
      </c>
      <c r="H85" s="883">
        <f>H86+H104+H94+H114+H124+H134+H138+H147+H151</f>
        <v>53520890.29999999</v>
      </c>
      <c r="I85" s="883">
        <f t="shared" si="12"/>
        <v>67247461.340000033</v>
      </c>
    </row>
    <row r="86" spans="2:9">
      <c r="B86" s="875" t="s">
        <v>501</v>
      </c>
      <c r="C86" s="876"/>
      <c r="D86" s="861">
        <f>SUM(D87:D93)</f>
        <v>108892438.80000001</v>
      </c>
      <c r="E86" s="861">
        <f>SUM(E87:E93)</f>
        <v>3584942.93</v>
      </c>
      <c r="F86" s="861">
        <f>SUM(F87:F93)</f>
        <v>112477381.73000002</v>
      </c>
      <c r="G86" s="861">
        <f>SUM(G87:G93)</f>
        <v>52388560.979999989</v>
      </c>
      <c r="H86" s="861">
        <f>SUM(H87:H93)</f>
        <v>49910200.229999989</v>
      </c>
      <c r="I86" s="1429">
        <f t="shared" ref="I86:I149" si="13">F86-G86</f>
        <v>60088820.75000003</v>
      </c>
    </row>
    <row r="87" spans="2:9">
      <c r="B87" s="877" t="s">
        <v>502</v>
      </c>
      <c r="C87" s="13"/>
      <c r="D87" s="861">
        <v>54909607.090000004</v>
      </c>
      <c r="E87" s="1429">
        <v>3584942.93</v>
      </c>
      <c r="F87" s="861">
        <f t="shared" ref="F87:F103" si="14">D87+E87</f>
        <v>58494550.020000003</v>
      </c>
      <c r="G87" s="1429">
        <v>27347325.77</v>
      </c>
      <c r="H87" s="1429">
        <v>27347325.77</v>
      </c>
      <c r="I87" s="1429">
        <f t="shared" si="13"/>
        <v>31147224.250000004</v>
      </c>
    </row>
    <row r="88" spans="2:9">
      <c r="B88" s="877" t="s">
        <v>503</v>
      </c>
      <c r="C88" s="13"/>
      <c r="D88" s="861">
        <v>29278290.050000001</v>
      </c>
      <c r="E88" s="1429">
        <v>0</v>
      </c>
      <c r="F88" s="861">
        <f t="shared" si="14"/>
        <v>29278290.050000001</v>
      </c>
      <c r="G88" s="1429">
        <v>13745235.5</v>
      </c>
      <c r="H88" s="1429">
        <v>13745235.5</v>
      </c>
      <c r="I88" s="1429">
        <f t="shared" si="13"/>
        <v>15533054.550000001</v>
      </c>
    </row>
    <row r="89" spans="2:9">
      <c r="B89" s="877" t="s">
        <v>504</v>
      </c>
      <c r="C89" s="13"/>
      <c r="D89" s="861">
        <v>7481288.7000000002</v>
      </c>
      <c r="E89" s="1429">
        <v>0</v>
      </c>
      <c r="F89" s="861">
        <f t="shared" si="14"/>
        <v>7481288.7000000002</v>
      </c>
      <c r="G89" s="1429">
        <v>1781976.19</v>
      </c>
      <c r="H89" s="1429">
        <v>1781976.19</v>
      </c>
      <c r="I89" s="1429">
        <f t="shared" si="13"/>
        <v>5699312.5099999998</v>
      </c>
    </row>
    <row r="90" spans="2:9">
      <c r="B90" s="877" t="s">
        <v>505</v>
      </c>
      <c r="C90" s="13"/>
      <c r="D90" s="861">
        <v>16920178.949999999</v>
      </c>
      <c r="E90" s="1429">
        <v>0</v>
      </c>
      <c r="F90" s="861">
        <f t="shared" si="14"/>
        <v>16920178.949999999</v>
      </c>
      <c r="G90" s="1429">
        <v>9362081.5199999996</v>
      </c>
      <c r="H90" s="1429">
        <v>6883720.7699999996</v>
      </c>
      <c r="I90" s="1429">
        <f t="shared" si="13"/>
        <v>7558097.4299999997</v>
      </c>
    </row>
    <row r="91" spans="2:9">
      <c r="B91" s="877" t="s">
        <v>506</v>
      </c>
      <c r="C91" s="13"/>
      <c r="D91" s="861">
        <v>303074.01</v>
      </c>
      <c r="E91" s="1429">
        <v>0</v>
      </c>
      <c r="F91" s="861">
        <f t="shared" si="14"/>
        <v>303074.01</v>
      </c>
      <c r="G91" s="1429">
        <v>151942</v>
      </c>
      <c r="H91" s="1429">
        <v>151942</v>
      </c>
      <c r="I91" s="1429">
        <f t="shared" si="13"/>
        <v>151132.01</v>
      </c>
    </row>
    <row r="92" spans="2:9">
      <c r="B92" s="877" t="s">
        <v>507</v>
      </c>
      <c r="C92" s="13"/>
      <c r="D92" s="861"/>
      <c r="E92" s="1429"/>
      <c r="F92" s="861">
        <f t="shared" si="14"/>
        <v>0</v>
      </c>
      <c r="G92" s="1429"/>
      <c r="H92" s="1429"/>
      <c r="I92" s="1429">
        <f t="shared" si="13"/>
        <v>0</v>
      </c>
    </row>
    <row r="93" spans="2:9">
      <c r="B93" s="877" t="s">
        <v>508</v>
      </c>
      <c r="C93" s="13"/>
      <c r="D93" s="861"/>
      <c r="E93" s="1429"/>
      <c r="F93" s="861">
        <f t="shared" si="14"/>
        <v>0</v>
      </c>
      <c r="G93" s="1429"/>
      <c r="H93" s="1429"/>
      <c r="I93" s="1429">
        <f t="shared" si="13"/>
        <v>0</v>
      </c>
    </row>
    <row r="94" spans="2:9">
      <c r="B94" s="875" t="s">
        <v>509</v>
      </c>
      <c r="C94" s="876"/>
      <c r="D94" s="861">
        <f>SUM(D95:D103)</f>
        <v>3000000.02</v>
      </c>
      <c r="E94" s="861">
        <f>SUM(E95:E103)</f>
        <v>0</v>
      </c>
      <c r="F94" s="861">
        <f>SUM(F95:F103)</f>
        <v>3000000.02</v>
      </c>
      <c r="G94" s="861">
        <f>SUM(G95:G103)</f>
        <v>701917.35</v>
      </c>
      <c r="H94" s="861">
        <f>SUM(H95:H103)</f>
        <v>701917.35</v>
      </c>
      <c r="I94" s="1429">
        <f t="shared" si="13"/>
        <v>2298082.67</v>
      </c>
    </row>
    <row r="95" spans="2:9">
      <c r="B95" s="877" t="s">
        <v>510</v>
      </c>
      <c r="C95" s="13"/>
      <c r="D95" s="861">
        <v>1435695.1</v>
      </c>
      <c r="E95" s="1429">
        <v>0</v>
      </c>
      <c r="F95" s="861">
        <f t="shared" si="14"/>
        <v>1435695.1</v>
      </c>
      <c r="G95" s="1429">
        <v>134830</v>
      </c>
      <c r="H95" s="1429">
        <v>134830</v>
      </c>
      <c r="I95" s="1429">
        <f t="shared" si="13"/>
        <v>1300865.1000000001</v>
      </c>
    </row>
    <row r="96" spans="2:9">
      <c r="B96" s="877" t="s">
        <v>511</v>
      </c>
      <c r="C96" s="13"/>
      <c r="D96" s="861">
        <v>30046.57</v>
      </c>
      <c r="E96" s="1429">
        <v>0</v>
      </c>
      <c r="F96" s="861">
        <f t="shared" si="14"/>
        <v>30046.57</v>
      </c>
      <c r="G96" s="1429">
        <v>5121.5</v>
      </c>
      <c r="H96" s="1429">
        <v>5121.5</v>
      </c>
      <c r="I96" s="1429">
        <f t="shared" si="13"/>
        <v>24925.07</v>
      </c>
    </row>
    <row r="97" spans="2:9">
      <c r="B97" s="877" t="s">
        <v>512</v>
      </c>
      <c r="C97" s="13"/>
      <c r="D97" s="861"/>
      <c r="E97" s="1429"/>
      <c r="F97" s="861">
        <f t="shared" si="14"/>
        <v>0</v>
      </c>
      <c r="G97" s="1429"/>
      <c r="H97" s="1429"/>
      <c r="I97" s="1429">
        <f t="shared" si="13"/>
        <v>0</v>
      </c>
    </row>
    <row r="98" spans="2:9">
      <c r="B98" s="877" t="s">
        <v>513</v>
      </c>
      <c r="C98" s="13"/>
      <c r="D98" s="861">
        <v>191445.36</v>
      </c>
      <c r="E98" s="1429">
        <v>0</v>
      </c>
      <c r="F98" s="861">
        <f t="shared" si="14"/>
        <v>191445.36</v>
      </c>
      <c r="G98" s="1429">
        <v>74518.240000000005</v>
      </c>
      <c r="H98" s="1429">
        <v>74518.240000000005</v>
      </c>
      <c r="I98" s="1429">
        <f t="shared" si="13"/>
        <v>116927.11999999998</v>
      </c>
    </row>
    <row r="99" spans="2:9">
      <c r="B99" s="877" t="s">
        <v>514</v>
      </c>
      <c r="C99" s="13"/>
      <c r="D99" s="861">
        <v>0</v>
      </c>
      <c r="E99" s="1429">
        <v>52200</v>
      </c>
      <c r="F99" s="861">
        <f t="shared" si="14"/>
        <v>52200</v>
      </c>
      <c r="G99" s="1429">
        <v>52200</v>
      </c>
      <c r="H99" s="1429">
        <v>52200</v>
      </c>
      <c r="I99" s="1429">
        <f t="shared" si="13"/>
        <v>0</v>
      </c>
    </row>
    <row r="100" spans="2:9">
      <c r="B100" s="877" t="s">
        <v>515</v>
      </c>
      <c r="C100" s="13"/>
      <c r="D100" s="861">
        <v>958003.3</v>
      </c>
      <c r="E100" s="1429">
        <v>0</v>
      </c>
      <c r="F100" s="861">
        <f t="shared" si="14"/>
        <v>958003.3</v>
      </c>
      <c r="G100" s="1429">
        <v>327950.55</v>
      </c>
      <c r="H100" s="1429">
        <v>327950.55</v>
      </c>
      <c r="I100" s="1429">
        <f t="shared" si="13"/>
        <v>630052.75</v>
      </c>
    </row>
    <row r="101" spans="2:9">
      <c r="B101" s="877" t="s">
        <v>516</v>
      </c>
      <c r="C101" s="13"/>
      <c r="D101" s="861">
        <v>103905.64</v>
      </c>
      <c r="E101" s="1429">
        <v>1748</v>
      </c>
      <c r="F101" s="861">
        <f t="shared" si="14"/>
        <v>105653.64</v>
      </c>
      <c r="G101" s="1429">
        <v>51747.6</v>
      </c>
      <c r="H101" s="1429">
        <v>51747.6</v>
      </c>
      <c r="I101" s="1429">
        <f t="shared" si="13"/>
        <v>53906.04</v>
      </c>
    </row>
    <row r="102" spans="2:9">
      <c r="B102" s="877" t="s">
        <v>517</v>
      </c>
      <c r="C102" s="13"/>
      <c r="D102" s="861"/>
      <c r="E102" s="1429"/>
      <c r="F102" s="861">
        <f t="shared" si="14"/>
        <v>0</v>
      </c>
      <c r="G102" s="1429"/>
      <c r="H102" s="1429"/>
      <c r="I102" s="1429">
        <f t="shared" si="13"/>
        <v>0</v>
      </c>
    </row>
    <row r="103" spans="2:9">
      <c r="B103" s="877" t="s">
        <v>518</v>
      </c>
      <c r="C103" s="13"/>
      <c r="D103" s="861">
        <v>280904.05</v>
      </c>
      <c r="E103" s="1429">
        <v>-53948</v>
      </c>
      <c r="F103" s="861">
        <f t="shared" si="14"/>
        <v>226956.05</v>
      </c>
      <c r="G103" s="1429">
        <v>55549.46</v>
      </c>
      <c r="H103" s="1429">
        <v>55549.46</v>
      </c>
      <c r="I103" s="1429">
        <f t="shared" si="13"/>
        <v>171406.59</v>
      </c>
    </row>
    <row r="104" spans="2:9">
      <c r="B104" s="875" t="s">
        <v>519</v>
      </c>
      <c r="C104" s="876"/>
      <c r="D104" s="861">
        <f>SUM(D105:D113)</f>
        <v>7486099.6399999997</v>
      </c>
      <c r="E104" s="861">
        <f>SUM(E105:E113)</f>
        <v>283231</v>
      </c>
      <c r="F104" s="861">
        <f>SUM(F105:F113)</f>
        <v>7769330.6399999997</v>
      </c>
      <c r="G104" s="861">
        <f>SUM(G105:G113)</f>
        <v>2908772.7199999997</v>
      </c>
      <c r="H104" s="861">
        <f>SUM(H105:H113)</f>
        <v>2908772.7199999997</v>
      </c>
      <c r="I104" s="1429">
        <f t="shared" si="13"/>
        <v>4860557.92</v>
      </c>
    </row>
    <row r="105" spans="2:9">
      <c r="B105" s="877" t="s">
        <v>520</v>
      </c>
      <c r="C105" s="13"/>
      <c r="D105" s="861">
        <v>2143473.77</v>
      </c>
      <c r="E105" s="1429">
        <v>0</v>
      </c>
      <c r="F105" s="1429">
        <f>D105+E105</f>
        <v>2143473.77</v>
      </c>
      <c r="G105" s="1429">
        <v>687986.98</v>
      </c>
      <c r="H105" s="1429">
        <v>687986.98</v>
      </c>
      <c r="I105" s="1429">
        <f t="shared" si="13"/>
        <v>1455486.79</v>
      </c>
    </row>
    <row r="106" spans="2:9">
      <c r="B106" s="877" t="s">
        <v>521</v>
      </c>
      <c r="C106" s="13"/>
      <c r="D106" s="861">
        <v>1061348.57</v>
      </c>
      <c r="E106" s="1429">
        <v>0</v>
      </c>
      <c r="F106" s="1429">
        <f t="shared" ref="F106:F113" si="15">D106+E106</f>
        <v>1061348.57</v>
      </c>
      <c r="G106" s="1429">
        <v>433857.42</v>
      </c>
      <c r="H106" s="1429">
        <v>433857.42</v>
      </c>
      <c r="I106" s="1429">
        <f t="shared" si="13"/>
        <v>627491.15000000014</v>
      </c>
    </row>
    <row r="107" spans="2:9">
      <c r="B107" s="877" t="s">
        <v>522</v>
      </c>
      <c r="C107" s="13"/>
      <c r="D107" s="861">
        <v>967673.36</v>
      </c>
      <c r="E107" s="1429">
        <v>0</v>
      </c>
      <c r="F107" s="1429">
        <f t="shared" si="15"/>
        <v>967673.36</v>
      </c>
      <c r="G107" s="1429">
        <v>488979.7</v>
      </c>
      <c r="H107" s="1429">
        <v>488979.7</v>
      </c>
      <c r="I107" s="1429">
        <f t="shared" si="13"/>
        <v>478693.66</v>
      </c>
    </row>
    <row r="108" spans="2:9">
      <c r="B108" s="877" t="s">
        <v>523</v>
      </c>
      <c r="C108" s="13"/>
      <c r="D108" s="861">
        <v>92843.7</v>
      </c>
      <c r="E108" s="1429">
        <v>0</v>
      </c>
      <c r="F108" s="1429">
        <f t="shared" si="15"/>
        <v>92843.7</v>
      </c>
      <c r="G108" s="1429">
        <v>0</v>
      </c>
      <c r="H108" s="1429">
        <v>0</v>
      </c>
      <c r="I108" s="1429">
        <f t="shared" si="13"/>
        <v>92843.7</v>
      </c>
    </row>
    <row r="109" spans="2:9">
      <c r="B109" s="877" t="s">
        <v>524</v>
      </c>
      <c r="C109" s="13"/>
      <c r="D109" s="861">
        <v>1382654.46</v>
      </c>
      <c r="E109" s="1429">
        <v>26500</v>
      </c>
      <c r="F109" s="1429">
        <f t="shared" si="15"/>
        <v>1409154.46</v>
      </c>
      <c r="G109" s="1429">
        <v>167779.62</v>
      </c>
      <c r="H109" s="1429">
        <v>167779.62</v>
      </c>
      <c r="I109" s="1429">
        <f t="shared" si="13"/>
        <v>1241374.8399999999</v>
      </c>
    </row>
    <row r="110" spans="2:9">
      <c r="B110" s="877" t="s">
        <v>525</v>
      </c>
      <c r="C110" s="13"/>
      <c r="D110" s="861"/>
      <c r="E110" s="1429"/>
      <c r="F110" s="1429">
        <f t="shared" si="15"/>
        <v>0</v>
      </c>
      <c r="G110" s="1429"/>
      <c r="H110" s="1429"/>
      <c r="I110" s="1429">
        <f t="shared" si="13"/>
        <v>0</v>
      </c>
    </row>
    <row r="111" spans="2:9">
      <c r="B111" s="877" t="s">
        <v>526</v>
      </c>
      <c r="C111" s="13"/>
      <c r="D111" s="861">
        <v>173922.24</v>
      </c>
      <c r="E111" s="1429">
        <v>0</v>
      </c>
      <c r="F111" s="1429">
        <f t="shared" si="15"/>
        <v>173922.24</v>
      </c>
      <c r="G111" s="1429">
        <v>14896</v>
      </c>
      <c r="H111" s="1429">
        <v>14896</v>
      </c>
      <c r="I111" s="1429">
        <f t="shared" si="13"/>
        <v>159026.23999999999</v>
      </c>
    </row>
    <row r="112" spans="2:9">
      <c r="B112" s="877" t="s">
        <v>527</v>
      </c>
      <c r="C112" s="13"/>
      <c r="D112" s="861">
        <v>176683.54</v>
      </c>
      <c r="E112" s="1429">
        <v>-26500</v>
      </c>
      <c r="F112" s="1429">
        <f t="shared" si="15"/>
        <v>150183.54</v>
      </c>
      <c r="G112" s="1429">
        <v>0</v>
      </c>
      <c r="H112" s="1429">
        <v>0</v>
      </c>
      <c r="I112" s="1429">
        <f t="shared" si="13"/>
        <v>150183.54</v>
      </c>
    </row>
    <row r="113" spans="2:9">
      <c r="B113" s="877" t="s">
        <v>528</v>
      </c>
      <c r="C113" s="13"/>
      <c r="D113" s="861">
        <v>1487500</v>
      </c>
      <c r="E113" s="1429">
        <v>283231</v>
      </c>
      <c r="F113" s="1429">
        <f t="shared" si="15"/>
        <v>1770731</v>
      </c>
      <c r="G113" s="1429">
        <v>1115273</v>
      </c>
      <c r="H113" s="1429">
        <v>1115273</v>
      </c>
      <c r="I113" s="1429">
        <f t="shared" si="13"/>
        <v>655458</v>
      </c>
    </row>
    <row r="114" spans="2:9" ht="25.5" customHeight="1">
      <c r="B114" s="1274" t="s">
        <v>529</v>
      </c>
      <c r="C114" s="1275"/>
      <c r="D114" s="861">
        <f>SUM(D115:D123)</f>
        <v>0</v>
      </c>
      <c r="E114" s="861">
        <f>SUM(E115:E123)</f>
        <v>0</v>
      </c>
      <c r="F114" s="861">
        <f>SUM(F115:F123)</f>
        <v>0</v>
      </c>
      <c r="G114" s="861">
        <f>SUM(G115:G123)</f>
        <v>0</v>
      </c>
      <c r="H114" s="861">
        <f>SUM(H115:H123)</f>
        <v>0</v>
      </c>
      <c r="I114" s="1429">
        <f t="shared" si="13"/>
        <v>0</v>
      </c>
    </row>
    <row r="115" spans="2:9">
      <c r="B115" s="877" t="s">
        <v>530</v>
      </c>
      <c r="C115" s="13"/>
      <c r="D115" s="861"/>
      <c r="E115" s="1429"/>
      <c r="F115" s="1429">
        <f>D115+E115</f>
        <v>0</v>
      </c>
      <c r="G115" s="1429"/>
      <c r="H115" s="1429"/>
      <c r="I115" s="1429">
        <f t="shared" si="13"/>
        <v>0</v>
      </c>
    </row>
    <row r="116" spans="2:9">
      <c r="B116" s="877" t="s">
        <v>531</v>
      </c>
      <c r="C116" s="13"/>
      <c r="D116" s="861"/>
      <c r="E116" s="1429"/>
      <c r="F116" s="1429">
        <f t="shared" ref="F116:F123" si="16">D116+E116</f>
        <v>0</v>
      </c>
      <c r="G116" s="1429"/>
      <c r="H116" s="1429"/>
      <c r="I116" s="1429">
        <f t="shared" si="13"/>
        <v>0</v>
      </c>
    </row>
    <row r="117" spans="2:9">
      <c r="B117" s="877" t="s">
        <v>532</v>
      </c>
      <c r="C117" s="13"/>
      <c r="D117" s="861"/>
      <c r="E117" s="1429"/>
      <c r="F117" s="1429">
        <f t="shared" si="16"/>
        <v>0</v>
      </c>
      <c r="G117" s="1429"/>
      <c r="H117" s="1429"/>
      <c r="I117" s="1429">
        <f t="shared" si="13"/>
        <v>0</v>
      </c>
    </row>
    <row r="118" spans="2:9">
      <c r="B118" s="877" t="s">
        <v>533</v>
      </c>
      <c r="C118" s="13"/>
      <c r="D118" s="861"/>
      <c r="E118" s="1429"/>
      <c r="F118" s="1429">
        <f t="shared" si="16"/>
        <v>0</v>
      </c>
      <c r="G118" s="1429"/>
      <c r="H118" s="1429"/>
      <c r="I118" s="1429">
        <f t="shared" si="13"/>
        <v>0</v>
      </c>
    </row>
    <row r="119" spans="2:9">
      <c r="B119" s="877" t="s">
        <v>534</v>
      </c>
      <c r="C119" s="13"/>
      <c r="D119" s="861"/>
      <c r="E119" s="1429"/>
      <c r="F119" s="1429">
        <f t="shared" si="16"/>
        <v>0</v>
      </c>
      <c r="G119" s="1429"/>
      <c r="H119" s="1429"/>
      <c r="I119" s="1429">
        <f t="shared" si="13"/>
        <v>0</v>
      </c>
    </row>
    <row r="120" spans="2:9">
      <c r="B120" s="877" t="s">
        <v>535</v>
      </c>
      <c r="C120" s="13"/>
      <c r="D120" s="861"/>
      <c r="E120" s="1429"/>
      <c r="F120" s="1429">
        <f t="shared" si="16"/>
        <v>0</v>
      </c>
      <c r="G120" s="1429"/>
      <c r="H120" s="1429"/>
      <c r="I120" s="1429">
        <f t="shared" si="13"/>
        <v>0</v>
      </c>
    </row>
    <row r="121" spans="2:9">
      <c r="B121" s="877" t="s">
        <v>536</v>
      </c>
      <c r="C121" s="13"/>
      <c r="D121" s="861"/>
      <c r="E121" s="1429"/>
      <c r="F121" s="1429">
        <f t="shared" si="16"/>
        <v>0</v>
      </c>
      <c r="G121" s="1429"/>
      <c r="H121" s="1429"/>
      <c r="I121" s="1429">
        <f t="shared" si="13"/>
        <v>0</v>
      </c>
    </row>
    <row r="122" spans="2:9">
      <c r="B122" s="877" t="s">
        <v>537</v>
      </c>
      <c r="C122" s="13"/>
      <c r="D122" s="861"/>
      <c r="E122" s="1429"/>
      <c r="F122" s="1429">
        <f t="shared" si="16"/>
        <v>0</v>
      </c>
      <c r="G122" s="1429"/>
      <c r="H122" s="1429"/>
      <c r="I122" s="1429">
        <f t="shared" si="13"/>
        <v>0</v>
      </c>
    </row>
    <row r="123" spans="2:9">
      <c r="B123" s="877" t="s">
        <v>538</v>
      </c>
      <c r="C123" s="13"/>
      <c r="D123" s="861"/>
      <c r="E123" s="1429"/>
      <c r="F123" s="1429">
        <f t="shared" si="16"/>
        <v>0</v>
      </c>
      <c r="G123" s="1429"/>
      <c r="H123" s="1429"/>
      <c r="I123" s="1429">
        <f t="shared" si="13"/>
        <v>0</v>
      </c>
    </row>
    <row r="124" spans="2:9">
      <c r="B124" s="875" t="s">
        <v>539</v>
      </c>
      <c r="C124" s="876"/>
      <c r="D124" s="861">
        <f>SUM(D125:D133)</f>
        <v>0</v>
      </c>
      <c r="E124" s="861">
        <f>SUM(E125:E133)</f>
        <v>0</v>
      </c>
      <c r="F124" s="861">
        <f>SUM(F125:F133)</f>
        <v>0</v>
      </c>
      <c r="G124" s="861">
        <f>SUM(G125:G133)</f>
        <v>0</v>
      </c>
      <c r="H124" s="861">
        <f>SUM(H125:H133)</f>
        <v>0</v>
      </c>
      <c r="I124" s="1429">
        <f t="shared" si="13"/>
        <v>0</v>
      </c>
    </row>
    <row r="125" spans="2:9">
      <c r="B125" s="877" t="s">
        <v>540</v>
      </c>
      <c r="C125" s="13"/>
      <c r="D125" s="861"/>
      <c r="E125" s="1429"/>
      <c r="F125" s="1429">
        <f>D125+E125</f>
        <v>0</v>
      </c>
      <c r="G125" s="1429"/>
      <c r="H125" s="1429"/>
      <c r="I125" s="1429">
        <f t="shared" si="13"/>
        <v>0</v>
      </c>
    </row>
    <row r="126" spans="2:9">
      <c r="B126" s="877" t="s">
        <v>541</v>
      </c>
      <c r="C126" s="13"/>
      <c r="D126" s="861"/>
      <c r="E126" s="1429"/>
      <c r="F126" s="1429">
        <f t="shared" ref="F126:F133" si="17">D126+E126</f>
        <v>0</v>
      </c>
      <c r="G126" s="1429"/>
      <c r="H126" s="1429"/>
      <c r="I126" s="1429">
        <f t="shared" si="13"/>
        <v>0</v>
      </c>
    </row>
    <row r="127" spans="2:9">
      <c r="B127" s="877" t="s">
        <v>542</v>
      </c>
      <c r="C127" s="13"/>
      <c r="D127" s="861"/>
      <c r="E127" s="1429"/>
      <c r="F127" s="1429">
        <f t="shared" si="17"/>
        <v>0</v>
      </c>
      <c r="G127" s="1429"/>
      <c r="H127" s="1429"/>
      <c r="I127" s="1429">
        <f t="shared" si="13"/>
        <v>0</v>
      </c>
    </row>
    <row r="128" spans="2:9">
      <c r="B128" s="877" t="s">
        <v>543</v>
      </c>
      <c r="C128" s="13"/>
      <c r="D128" s="861"/>
      <c r="E128" s="1429"/>
      <c r="F128" s="1429">
        <f t="shared" si="17"/>
        <v>0</v>
      </c>
      <c r="G128" s="1429"/>
      <c r="H128" s="1429"/>
      <c r="I128" s="1429">
        <f t="shared" si="13"/>
        <v>0</v>
      </c>
    </row>
    <row r="129" spans="2:9">
      <c r="B129" s="877" t="s">
        <v>544</v>
      </c>
      <c r="C129" s="13"/>
      <c r="D129" s="861"/>
      <c r="E129" s="1429"/>
      <c r="F129" s="1429">
        <f t="shared" si="17"/>
        <v>0</v>
      </c>
      <c r="G129" s="1429"/>
      <c r="H129" s="1429"/>
      <c r="I129" s="1429">
        <f t="shared" si="13"/>
        <v>0</v>
      </c>
    </row>
    <row r="130" spans="2:9">
      <c r="B130" s="877" t="s">
        <v>545</v>
      </c>
      <c r="C130" s="13"/>
      <c r="D130" s="861"/>
      <c r="E130" s="1429"/>
      <c r="F130" s="1429">
        <f t="shared" si="17"/>
        <v>0</v>
      </c>
      <c r="G130" s="1429"/>
      <c r="H130" s="1429"/>
      <c r="I130" s="1429">
        <f t="shared" si="13"/>
        <v>0</v>
      </c>
    </row>
    <row r="131" spans="2:9">
      <c r="B131" s="877" t="s">
        <v>546</v>
      </c>
      <c r="C131" s="13"/>
      <c r="D131" s="861"/>
      <c r="E131" s="1429"/>
      <c r="F131" s="1429">
        <f t="shared" si="17"/>
        <v>0</v>
      </c>
      <c r="G131" s="1429"/>
      <c r="H131" s="1429"/>
      <c r="I131" s="1429">
        <f t="shared" si="13"/>
        <v>0</v>
      </c>
    </row>
    <row r="132" spans="2:9">
      <c r="B132" s="877" t="s">
        <v>547</v>
      </c>
      <c r="C132" s="13"/>
      <c r="D132" s="861"/>
      <c r="E132" s="1429"/>
      <c r="F132" s="1429">
        <f t="shared" si="17"/>
        <v>0</v>
      </c>
      <c r="G132" s="1429"/>
      <c r="H132" s="1429"/>
      <c r="I132" s="1429">
        <f t="shared" si="13"/>
        <v>0</v>
      </c>
    </row>
    <row r="133" spans="2:9">
      <c r="B133" s="877" t="s">
        <v>548</v>
      </c>
      <c r="C133" s="13"/>
      <c r="D133" s="861"/>
      <c r="E133" s="1429"/>
      <c r="F133" s="1429">
        <f t="shared" si="17"/>
        <v>0</v>
      </c>
      <c r="G133" s="1429"/>
      <c r="H133" s="1429"/>
      <c r="I133" s="1429">
        <f t="shared" si="13"/>
        <v>0</v>
      </c>
    </row>
    <row r="134" spans="2:9">
      <c r="B134" s="875" t="s">
        <v>549</v>
      </c>
      <c r="C134" s="876"/>
      <c r="D134" s="861">
        <f>SUM(D135:D137)</f>
        <v>0</v>
      </c>
      <c r="E134" s="861">
        <f>SUM(E135:E137)</f>
        <v>0</v>
      </c>
      <c r="F134" s="861">
        <f>SUM(F135:F137)</f>
        <v>0</v>
      </c>
      <c r="G134" s="861">
        <f>SUM(G135:G137)</f>
        <v>0</v>
      </c>
      <c r="H134" s="861">
        <f>SUM(H135:H137)</f>
        <v>0</v>
      </c>
      <c r="I134" s="1429">
        <f t="shared" si="13"/>
        <v>0</v>
      </c>
    </row>
    <row r="135" spans="2:9">
      <c r="B135" s="877" t="s">
        <v>550</v>
      </c>
      <c r="C135" s="13"/>
      <c r="D135" s="861"/>
      <c r="E135" s="1429"/>
      <c r="F135" s="1429">
        <f>D135+E135</f>
        <v>0</v>
      </c>
      <c r="G135" s="1429"/>
      <c r="H135" s="1429"/>
      <c r="I135" s="1429">
        <f t="shared" si="13"/>
        <v>0</v>
      </c>
    </row>
    <row r="136" spans="2:9">
      <c r="B136" s="877" t="s">
        <v>551</v>
      </c>
      <c r="C136" s="13"/>
      <c r="D136" s="861"/>
      <c r="E136" s="1429"/>
      <c r="F136" s="1429">
        <f>D136+E136</f>
        <v>0</v>
      </c>
      <c r="G136" s="1429"/>
      <c r="H136" s="1429"/>
      <c r="I136" s="1429">
        <f t="shared" si="13"/>
        <v>0</v>
      </c>
    </row>
    <row r="137" spans="2:9">
      <c r="B137" s="877" t="s">
        <v>552</v>
      </c>
      <c r="C137" s="13"/>
      <c r="D137" s="861"/>
      <c r="E137" s="1429"/>
      <c r="F137" s="1429">
        <f>D137+E137</f>
        <v>0</v>
      </c>
      <c r="G137" s="1429"/>
      <c r="H137" s="1429"/>
      <c r="I137" s="1429">
        <f t="shared" si="13"/>
        <v>0</v>
      </c>
    </row>
    <row r="138" spans="2:9">
      <c r="B138" s="875" t="s">
        <v>553</v>
      </c>
      <c r="C138" s="876"/>
      <c r="D138" s="861">
        <f>SUM(D139:D146)</f>
        <v>0</v>
      </c>
      <c r="E138" s="861">
        <f>SUM(E139:E146)</f>
        <v>0</v>
      </c>
      <c r="F138" s="861">
        <f>F139+F140+F141+F142+F143+F145+F146</f>
        <v>0</v>
      </c>
      <c r="G138" s="861">
        <f>SUM(G139:G146)</f>
        <v>0</v>
      </c>
      <c r="H138" s="861">
        <f>SUM(H139:H146)</f>
        <v>0</v>
      </c>
      <c r="I138" s="1429">
        <f t="shared" si="13"/>
        <v>0</v>
      </c>
    </row>
    <row r="139" spans="2:9">
      <c r="B139" s="877" t="s">
        <v>554</v>
      </c>
      <c r="C139" s="13"/>
      <c r="D139" s="861"/>
      <c r="E139" s="1429"/>
      <c r="F139" s="1429">
        <f>D139+E139</f>
        <v>0</v>
      </c>
      <c r="G139" s="1429"/>
      <c r="H139" s="1429"/>
      <c r="I139" s="1429">
        <f t="shared" si="13"/>
        <v>0</v>
      </c>
    </row>
    <row r="140" spans="2:9">
      <c r="B140" s="877" t="s">
        <v>555</v>
      </c>
      <c r="C140" s="13"/>
      <c r="D140" s="861"/>
      <c r="E140" s="1429"/>
      <c r="F140" s="1429">
        <f t="shared" ref="F140:F146" si="18">D140+E140</f>
        <v>0</v>
      </c>
      <c r="G140" s="1429"/>
      <c r="H140" s="1429"/>
      <c r="I140" s="1429">
        <f t="shared" si="13"/>
        <v>0</v>
      </c>
    </row>
    <row r="141" spans="2:9">
      <c r="B141" s="877" t="s">
        <v>556</v>
      </c>
      <c r="C141" s="13"/>
      <c r="D141" s="861"/>
      <c r="E141" s="1429"/>
      <c r="F141" s="1429">
        <f t="shared" si="18"/>
        <v>0</v>
      </c>
      <c r="G141" s="1429"/>
      <c r="H141" s="1429"/>
      <c r="I141" s="1429">
        <f t="shared" si="13"/>
        <v>0</v>
      </c>
    </row>
    <row r="142" spans="2:9">
      <c r="B142" s="877" t="s">
        <v>557</v>
      </c>
      <c r="C142" s="13"/>
      <c r="D142" s="861"/>
      <c r="E142" s="1429"/>
      <c r="F142" s="1429">
        <f t="shared" si="18"/>
        <v>0</v>
      </c>
      <c r="G142" s="1429"/>
      <c r="H142" s="1429"/>
      <c r="I142" s="1429">
        <f t="shared" si="13"/>
        <v>0</v>
      </c>
    </row>
    <row r="143" spans="2:9">
      <c r="B143" s="877" t="s">
        <v>558</v>
      </c>
      <c r="C143" s="13"/>
      <c r="D143" s="861"/>
      <c r="E143" s="1429"/>
      <c r="F143" s="1429">
        <f t="shared" si="18"/>
        <v>0</v>
      </c>
      <c r="G143" s="1429"/>
      <c r="H143" s="1429"/>
      <c r="I143" s="1429">
        <f t="shared" si="13"/>
        <v>0</v>
      </c>
    </row>
    <row r="144" spans="2:9">
      <c r="B144" s="877" t="s">
        <v>559</v>
      </c>
      <c r="C144" s="13"/>
      <c r="D144" s="861"/>
      <c r="E144" s="1429"/>
      <c r="F144" s="1429">
        <f t="shared" si="18"/>
        <v>0</v>
      </c>
      <c r="G144" s="1429"/>
      <c r="H144" s="1429"/>
      <c r="I144" s="1429">
        <f t="shared" si="13"/>
        <v>0</v>
      </c>
    </row>
    <row r="145" spans="2:9">
      <c r="B145" s="877" t="s">
        <v>560</v>
      </c>
      <c r="C145" s="13"/>
      <c r="D145" s="861"/>
      <c r="E145" s="1429"/>
      <c r="F145" s="1429">
        <f t="shared" si="18"/>
        <v>0</v>
      </c>
      <c r="G145" s="1429"/>
      <c r="H145" s="1429"/>
      <c r="I145" s="1429">
        <f t="shared" si="13"/>
        <v>0</v>
      </c>
    </row>
    <row r="146" spans="2:9">
      <c r="B146" s="877" t="s">
        <v>561</v>
      </c>
      <c r="C146" s="13"/>
      <c r="D146" s="861"/>
      <c r="E146" s="1429"/>
      <c r="F146" s="1429">
        <f t="shared" si="18"/>
        <v>0</v>
      </c>
      <c r="G146" s="1429"/>
      <c r="H146" s="1429"/>
      <c r="I146" s="1429">
        <f t="shared" si="13"/>
        <v>0</v>
      </c>
    </row>
    <row r="147" spans="2:9">
      <c r="B147" s="875" t="s">
        <v>562</v>
      </c>
      <c r="C147" s="876"/>
      <c r="D147" s="861">
        <f>SUM(D148:D150)</f>
        <v>0</v>
      </c>
      <c r="E147" s="861">
        <f>SUM(E148:E150)</f>
        <v>0</v>
      </c>
      <c r="F147" s="861">
        <f>SUM(F148:F150)</f>
        <v>0</v>
      </c>
      <c r="G147" s="861">
        <f>SUM(G148:G150)</f>
        <v>0</v>
      </c>
      <c r="H147" s="861">
        <f>SUM(H148:H150)</f>
        <v>0</v>
      </c>
      <c r="I147" s="1429">
        <f t="shared" si="13"/>
        <v>0</v>
      </c>
    </row>
    <row r="148" spans="2:9">
      <c r="B148" s="877" t="s">
        <v>563</v>
      </c>
      <c r="C148" s="13"/>
      <c r="D148" s="861"/>
      <c r="E148" s="1429"/>
      <c r="F148" s="1429">
        <f>D148+E148</f>
        <v>0</v>
      </c>
      <c r="G148" s="1429"/>
      <c r="H148" s="1429"/>
      <c r="I148" s="1429">
        <f t="shared" si="13"/>
        <v>0</v>
      </c>
    </row>
    <row r="149" spans="2:9">
      <c r="B149" s="877" t="s">
        <v>564</v>
      </c>
      <c r="C149" s="13"/>
      <c r="D149" s="861"/>
      <c r="E149" s="1429"/>
      <c r="F149" s="1429">
        <f>D149+E149</f>
        <v>0</v>
      </c>
      <c r="G149" s="1429"/>
      <c r="H149" s="1429"/>
      <c r="I149" s="1429">
        <f t="shared" si="13"/>
        <v>0</v>
      </c>
    </row>
    <row r="150" spans="2:9">
      <c r="B150" s="877" t="s">
        <v>565</v>
      </c>
      <c r="C150" s="13"/>
      <c r="D150" s="861"/>
      <c r="E150" s="1429"/>
      <c r="F150" s="1429">
        <f>D150+E150</f>
        <v>0</v>
      </c>
      <c r="G150" s="1429"/>
      <c r="H150" s="1429"/>
      <c r="I150" s="1429">
        <f t="shared" ref="I150:I158" si="19">F150-G150</f>
        <v>0</v>
      </c>
    </row>
    <row r="151" spans="2:9">
      <c r="B151" s="875" t="s">
        <v>566</v>
      </c>
      <c r="C151" s="876"/>
      <c r="D151" s="861">
        <f>SUM(D152:D158)</f>
        <v>0</v>
      </c>
      <c r="E151" s="861">
        <f>SUM(E152:E158)</f>
        <v>0</v>
      </c>
      <c r="F151" s="861">
        <f>SUM(F152:F158)</f>
        <v>0</v>
      </c>
      <c r="G151" s="861">
        <f>SUM(G152:G158)</f>
        <v>0</v>
      </c>
      <c r="H151" s="861">
        <f>SUM(H152:H158)</f>
        <v>0</v>
      </c>
      <c r="I151" s="1429">
        <f t="shared" si="19"/>
        <v>0</v>
      </c>
    </row>
    <row r="152" spans="2:9">
      <c r="B152" s="877" t="s">
        <v>567</v>
      </c>
      <c r="C152" s="13"/>
      <c r="D152" s="861"/>
      <c r="E152" s="1429"/>
      <c r="F152" s="1429">
        <f>D152+E152</f>
        <v>0</v>
      </c>
      <c r="G152" s="1429"/>
      <c r="H152" s="1429"/>
      <c r="I152" s="1429">
        <f t="shared" si="19"/>
        <v>0</v>
      </c>
    </row>
    <row r="153" spans="2:9">
      <c r="B153" s="877" t="s">
        <v>568</v>
      </c>
      <c r="C153" s="13"/>
      <c r="D153" s="861"/>
      <c r="E153" s="1429"/>
      <c r="F153" s="1429">
        <f t="shared" ref="F153:F158" si="20">D153+E153</f>
        <v>0</v>
      </c>
      <c r="G153" s="1429"/>
      <c r="H153" s="1429"/>
      <c r="I153" s="1429">
        <f t="shared" si="19"/>
        <v>0</v>
      </c>
    </row>
    <row r="154" spans="2:9">
      <c r="B154" s="877" t="s">
        <v>569</v>
      </c>
      <c r="C154" s="13"/>
      <c r="D154" s="861"/>
      <c r="E154" s="1429"/>
      <c r="F154" s="1429">
        <f t="shared" si="20"/>
        <v>0</v>
      </c>
      <c r="G154" s="1429"/>
      <c r="H154" s="1429"/>
      <c r="I154" s="1429">
        <f t="shared" si="19"/>
        <v>0</v>
      </c>
    </row>
    <row r="155" spans="2:9">
      <c r="B155" s="877" t="s">
        <v>570</v>
      </c>
      <c r="C155" s="13"/>
      <c r="D155" s="861"/>
      <c r="E155" s="1429"/>
      <c r="F155" s="1429">
        <f t="shared" si="20"/>
        <v>0</v>
      </c>
      <c r="G155" s="1429"/>
      <c r="H155" s="1429"/>
      <c r="I155" s="1429">
        <f t="shared" si="19"/>
        <v>0</v>
      </c>
    </row>
    <row r="156" spans="2:9">
      <c r="B156" s="877" t="s">
        <v>571</v>
      </c>
      <c r="C156" s="13"/>
      <c r="D156" s="861"/>
      <c r="E156" s="1429"/>
      <c r="F156" s="1429">
        <f t="shared" si="20"/>
        <v>0</v>
      </c>
      <c r="G156" s="1429"/>
      <c r="H156" s="1429"/>
      <c r="I156" s="1429">
        <f t="shared" si="19"/>
        <v>0</v>
      </c>
    </row>
    <row r="157" spans="2:9">
      <c r="B157" s="877" t="s">
        <v>572</v>
      </c>
      <c r="C157" s="13"/>
      <c r="D157" s="861"/>
      <c r="E157" s="1429"/>
      <c r="F157" s="1429">
        <f t="shared" si="20"/>
        <v>0</v>
      </c>
      <c r="G157" s="1429"/>
      <c r="H157" s="1429"/>
      <c r="I157" s="1429">
        <f t="shared" si="19"/>
        <v>0</v>
      </c>
    </row>
    <row r="158" spans="2:9">
      <c r="B158" s="877" t="s">
        <v>573</v>
      </c>
      <c r="C158" s="13"/>
      <c r="D158" s="861"/>
      <c r="E158" s="1429"/>
      <c r="F158" s="1429">
        <f t="shared" si="20"/>
        <v>0</v>
      </c>
      <c r="G158" s="1429"/>
      <c r="H158" s="1429"/>
      <c r="I158" s="1429">
        <f t="shared" si="19"/>
        <v>0</v>
      </c>
    </row>
    <row r="159" spans="2:9">
      <c r="B159" s="875"/>
      <c r="C159" s="876"/>
      <c r="D159" s="861"/>
      <c r="E159" s="1429"/>
      <c r="F159" s="1429"/>
      <c r="G159" s="1429"/>
      <c r="H159" s="1429"/>
      <c r="I159" s="1429"/>
    </row>
    <row r="160" spans="2:9">
      <c r="B160" s="884" t="s">
        <v>575</v>
      </c>
      <c r="C160" s="885"/>
      <c r="D160" s="874">
        <f t="shared" ref="D160:I160" si="21">D10+D85</f>
        <v>130107095.38000001</v>
      </c>
      <c r="E160" s="874">
        <f t="shared" si="21"/>
        <v>3868173.93</v>
      </c>
      <c r="F160" s="874">
        <f t="shared" si="21"/>
        <v>133975269.31000002</v>
      </c>
      <c r="G160" s="874">
        <f t="shared" si="21"/>
        <v>59270578.599999987</v>
      </c>
      <c r="H160" s="874">
        <f t="shared" si="21"/>
        <v>56642446.79999999</v>
      </c>
      <c r="I160" s="874">
        <f t="shared" si="21"/>
        <v>74704690.710000038</v>
      </c>
    </row>
    <row r="161" spans="2:9" ht="13.5" thickBot="1">
      <c r="B161" s="886"/>
      <c r="C161" s="887"/>
      <c r="D161" s="888"/>
      <c r="E161" s="870"/>
      <c r="F161" s="870"/>
      <c r="G161" s="870"/>
      <c r="H161" s="870"/>
      <c r="I161" s="870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topLeftCell="A4" zoomScaleNormal="100" zoomScaleSheetLayoutView="100" workbookViewId="0">
      <selection activeCell="G14" sqref="G14"/>
    </sheetView>
  </sheetViews>
  <sheetFormatPr baseColWidth="10" defaultColWidth="11.28515625" defaultRowHeight="16.5"/>
  <cols>
    <col min="1" max="1" width="36.7109375" style="264" customWidth="1"/>
    <col min="2" max="2" width="13.7109375" style="264" customWidth="1"/>
    <col min="3" max="3" width="12" style="264" customWidth="1"/>
    <col min="4" max="4" width="13" style="264" customWidth="1"/>
    <col min="5" max="5" width="13.7109375" style="264" customWidth="1"/>
    <col min="6" max="6" width="15.7109375" style="264" customWidth="1"/>
    <col min="7" max="7" width="12.140625" style="264" customWidth="1"/>
    <col min="8" max="16384" width="11.28515625" style="264"/>
  </cols>
  <sheetData>
    <row r="1" spans="1:8">
      <c r="A1" s="1067" t="str">
        <f>'ETCA-I-01'!A1:G1</f>
        <v>Instituto de Capacitacion Para el Trabajo del Estado de Sonora</v>
      </c>
      <c r="B1" s="1067"/>
      <c r="C1" s="1067"/>
      <c r="D1" s="1067"/>
      <c r="E1" s="1067"/>
      <c r="F1" s="1067"/>
      <c r="G1" s="1067"/>
    </row>
    <row r="2" spans="1:8" s="265" customFormat="1" ht="15.75">
      <c r="A2" s="1067" t="s">
        <v>432</v>
      </c>
      <c r="B2" s="1067"/>
      <c r="C2" s="1067"/>
      <c r="D2" s="1067"/>
      <c r="E2" s="1067"/>
      <c r="F2" s="1067"/>
      <c r="G2" s="1067"/>
    </row>
    <row r="3" spans="1:8" s="265" customFormat="1" ht="15.75">
      <c r="A3" s="1067" t="s">
        <v>576</v>
      </c>
      <c r="B3" s="1067"/>
      <c r="C3" s="1067"/>
      <c r="D3" s="1067"/>
      <c r="E3" s="1067"/>
      <c r="F3" s="1067"/>
      <c r="G3" s="1067"/>
    </row>
    <row r="4" spans="1:8" s="265" customFormat="1">
      <c r="A4" s="1068" t="str">
        <f>'ETCA-I-03'!A3:D3</f>
        <v>Del 01 de Enero al 30 de Junio de 2020</v>
      </c>
      <c r="B4" s="1068"/>
      <c r="C4" s="1068"/>
      <c r="D4" s="1068"/>
      <c r="E4" s="1068"/>
      <c r="F4" s="1068"/>
      <c r="G4" s="1068"/>
    </row>
    <row r="5" spans="1:8" s="266" customFormat="1" ht="17.25" thickBot="1">
      <c r="A5" s="1273" t="s">
        <v>930</v>
      </c>
      <c r="B5" s="1273"/>
      <c r="C5" s="1273"/>
      <c r="D5" s="1273"/>
      <c r="E5" s="1273"/>
      <c r="F5" s="152"/>
      <c r="G5" s="593"/>
    </row>
    <row r="6" spans="1:8" s="267" customFormat="1" ht="38.25">
      <c r="A6" s="1231" t="s">
        <v>241</v>
      </c>
      <c r="B6" s="188" t="s">
        <v>435</v>
      </c>
      <c r="C6" s="188" t="s">
        <v>369</v>
      </c>
      <c r="D6" s="188" t="s">
        <v>436</v>
      </c>
      <c r="E6" s="189" t="s">
        <v>437</v>
      </c>
      <c r="F6" s="189" t="s">
        <v>438</v>
      </c>
      <c r="G6" s="190" t="s">
        <v>439</v>
      </c>
    </row>
    <row r="7" spans="1:8" s="268" customFormat="1" ht="15.75" customHeight="1" thickBot="1">
      <c r="A7" s="1235"/>
      <c r="B7" s="192" t="s">
        <v>350</v>
      </c>
      <c r="C7" s="192" t="s">
        <v>351</v>
      </c>
      <c r="D7" s="192" t="s">
        <v>440</v>
      </c>
      <c r="E7" s="192" t="s">
        <v>353</v>
      </c>
      <c r="F7" s="192" t="s">
        <v>354</v>
      </c>
      <c r="G7" s="194" t="s">
        <v>441</v>
      </c>
    </row>
    <row r="8" spans="1:8" ht="21.75" customHeight="1">
      <c r="A8" s="273" t="s">
        <v>577</v>
      </c>
      <c r="B8" s="446">
        <v>130107095.38</v>
      </c>
      <c r="C8" s="446">
        <v>3868173.93</v>
      </c>
      <c r="D8" s="447">
        <f>C8+B8</f>
        <v>133975269.31</v>
      </c>
      <c r="E8" s="446">
        <v>59270578.600000001</v>
      </c>
      <c r="F8" s="446">
        <v>56642446.799999997</v>
      </c>
      <c r="G8" s="448">
        <f>D8-E8</f>
        <v>74704690.710000008</v>
      </c>
    </row>
    <row r="9" spans="1:8" ht="22.5" customHeight="1">
      <c r="A9" s="273" t="s">
        <v>578</v>
      </c>
      <c r="B9" s="446"/>
      <c r="C9" s="446"/>
      <c r="D9" s="447">
        <f>C9+B9</f>
        <v>0</v>
      </c>
      <c r="E9" s="446"/>
      <c r="F9" s="446"/>
      <c r="G9" s="448">
        <f>D9-E9</f>
        <v>0</v>
      </c>
    </row>
    <row r="10" spans="1:8" ht="22.5" customHeight="1">
      <c r="A10" s="273" t="s">
        <v>579</v>
      </c>
      <c r="B10" s="446"/>
      <c r="C10" s="446"/>
      <c r="D10" s="447">
        <f>C10+B10</f>
        <v>0</v>
      </c>
      <c r="E10" s="446"/>
      <c r="F10" s="446"/>
      <c r="G10" s="448">
        <f>D10-E10</f>
        <v>0</v>
      </c>
    </row>
    <row r="11" spans="1:8" ht="23.25" customHeight="1">
      <c r="A11" s="273" t="s">
        <v>214</v>
      </c>
      <c r="B11" s="446"/>
      <c r="C11" s="446"/>
      <c r="D11" s="447">
        <f>C11+B11</f>
        <v>0</v>
      </c>
      <c r="E11" s="446"/>
      <c r="F11" s="446"/>
      <c r="G11" s="448">
        <f>D11-E11</f>
        <v>0</v>
      </c>
    </row>
    <row r="12" spans="1:8" ht="22.5" customHeight="1">
      <c r="A12" s="273" t="s">
        <v>220</v>
      </c>
      <c r="B12" s="446"/>
      <c r="C12" s="446"/>
      <c r="D12" s="447">
        <f>C12+B12</f>
        <v>0</v>
      </c>
      <c r="E12" s="446"/>
      <c r="F12" s="446"/>
      <c r="G12" s="448">
        <f>D12-E12</f>
        <v>0</v>
      </c>
    </row>
    <row r="13" spans="1:8" ht="10.5" customHeight="1" thickBot="1">
      <c r="A13" s="274"/>
      <c r="B13" s="502"/>
      <c r="C13" s="502"/>
      <c r="D13" s="503"/>
      <c r="E13" s="502"/>
      <c r="F13" s="502"/>
      <c r="G13" s="504"/>
    </row>
    <row r="14" spans="1:8" ht="16.5" customHeight="1" thickBot="1">
      <c r="A14" s="595" t="s">
        <v>491</v>
      </c>
      <c r="B14" s="505">
        <f>SUM(B8:B13)</f>
        <v>130107095.38</v>
      </c>
      <c r="C14" s="505">
        <f>SUM(C8:C13)</f>
        <v>3868173.93</v>
      </c>
      <c r="D14" s="506">
        <f>C14+B14</f>
        <v>133975269.31</v>
      </c>
      <c r="E14" s="505">
        <f>SUM(E8:E13)</f>
        <v>59270578.600000001</v>
      </c>
      <c r="F14" s="505">
        <f>SUM(F8:F13)</f>
        <v>56642446.799999997</v>
      </c>
      <c r="G14" s="507">
        <f>D14-E14</f>
        <v>74704690.710000008</v>
      </c>
      <c r="H14" s="496" t="str">
        <f>IF((B14-'ETCA II-04'!B80)&gt;0.9,"ERROR!!!!! EL MONTO NO COINCIDE CON LO REPORTADO EN EL FORMATO ETCA-II-04 EN EL TOTAL APROBADO ANUAL DEL ANALÍTICO DE EGRESOS","")</f>
        <v/>
      </c>
    </row>
    <row r="15" spans="1:8" ht="16.5" customHeight="1">
      <c r="A15" s="478"/>
      <c r="B15" s="566"/>
      <c r="C15" s="566"/>
      <c r="D15" s="567"/>
      <c r="E15" s="566"/>
      <c r="F15" s="566"/>
      <c r="G15" s="566"/>
      <c r="H15" s="496" t="str">
        <f>IF((C14-'ETCA II-04'!C80)&gt;0.9,"ERROR!!!!! EL MONTO NO COINCIDE CON LO REPORTADO EN EL FORMATO ETCA-II-04 EN EL TOTAL DE AMPLIACIONES/REDUCCIONES ANUAL DEL ANALÍTICO DE EGRESOS","")</f>
        <v/>
      </c>
    </row>
    <row r="16" spans="1:8" ht="16.5" customHeight="1">
      <c r="A16" s="478"/>
      <c r="B16" s="566"/>
      <c r="C16" s="566"/>
      <c r="D16" s="567"/>
      <c r="E16" s="566"/>
      <c r="F16" s="566"/>
      <c r="G16" s="566"/>
      <c r="H16" s="496" t="str">
        <f>IF((D14-'ETCA II-04'!D80)&gt;0.9,"ERROR!!!!! EL MONTO NO COINCIDE CON LO REPORTADO EN EL FORMATO ETCA-II-04 EN EL TOTAL MODIFICADO ANUAL DEL ANALÍTICO DE EGRESOS","")</f>
        <v/>
      </c>
    </row>
    <row r="17" spans="1:8" ht="16.5" customHeight="1">
      <c r="A17" s="478"/>
      <c r="B17" s="566"/>
      <c r="C17" s="566"/>
      <c r="D17" s="567"/>
      <c r="E17" s="566"/>
      <c r="F17" s="566"/>
      <c r="G17" s="566"/>
      <c r="H17" s="496" t="str">
        <f>IF((E14-'ETCA II-04'!E80)&gt;0.9,"ERROR!!!!! EL MONTO NO COINCIDE CON LO REPORTADO EN EL FORMATO ETCA-II-04 EN EL TOTAL DEVENGADO ANUAL DEL ANALÍTICO DE EGRESOS","")</f>
        <v/>
      </c>
    </row>
    <row r="18" spans="1:8" ht="16.5" customHeight="1">
      <c r="A18" s="478"/>
      <c r="B18" s="566"/>
      <c r="C18" s="566"/>
      <c r="D18" s="567"/>
      <c r="E18" s="566"/>
      <c r="F18" s="566"/>
      <c r="G18" s="566"/>
      <c r="H18" s="496" t="str">
        <f>IF((F14-'ETCA II-04'!F80)&gt;0.9,"ERROR!!!!! EL MONTO NO COINCIDE CON LO REPORTADO EN EL FORMATO ETCA-II-04 EN EL TOTAL PAGADO ANUAL DEL ANALÍTICO DE EGRESOS","")</f>
        <v/>
      </c>
    </row>
    <row r="19" spans="1:8" ht="16.5" customHeight="1">
      <c r="A19" s="478"/>
      <c r="B19" s="566"/>
      <c r="C19" s="566"/>
      <c r="D19" s="567"/>
      <c r="E19" s="566"/>
      <c r="F19" s="566"/>
      <c r="G19" s="566"/>
      <c r="H19" s="496"/>
    </row>
    <row r="20" spans="1:8" ht="16.5" customHeight="1">
      <c r="A20" s="478"/>
      <c r="B20" s="566"/>
      <c r="C20" s="566"/>
      <c r="D20" s="567"/>
      <c r="E20" s="566"/>
      <c r="F20" s="566"/>
      <c r="G20" s="566"/>
      <c r="H20" s="496"/>
    </row>
    <row r="21" spans="1:8" ht="16.5" customHeight="1">
      <c r="A21" s="478"/>
      <c r="B21" s="566"/>
      <c r="C21" s="566"/>
      <c r="D21" s="567"/>
      <c r="E21" s="566"/>
      <c r="F21" s="566"/>
      <c r="G21" s="566"/>
      <c r="H21" s="496"/>
    </row>
    <row r="22" spans="1:8" ht="16.5" customHeight="1">
      <c r="A22" s="478"/>
      <c r="B22" s="566"/>
      <c r="C22" s="566"/>
      <c r="D22" s="567"/>
      <c r="E22" s="566"/>
      <c r="F22" s="566"/>
      <c r="G22" s="566"/>
      <c r="H22" s="496"/>
    </row>
    <row r="23" spans="1:8" ht="16.5" customHeight="1">
      <c r="A23" s="478"/>
      <c r="B23" s="566"/>
      <c r="C23" s="566"/>
      <c r="D23" s="567"/>
      <c r="E23" s="566"/>
      <c r="F23" s="566"/>
      <c r="G23" s="566"/>
      <c r="H23" s="496"/>
    </row>
    <row r="24" spans="1:8" ht="16.5" customHeight="1">
      <c r="A24" s="478"/>
      <c r="B24" s="566"/>
      <c r="C24" s="566"/>
      <c r="D24" s="567"/>
      <c r="E24" s="566"/>
      <c r="F24" s="566"/>
      <c r="G24" s="566"/>
      <c r="H24" s="496"/>
    </row>
    <row r="25" spans="1:8" ht="18.75" customHeight="1">
      <c r="H25" s="496" t="str">
        <f>IF(C14&lt;&gt;'ETCA II-04'!C80,"ERROR!!!!! EL MONTO NO COINCIDE CON LO REPORTADO EN EL FORMATO ETCA-II-11 EN EL TOTAL DE AMPLIACIONES/REDUCCIONES DEL ANALÍTICO DE EGRESOS","")</f>
        <v/>
      </c>
    </row>
    <row r="26" spans="1:8" s="270" customFormat="1" ht="15.75">
      <c r="A26" s="1280" t="s">
        <v>580</v>
      </c>
      <c r="B26" s="1280"/>
      <c r="C26" s="1280"/>
      <c r="D26" s="1280"/>
      <c r="E26" s="1280"/>
      <c r="F26" s="1280"/>
      <c r="G26" s="269"/>
      <c r="H26" s="496" t="str">
        <f>IF(D14&lt;&gt;'ETCA II-04'!D80,"ERROR!!!!! EL MONTO NO COINCIDE CON LO REPORTADO EN EL FORMATO ETCA-II-11 EN EL TOTAL MODIFICADO ANUAL DEL ANALÍTICO DE EGRESOS","")</f>
        <v/>
      </c>
    </row>
    <row r="27" spans="1:8" s="270" customFormat="1" ht="13.5">
      <c r="A27" s="271" t="s">
        <v>581</v>
      </c>
      <c r="B27" s="269"/>
      <c r="C27" s="269"/>
      <c r="D27" s="269"/>
      <c r="E27" s="269"/>
      <c r="F27" s="269"/>
      <c r="G27" s="269"/>
      <c r="H27" s="496" t="str">
        <f>IF(E14&lt;&gt;'ETCA II-04'!D80,"ERROR!!!!!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8" spans="1:8" s="270" customFormat="1" ht="28.5" customHeight="1">
      <c r="A28" s="1279" t="s">
        <v>582</v>
      </c>
      <c r="B28" s="1279"/>
      <c r="C28" s="1279"/>
      <c r="D28" s="1279"/>
      <c r="E28" s="1279"/>
      <c r="F28" s="1279"/>
      <c r="G28" s="1279"/>
      <c r="H28" s="496" t="str">
        <f>IF(F14&lt;&gt;'ETCA II-04'!F80,"ERROR!!!!! EL MONTO NO COINCIDE CON LO REPORTADO EN EL FORMATO ETCA-II-11 EN EL TOTAL PAGADO ANUAL DEL ANALÍTICO DE EGRESOS","")</f>
        <v/>
      </c>
    </row>
    <row r="29" spans="1:8" s="270" customFormat="1" ht="13.5">
      <c r="A29" s="271" t="s">
        <v>583</v>
      </c>
      <c r="B29" s="269"/>
      <c r="C29" s="269"/>
      <c r="D29" s="269"/>
      <c r="E29" s="269"/>
      <c r="F29" s="269"/>
      <c r="G29" s="269"/>
      <c r="H29" s="496" t="str">
        <f>IF(G14&lt;&gt;'ETCA II-04'!G80,"ERROR!!!!! EL MONTO NO COINCIDE CON LO REPORTADO EN EL FORMATO ETCA-II-11 EN EL TOTAL DEL SUBEJERCICIO DEL ANALÍTICO DE EGRESOS","")</f>
        <v/>
      </c>
    </row>
    <row r="30" spans="1:8" s="270" customFormat="1" ht="25.5" customHeight="1">
      <c r="A30" s="1279" t="s">
        <v>584</v>
      </c>
      <c r="B30" s="1279"/>
      <c r="C30" s="1279"/>
      <c r="D30" s="1279"/>
      <c r="E30" s="1279"/>
      <c r="F30" s="1279"/>
      <c r="G30" s="1279"/>
    </row>
    <row r="31" spans="1:8" s="270" customFormat="1" ht="13.5">
      <c r="A31" s="1281" t="s">
        <v>585</v>
      </c>
      <c r="B31" s="1281"/>
      <c r="C31" s="1281"/>
      <c r="D31" s="1281"/>
      <c r="E31" s="269"/>
      <c r="F31" s="269"/>
      <c r="G31" s="269"/>
    </row>
    <row r="32" spans="1:8" s="270" customFormat="1" ht="13.5" customHeight="1">
      <c r="A32" s="1279" t="s">
        <v>586</v>
      </c>
      <c r="B32" s="1279"/>
      <c r="C32" s="1279"/>
      <c r="D32" s="1279"/>
      <c r="E32" s="1279"/>
      <c r="F32" s="1279"/>
      <c r="G32" s="1279"/>
    </row>
    <row r="33" spans="1:7" s="270" customFormat="1" ht="13.5">
      <c r="A33" s="271" t="s">
        <v>587</v>
      </c>
      <c r="B33" s="269"/>
      <c r="C33" s="269"/>
      <c r="D33" s="269"/>
      <c r="E33" s="269"/>
      <c r="F33" s="269"/>
      <c r="G33" s="269"/>
    </row>
    <row r="34" spans="1:7" s="270" customFormat="1" ht="13.5" customHeight="1">
      <c r="A34" s="1279" t="s">
        <v>588</v>
      </c>
      <c r="B34" s="1279"/>
      <c r="C34" s="1279"/>
      <c r="D34" s="1279"/>
      <c r="E34" s="1279"/>
      <c r="F34" s="1279"/>
      <c r="G34" s="1279"/>
    </row>
    <row r="35" spans="1:7" s="270" customFormat="1" ht="13.5">
      <c r="A35" s="272" t="s">
        <v>589</v>
      </c>
      <c r="B35" s="269"/>
      <c r="C35" s="269"/>
      <c r="D35" s="269"/>
      <c r="E35" s="269"/>
      <c r="F35" s="269"/>
      <c r="G35" s="269"/>
    </row>
    <row r="36" spans="1:7" s="270" customFormat="1" ht="13.5">
      <c r="A36" s="271" t="s">
        <v>590</v>
      </c>
      <c r="B36" s="269"/>
      <c r="C36" s="269"/>
      <c r="D36" s="269"/>
      <c r="E36" s="269"/>
      <c r="F36" s="269"/>
      <c r="G36" s="269"/>
    </row>
    <row r="37" spans="1:7" s="270" customFormat="1" ht="13.5" customHeight="1">
      <c r="A37" s="1279" t="s">
        <v>591</v>
      </c>
      <c r="B37" s="1279"/>
      <c r="C37" s="1279"/>
      <c r="D37" s="1279"/>
      <c r="E37" s="1279"/>
      <c r="F37" s="1279"/>
      <c r="G37" s="1279"/>
    </row>
    <row r="38" spans="1:7" s="270" customFormat="1" ht="13.5">
      <c r="A38" s="272" t="s">
        <v>589</v>
      </c>
      <c r="B38" s="269"/>
      <c r="C38" s="269"/>
      <c r="D38" s="269"/>
      <c r="E38" s="269"/>
      <c r="F38" s="269"/>
      <c r="G38" s="269"/>
    </row>
    <row r="39" spans="1:7" ht="8.25" customHeight="1"/>
  </sheetData>
  <sheetProtection formatColumns="0" formatRows="0" insertHyperlinks="0"/>
  <mergeCells count="13">
    <mergeCell ref="A34:G34"/>
    <mergeCell ref="A37:G37"/>
    <mergeCell ref="A26:F26"/>
    <mergeCell ref="A28:G28"/>
    <mergeCell ref="A30:G30"/>
    <mergeCell ref="A31:D31"/>
    <mergeCell ref="A32:G32"/>
    <mergeCell ref="A6:A7"/>
    <mergeCell ref="A1:G1"/>
    <mergeCell ref="A2:G2"/>
    <mergeCell ref="A3:G3"/>
    <mergeCell ref="A4:G4"/>
    <mergeCell ref="A5:E5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59"/>
  <sheetViews>
    <sheetView tabSelected="1" view="pageBreakPreview" topLeftCell="A22" zoomScaleNormal="100" zoomScaleSheetLayoutView="100" workbookViewId="0">
      <selection activeCell="F43" sqref="F43"/>
    </sheetView>
  </sheetViews>
  <sheetFormatPr baseColWidth="10" defaultColWidth="11.28515625" defaultRowHeight="16.5"/>
  <cols>
    <col min="1" max="1" width="51.140625" style="39" customWidth="1"/>
    <col min="2" max="2" width="16" style="39" customWidth="1"/>
    <col min="3" max="3" width="15.7109375" style="39" customWidth="1"/>
    <col min="4" max="4" width="38.7109375" style="39" customWidth="1"/>
    <col min="5" max="5" width="10.28515625" style="39" customWidth="1"/>
    <col min="6" max="6" width="15.28515625" style="39" bestFit="1" customWidth="1"/>
    <col min="7" max="7" width="15.7109375" style="39" customWidth="1"/>
    <col min="8" max="8" width="164.28515625" style="39" customWidth="1"/>
    <col min="9" max="16384" width="11.28515625" style="39"/>
  </cols>
  <sheetData>
    <row r="1" spans="1:7">
      <c r="A1" s="1033" t="s">
        <v>1312</v>
      </c>
      <c r="B1" s="1033"/>
      <c r="C1" s="1033"/>
      <c r="D1" s="1033"/>
      <c r="E1" s="1033"/>
      <c r="F1" s="1033"/>
      <c r="G1" s="1033"/>
    </row>
    <row r="2" spans="1:7">
      <c r="A2" s="1033" t="s">
        <v>22</v>
      </c>
      <c r="B2" s="1033"/>
      <c r="C2" s="1033"/>
      <c r="D2" s="1033"/>
      <c r="E2" s="1033"/>
      <c r="F2" s="1033"/>
      <c r="G2" s="1033"/>
    </row>
    <row r="3" spans="1:7" ht="17.25" thickBot="1">
      <c r="A3" s="1034" t="s">
        <v>1656</v>
      </c>
      <c r="B3" s="1034"/>
      <c r="C3" s="1034"/>
      <c r="D3" s="1034"/>
      <c r="E3" s="1034"/>
      <c r="F3" s="1034"/>
      <c r="G3" s="1034"/>
    </row>
    <row r="4" spans="1:7" ht="24" customHeight="1" thickBot="1">
      <c r="A4" s="85" t="s">
        <v>23</v>
      </c>
      <c r="B4" s="631">
        <v>2020</v>
      </c>
      <c r="C4" s="631">
        <v>2019</v>
      </c>
      <c r="D4" s="107" t="s">
        <v>24</v>
      </c>
      <c r="E4" s="107"/>
      <c r="F4" s="631">
        <v>2020</v>
      </c>
      <c r="G4" s="632">
        <v>2019</v>
      </c>
    </row>
    <row r="5" spans="1:7" ht="17.25" thickTop="1">
      <c r="A5" s="42"/>
      <c r="B5" s="43"/>
      <c r="C5" s="43"/>
      <c r="D5" s="43"/>
      <c r="E5" s="43"/>
      <c r="F5" s="43"/>
      <c r="G5" s="44"/>
    </row>
    <row r="6" spans="1:7">
      <c r="A6" s="45" t="s">
        <v>25</v>
      </c>
      <c r="B6" s="46"/>
      <c r="C6" s="46"/>
      <c r="D6" s="48" t="s">
        <v>26</v>
      </c>
      <c r="E6" s="48"/>
      <c r="F6" s="46"/>
      <c r="G6" s="49"/>
    </row>
    <row r="7" spans="1:7">
      <c r="A7" s="50" t="s">
        <v>27</v>
      </c>
      <c r="B7" s="51">
        <v>16376098.73</v>
      </c>
      <c r="C7" s="51">
        <v>18823801.66</v>
      </c>
      <c r="D7" s="1032" t="s">
        <v>28</v>
      </c>
      <c r="E7" s="1032"/>
      <c r="F7" s="51">
        <v>5409981.3200000003</v>
      </c>
      <c r="G7" s="51">
        <v>13305775.42</v>
      </c>
    </row>
    <row r="8" spans="1:7">
      <c r="A8" s="50" t="s">
        <v>29</v>
      </c>
      <c r="B8" s="51">
        <v>376049.02</v>
      </c>
      <c r="C8" s="51">
        <v>77979.56</v>
      </c>
      <c r="D8" s="1032" t="s">
        <v>30</v>
      </c>
      <c r="E8" s="1032"/>
      <c r="F8" s="51">
        <v>0</v>
      </c>
      <c r="G8" s="51">
        <v>0</v>
      </c>
    </row>
    <row r="9" spans="1:7">
      <c r="A9" s="50" t="s">
        <v>31</v>
      </c>
      <c r="B9" s="51">
        <v>3480039.53</v>
      </c>
      <c r="C9" s="51">
        <v>3494069.01</v>
      </c>
      <c r="D9" s="1032" t="s">
        <v>32</v>
      </c>
      <c r="E9" s="1032"/>
      <c r="F9" s="51">
        <v>0</v>
      </c>
      <c r="G9" s="51">
        <v>0</v>
      </c>
    </row>
    <row r="10" spans="1:7">
      <c r="A10" s="50" t="s">
        <v>33</v>
      </c>
      <c r="B10" s="51">
        <v>0</v>
      </c>
      <c r="C10" s="51">
        <v>0</v>
      </c>
      <c r="D10" s="1032" t="s">
        <v>34</v>
      </c>
      <c r="E10" s="1032"/>
      <c r="F10" s="51">
        <v>0</v>
      </c>
      <c r="G10" s="51">
        <v>0</v>
      </c>
    </row>
    <row r="11" spans="1:7">
      <c r="A11" s="50" t="s">
        <v>35</v>
      </c>
      <c r="B11" s="51">
        <v>0</v>
      </c>
      <c r="C11" s="51">
        <v>0</v>
      </c>
      <c r="D11" s="1032" t="s">
        <v>36</v>
      </c>
      <c r="E11" s="1032"/>
      <c r="F11" s="51">
        <v>0</v>
      </c>
      <c r="G11" s="51">
        <v>0</v>
      </c>
    </row>
    <row r="12" spans="1:7" ht="33" customHeight="1">
      <c r="A12" s="509" t="s">
        <v>37</v>
      </c>
      <c r="B12" s="51">
        <v>0</v>
      </c>
      <c r="C12" s="51">
        <v>0</v>
      </c>
      <c r="D12" s="1032" t="s">
        <v>38</v>
      </c>
      <c r="E12" s="1032"/>
      <c r="F12" s="51">
        <v>0</v>
      </c>
      <c r="G12" s="51">
        <v>0</v>
      </c>
    </row>
    <row r="13" spans="1:7">
      <c r="A13" s="50" t="s">
        <v>39</v>
      </c>
      <c r="B13" s="51">
        <v>0</v>
      </c>
      <c r="C13" s="51">
        <v>0</v>
      </c>
      <c r="D13" s="1032" t="s">
        <v>40</v>
      </c>
      <c r="E13" s="1032"/>
      <c r="F13" s="51">
        <v>0</v>
      </c>
      <c r="G13" s="51">
        <v>0</v>
      </c>
    </row>
    <row r="14" spans="1:7">
      <c r="A14" s="55"/>
      <c r="B14" s="51"/>
      <c r="C14" s="51"/>
      <c r="D14" s="1032" t="s">
        <v>41</v>
      </c>
      <c r="E14" s="1032"/>
      <c r="F14" s="51">
        <v>0</v>
      </c>
      <c r="G14" s="51">
        <v>0</v>
      </c>
    </row>
    <row r="15" spans="1:7">
      <c r="A15" s="55"/>
      <c r="B15" s="56"/>
      <c r="C15" s="56"/>
      <c r="D15" s="47"/>
      <c r="E15" s="47"/>
      <c r="F15" s="51"/>
      <c r="G15" s="53"/>
    </row>
    <row r="16" spans="1:7">
      <c r="A16" s="88" t="s">
        <v>42</v>
      </c>
      <c r="B16" s="37">
        <f>SUM(B7:B15)</f>
        <v>20232187.280000001</v>
      </c>
      <c r="C16" s="37">
        <f>SUM(C7:C15)</f>
        <v>22395850.229999997</v>
      </c>
      <c r="D16" s="89" t="s">
        <v>43</v>
      </c>
      <c r="E16" s="89"/>
      <c r="F16" s="37">
        <f>SUM(F7:F15)</f>
        <v>5409981.3200000003</v>
      </c>
      <c r="G16" s="78">
        <f>SUM(G7:G15)</f>
        <v>13305775.42</v>
      </c>
    </row>
    <row r="17" spans="1:7">
      <c r="A17" s="55"/>
      <c r="B17" s="57"/>
      <c r="C17" s="57"/>
      <c r="D17" s="58"/>
      <c r="E17" s="58"/>
      <c r="F17" s="57"/>
      <c r="G17" s="59"/>
    </row>
    <row r="18" spans="1:7">
      <c r="A18" s="45" t="s">
        <v>44</v>
      </c>
      <c r="B18" s="51"/>
      <c r="C18" s="51"/>
      <c r="D18" s="48" t="s">
        <v>45</v>
      </c>
      <c r="E18" s="48"/>
      <c r="F18" s="60"/>
      <c r="G18" s="61"/>
    </row>
    <row r="19" spans="1:7">
      <c r="A19" s="50" t="s">
        <v>46</v>
      </c>
      <c r="B19" s="51">
        <v>0</v>
      </c>
      <c r="C19" s="51">
        <v>0</v>
      </c>
      <c r="D19" s="52" t="s">
        <v>47</v>
      </c>
      <c r="E19" s="52"/>
      <c r="F19" s="51">
        <v>0</v>
      </c>
      <c r="G19" s="51">
        <v>0</v>
      </c>
    </row>
    <row r="20" spans="1:7">
      <c r="A20" s="54" t="s">
        <v>48</v>
      </c>
      <c r="B20" s="51">
        <v>0</v>
      </c>
      <c r="C20" s="51">
        <v>0</v>
      </c>
      <c r="D20" s="594" t="s">
        <v>49</v>
      </c>
      <c r="E20" s="594"/>
      <c r="F20" s="51">
        <v>0</v>
      </c>
      <c r="G20" s="51">
        <v>0</v>
      </c>
    </row>
    <row r="21" spans="1:7" ht="16.5" customHeight="1">
      <c r="A21" s="508" t="s">
        <v>50</v>
      </c>
      <c r="B21" s="51">
        <v>35435882.890000001</v>
      </c>
      <c r="C21" s="51">
        <v>35435882.890000001</v>
      </c>
      <c r="D21" s="52" t="s">
        <v>51</v>
      </c>
      <c r="E21" s="52"/>
      <c r="F21" s="51">
        <v>0</v>
      </c>
      <c r="G21" s="51">
        <v>0</v>
      </c>
    </row>
    <row r="22" spans="1:7" ht="16.5" customHeight="1">
      <c r="A22" s="50" t="s">
        <v>52</v>
      </c>
      <c r="B22" s="51">
        <v>62613119.18</v>
      </c>
      <c r="C22" s="51">
        <v>66250541.479999997</v>
      </c>
      <c r="D22" s="52" t="s">
        <v>53</v>
      </c>
      <c r="E22" s="52"/>
      <c r="F22" s="51">
        <v>0</v>
      </c>
      <c r="G22" s="51">
        <v>0</v>
      </c>
    </row>
    <row r="23" spans="1:7" ht="33" customHeight="1">
      <c r="A23" s="510" t="s">
        <v>54</v>
      </c>
      <c r="B23" s="51">
        <v>752357.01</v>
      </c>
      <c r="C23" s="51">
        <v>752357.01</v>
      </c>
      <c r="D23" s="1032" t="s">
        <v>55</v>
      </c>
      <c r="E23" s="1032"/>
      <c r="F23" s="51">
        <v>0</v>
      </c>
      <c r="G23" s="51">
        <v>0</v>
      </c>
    </row>
    <row r="24" spans="1:7">
      <c r="A24" s="54" t="s">
        <v>56</v>
      </c>
      <c r="B24" s="51">
        <v>-23007225.399999999</v>
      </c>
      <c r="C24" s="51">
        <v>-20193484.530000001</v>
      </c>
      <c r="D24" s="52" t="s">
        <v>57</v>
      </c>
      <c r="E24" s="52"/>
      <c r="F24" s="51">
        <v>39373.93</v>
      </c>
      <c r="G24" s="51">
        <v>39373.93</v>
      </c>
    </row>
    <row r="25" spans="1:7">
      <c r="A25" s="50" t="s">
        <v>58</v>
      </c>
      <c r="B25" s="51">
        <v>318582.53000000003</v>
      </c>
      <c r="C25" s="51">
        <v>315588.84000000003</v>
      </c>
      <c r="D25" s="52"/>
      <c r="E25" s="52"/>
      <c r="F25" s="51"/>
      <c r="G25" s="53"/>
    </row>
    <row r="26" spans="1:7">
      <c r="A26" s="54" t="s">
        <v>59</v>
      </c>
      <c r="B26" s="51">
        <v>0</v>
      </c>
      <c r="C26" s="51">
        <v>0</v>
      </c>
      <c r="D26" s="62"/>
      <c r="E26" s="62"/>
      <c r="F26" s="51"/>
      <c r="G26" s="53"/>
    </row>
    <row r="27" spans="1:7">
      <c r="A27" s="50" t="s">
        <v>60</v>
      </c>
      <c r="B27" s="51">
        <v>0</v>
      </c>
      <c r="C27" s="51">
        <v>0</v>
      </c>
      <c r="D27" s="62"/>
      <c r="E27" s="62"/>
      <c r="F27" s="60"/>
      <c r="G27" s="61"/>
    </row>
    <row r="28" spans="1:7">
      <c r="A28" s="63"/>
      <c r="B28" s="51"/>
      <c r="C28" s="51"/>
      <c r="D28" s="62"/>
      <c r="E28" s="62"/>
      <c r="F28" s="60"/>
      <c r="G28" s="61"/>
    </row>
    <row r="29" spans="1:7">
      <c r="A29" s="88" t="s">
        <v>61</v>
      </c>
      <c r="B29" s="37">
        <f>SUM(B19:B27)</f>
        <v>76112716.210000008</v>
      </c>
      <c r="C29" s="37">
        <f>SUM(C19:C27)</f>
        <v>82560885.690000013</v>
      </c>
      <c r="D29" s="90" t="s">
        <v>62</v>
      </c>
      <c r="E29" s="90"/>
      <c r="F29" s="37">
        <f>SUM(F19:F27)</f>
        <v>39373.93</v>
      </c>
      <c r="G29" s="78">
        <f>SUM(G19:G27)</f>
        <v>39373.93</v>
      </c>
    </row>
    <row r="30" spans="1:7">
      <c r="A30" s="63"/>
      <c r="B30" s="51"/>
      <c r="C30" s="51"/>
      <c r="D30" s="62"/>
      <c r="E30" s="62"/>
      <c r="F30" s="56"/>
      <c r="G30" s="64"/>
    </row>
    <row r="31" spans="1:7">
      <c r="A31" s="88" t="s">
        <v>63</v>
      </c>
      <c r="B31" s="37">
        <f>B29+B16</f>
        <v>96344903.49000001</v>
      </c>
      <c r="C31" s="37">
        <f>C29+C16</f>
        <v>104956735.92000002</v>
      </c>
      <c r="D31" s="90" t="s">
        <v>64</v>
      </c>
      <c r="E31" s="90"/>
      <c r="F31" s="37">
        <f>F29+F16</f>
        <v>5449355.25</v>
      </c>
      <c r="G31" s="78">
        <f>G29+G16</f>
        <v>13345149.35</v>
      </c>
    </row>
    <row r="32" spans="1:7">
      <c r="A32" s="55"/>
      <c r="B32" s="65"/>
      <c r="C32" s="65"/>
      <c r="D32" s="62"/>
      <c r="E32" s="62"/>
      <c r="F32" s="60"/>
      <c r="G32" s="61"/>
    </row>
    <row r="33" spans="1:7">
      <c r="A33" s="55"/>
      <c r="B33" s="51"/>
      <c r="C33" s="51"/>
      <c r="D33" s="66" t="s">
        <v>65</v>
      </c>
      <c r="E33" s="66"/>
      <c r="F33" s="56"/>
      <c r="G33" s="64"/>
    </row>
    <row r="34" spans="1:7">
      <c r="A34" s="55"/>
      <c r="B34" s="56"/>
      <c r="C34" s="56"/>
      <c r="D34" s="90" t="s">
        <v>66</v>
      </c>
      <c r="E34" s="90"/>
      <c r="F34" s="79">
        <f>SUM(F35:F37)</f>
        <v>59031086.509999998</v>
      </c>
      <c r="G34" s="80">
        <f>SUM(G35:G37)</f>
        <v>59031086.509999998</v>
      </c>
    </row>
    <row r="35" spans="1:7">
      <c r="A35" s="55"/>
      <c r="B35" s="56"/>
      <c r="C35" s="56"/>
      <c r="D35" s="52" t="s">
        <v>67</v>
      </c>
      <c r="E35" s="52"/>
      <c r="F35" s="51">
        <v>793445.76</v>
      </c>
      <c r="G35" s="51">
        <v>793445.76</v>
      </c>
    </row>
    <row r="36" spans="1:7">
      <c r="A36" s="55"/>
      <c r="B36" s="56"/>
      <c r="C36" s="56"/>
      <c r="D36" s="52" t="s">
        <v>68</v>
      </c>
      <c r="E36" s="52"/>
      <c r="F36" s="51">
        <v>58237640.75</v>
      </c>
      <c r="G36" s="51">
        <v>58237640.75</v>
      </c>
    </row>
    <row r="37" spans="1:7" ht="33">
      <c r="A37" s="55"/>
      <c r="B37" s="56"/>
      <c r="C37" s="56"/>
      <c r="D37" s="52" t="s">
        <v>69</v>
      </c>
      <c r="E37" s="52"/>
      <c r="F37" s="51"/>
      <c r="G37" s="53">
        <v>0</v>
      </c>
    </row>
    <row r="38" spans="1:7">
      <c r="A38" s="63"/>
      <c r="B38" s="57"/>
      <c r="C38" s="57"/>
      <c r="D38" s="90" t="s">
        <v>70</v>
      </c>
      <c r="E38" s="90"/>
      <c r="F38" s="79">
        <f>SUM(F39:F43)</f>
        <v>31864461.73</v>
      </c>
      <c r="G38" s="80">
        <f>SUM(G39:G43)</f>
        <v>32580500.060000002</v>
      </c>
    </row>
    <row r="39" spans="1:7">
      <c r="A39" s="63"/>
      <c r="B39" s="57"/>
      <c r="C39" s="57"/>
      <c r="D39" s="52" t="s">
        <v>71</v>
      </c>
      <c r="E39" s="52"/>
      <c r="F39" s="51">
        <v>-381360.33</v>
      </c>
      <c r="G39" s="51">
        <v>1533960.42</v>
      </c>
    </row>
    <row r="40" spans="1:7">
      <c r="A40" s="63"/>
      <c r="B40" s="57"/>
      <c r="C40" s="57"/>
      <c r="D40" s="52" t="s">
        <v>72</v>
      </c>
      <c r="E40" s="52"/>
      <c r="F40" s="51">
        <v>31869558.379999999</v>
      </c>
      <c r="G40" s="51">
        <v>30670275.960000001</v>
      </c>
    </row>
    <row r="41" spans="1:7">
      <c r="A41" s="55"/>
      <c r="B41" s="56"/>
      <c r="C41" s="56"/>
      <c r="D41" s="52" t="s">
        <v>73</v>
      </c>
      <c r="E41" s="52"/>
      <c r="F41" s="51">
        <v>0</v>
      </c>
      <c r="G41" s="51">
        <v>0</v>
      </c>
    </row>
    <row r="42" spans="1:7">
      <c r="A42" s="55"/>
      <c r="B42" s="56"/>
      <c r="C42" s="56"/>
      <c r="D42" s="52" t="s">
        <v>74</v>
      </c>
      <c r="E42" s="52"/>
      <c r="F42" s="51"/>
      <c r="G42" s="51"/>
    </row>
    <row r="43" spans="1:7" ht="33">
      <c r="A43" s="55"/>
      <c r="B43" s="56"/>
      <c r="C43" s="56"/>
      <c r="D43" s="52" t="s">
        <v>75</v>
      </c>
      <c r="E43" s="52"/>
      <c r="F43" s="51">
        <v>376263.67999999999</v>
      </c>
      <c r="G43" s="51">
        <v>376263.67999999999</v>
      </c>
    </row>
    <row r="44" spans="1:7" ht="33">
      <c r="A44" s="55"/>
      <c r="B44" s="56"/>
      <c r="C44" s="56"/>
      <c r="D44" s="91" t="s">
        <v>76</v>
      </c>
      <c r="E44" s="91"/>
      <c r="F44" s="81">
        <f>SUM(F45:F46)</f>
        <v>0</v>
      </c>
      <c r="G44" s="82">
        <f>SUM(G45:G46)</f>
        <v>0</v>
      </c>
    </row>
    <row r="45" spans="1:7">
      <c r="A45" s="50"/>
      <c r="B45" s="56"/>
      <c r="C45" s="56"/>
      <c r="D45" s="52" t="s">
        <v>77</v>
      </c>
      <c r="E45" s="52"/>
      <c r="F45" s="51"/>
      <c r="G45" s="53">
        <v>0</v>
      </c>
    </row>
    <row r="46" spans="1:7" ht="33">
      <c r="A46" s="67"/>
      <c r="B46" s="68"/>
      <c r="C46" s="68"/>
      <c r="D46" s="52" t="s">
        <v>78</v>
      </c>
      <c r="E46" s="52"/>
      <c r="F46" s="51">
        <v>0</v>
      </c>
      <c r="G46" s="53"/>
    </row>
    <row r="47" spans="1:7">
      <c r="A47" s="55"/>
      <c r="B47" s="68"/>
      <c r="C47" s="68"/>
      <c r="D47" s="69"/>
      <c r="E47" s="69"/>
      <c r="F47" s="68"/>
      <c r="G47" s="70"/>
    </row>
    <row r="48" spans="1:7">
      <c r="A48" s="50"/>
      <c r="B48" s="68"/>
      <c r="C48" s="68"/>
      <c r="D48" s="90" t="s">
        <v>79</v>
      </c>
      <c r="E48" s="90"/>
      <c r="F48" s="83">
        <f>F44+F38+F34</f>
        <v>90895548.239999995</v>
      </c>
      <c r="G48" s="84">
        <f>G44+G38+G34</f>
        <v>91611586.569999993</v>
      </c>
    </row>
    <row r="49" spans="1:8">
      <c r="A49" s="67"/>
      <c r="B49" s="68"/>
      <c r="C49" s="68"/>
      <c r="D49" s="58"/>
      <c r="E49" s="58"/>
      <c r="F49" s="71"/>
      <c r="G49" s="72"/>
    </row>
    <row r="50" spans="1:8" ht="33">
      <c r="A50" s="55"/>
      <c r="D50" s="90" t="s">
        <v>80</v>
      </c>
      <c r="E50" s="90"/>
      <c r="F50" s="83">
        <f>F48+F31</f>
        <v>96344903.489999995</v>
      </c>
      <c r="G50" s="84">
        <f>G48+G31</f>
        <v>104956735.91999999</v>
      </c>
      <c r="H50" s="585" t="str">
        <f>IF($B$31=$F$50,"","VALOR INCORRECTO!! TOTAL DE ACTIVOS TIENE QUE SER IGUAL AL TOTAL DE LA SUMA DE PASIVO Y HACIENDA")</f>
        <v/>
      </c>
    </row>
    <row r="51" spans="1:8" ht="17.25" thickBot="1">
      <c r="A51" s="73"/>
      <c r="B51" s="74"/>
      <c r="C51" s="74"/>
      <c r="D51" s="75"/>
      <c r="E51" s="75"/>
      <c r="F51" s="76"/>
      <c r="G51" s="77"/>
      <c r="H51" s="585" t="str">
        <f>IF($C$31=$G$50,"","VALOR INCORRECTO!! TOTAL DE ACTIVOS TIENE QUE SER IGUAL AL TOTAL DE LA SUMA DE PASIVO Y HCIENDA")</f>
        <v/>
      </c>
    </row>
    <row r="52" spans="1:8">
      <c r="A52" s="39" t="s">
        <v>81</v>
      </c>
      <c r="B52" s="473"/>
      <c r="C52" s="473"/>
      <c r="D52" s="41"/>
      <c r="E52" s="41"/>
      <c r="F52" s="474"/>
      <c r="G52" s="474"/>
      <c r="H52" s="585"/>
    </row>
    <row r="53" spans="1:8">
      <c r="B53" s="473"/>
      <c r="C53" s="473"/>
      <c r="D53" s="41"/>
      <c r="E53" s="41"/>
      <c r="F53" s="474"/>
      <c r="G53" s="474"/>
      <c r="H53" s="585"/>
    </row>
    <row r="54" spans="1:8">
      <c r="A54" s="41"/>
      <c r="B54" s="473"/>
      <c r="C54" s="473"/>
      <c r="D54" s="41"/>
      <c r="E54" s="41"/>
      <c r="F54" s="474"/>
      <c r="G54" s="474"/>
      <c r="H54" s="585"/>
    </row>
    <row r="55" spans="1:8">
      <c r="A55" s="41"/>
      <c r="B55" s="473"/>
      <c r="C55" s="473"/>
      <c r="D55" s="41"/>
      <c r="E55" s="41"/>
      <c r="F55" s="474"/>
      <c r="G55" s="474"/>
      <c r="H55" s="585"/>
    </row>
    <row r="56" spans="1:8">
      <c r="A56" s="41"/>
      <c r="B56" s="473"/>
      <c r="C56" s="473"/>
      <c r="D56" s="41"/>
      <c r="E56" s="41"/>
      <c r="F56" s="474"/>
      <c r="G56" s="474"/>
      <c r="H56" s="585"/>
    </row>
    <row r="59" spans="1:8">
      <c r="B59" s="86"/>
      <c r="C59" s="87" t="s">
        <v>82</v>
      </c>
    </row>
  </sheetData>
  <sheetProtection password="C115" sheet="1" formatColumns="0" formatRows="0" insertHyperlinks="0"/>
  <mergeCells count="12">
    <mergeCell ref="D11:E11"/>
    <mergeCell ref="D12:E12"/>
    <mergeCell ref="D13:E13"/>
    <mergeCell ref="D14:E14"/>
    <mergeCell ref="D23:E23"/>
    <mergeCell ref="D7:E7"/>
    <mergeCell ref="D8:E8"/>
    <mergeCell ref="D9:E9"/>
    <mergeCell ref="D10:E10"/>
    <mergeCell ref="A1:G1"/>
    <mergeCell ref="A2:G2"/>
    <mergeCell ref="A3:G3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topLeftCell="A19" zoomScale="115" zoomScaleNormal="100" zoomScaleSheetLayoutView="115" workbookViewId="0">
      <selection activeCell="F15" sqref="F15"/>
    </sheetView>
  </sheetViews>
  <sheetFormatPr baseColWidth="10" defaultColWidth="11.28515625" defaultRowHeight="16.5"/>
  <cols>
    <col min="1" max="1" width="39.85546875" style="264" customWidth="1"/>
    <col min="2" max="7" width="13.7109375" style="264" customWidth="1"/>
    <col min="8" max="16384" width="11.28515625" style="264"/>
  </cols>
  <sheetData>
    <row r="1" spans="1:7">
      <c r="A1" s="1067" t="str">
        <f>'ETCA-I-01'!A1:G1</f>
        <v>Instituto de Capacitacion Para el Trabajo del Estado de Sonora</v>
      </c>
      <c r="B1" s="1067"/>
      <c r="C1" s="1067"/>
      <c r="D1" s="1067"/>
      <c r="E1" s="1067"/>
      <c r="F1" s="1067"/>
      <c r="G1" s="1067"/>
    </row>
    <row r="2" spans="1:7" s="266" customFormat="1">
      <c r="A2" s="1067" t="s">
        <v>432</v>
      </c>
      <c r="B2" s="1067"/>
      <c r="C2" s="1067"/>
      <c r="D2" s="1067"/>
      <c r="E2" s="1067"/>
      <c r="F2" s="1067"/>
      <c r="G2" s="1067"/>
    </row>
    <row r="3" spans="1:7" s="266" customFormat="1">
      <c r="A3" s="1067" t="s">
        <v>592</v>
      </c>
      <c r="B3" s="1067"/>
      <c r="C3" s="1067"/>
      <c r="D3" s="1067"/>
      <c r="E3" s="1067"/>
      <c r="F3" s="1067"/>
      <c r="G3" s="1067"/>
    </row>
    <row r="4" spans="1:7" s="266" customFormat="1">
      <c r="A4" s="1068" t="str">
        <f>'ETCA-I-03'!A3:D3</f>
        <v>Del 01 de Enero al 30 de Junio de 2020</v>
      </c>
      <c r="B4" s="1068"/>
      <c r="C4" s="1068"/>
      <c r="D4" s="1068"/>
      <c r="E4" s="1068"/>
      <c r="F4" s="1068"/>
      <c r="G4" s="1068"/>
    </row>
    <row r="5" spans="1:7" s="266" customFormat="1" ht="17.25" thickBot="1">
      <c r="A5" s="1273" t="s">
        <v>931</v>
      </c>
      <c r="B5" s="1273"/>
      <c r="C5" s="1273"/>
      <c r="D5" s="1273"/>
      <c r="E5" s="1273"/>
      <c r="F5" s="152"/>
      <c r="G5" s="593"/>
    </row>
    <row r="6" spans="1:7" s="277" customFormat="1" ht="38.25">
      <c r="A6" s="1282" t="s">
        <v>592</v>
      </c>
      <c r="B6" s="188" t="s">
        <v>435</v>
      </c>
      <c r="C6" s="188" t="s">
        <v>369</v>
      </c>
      <c r="D6" s="188" t="s">
        <v>436</v>
      </c>
      <c r="E6" s="189" t="s">
        <v>437</v>
      </c>
      <c r="F6" s="189" t="s">
        <v>438</v>
      </c>
      <c r="G6" s="190" t="s">
        <v>439</v>
      </c>
    </row>
    <row r="7" spans="1:7" s="280" customFormat="1" ht="17.25" thickBot="1">
      <c r="A7" s="1283"/>
      <c r="B7" s="278" t="s">
        <v>350</v>
      </c>
      <c r="C7" s="278" t="s">
        <v>351</v>
      </c>
      <c r="D7" s="278" t="s">
        <v>440</v>
      </c>
      <c r="E7" s="278" t="s">
        <v>353</v>
      </c>
      <c r="F7" s="278" t="s">
        <v>354</v>
      </c>
      <c r="G7" s="279" t="s">
        <v>441</v>
      </c>
    </row>
    <row r="8" spans="1:7" ht="21" customHeight="1">
      <c r="A8" s="281" t="s">
        <v>1211</v>
      </c>
      <c r="B8" s="446">
        <v>4467943.2699999996</v>
      </c>
      <c r="C8" s="1434">
        <v>1068866.83</v>
      </c>
      <c r="D8" s="446">
        <f>IF($A8="","",B8+C8)</f>
        <v>5536810.0999999996</v>
      </c>
      <c r="E8" s="1415">
        <v>3398991.3</v>
      </c>
      <c r="F8" s="1414">
        <v>3228060.7399999998</v>
      </c>
      <c r="G8" s="499">
        <f>IF($A8="","",D8-E8)</f>
        <v>2137818.7999999998</v>
      </c>
    </row>
    <row r="9" spans="1:7" ht="21" customHeight="1">
      <c r="A9" s="281" t="s">
        <v>1212</v>
      </c>
      <c r="B9" s="446">
        <v>12038856.310000001</v>
      </c>
      <c r="C9" s="1434">
        <v>3812617.5300000003</v>
      </c>
      <c r="D9" s="446">
        <f t="shared" ref="D9:D32" si="0">IF($A9="","",B9+C9)</f>
        <v>15851473.84</v>
      </c>
      <c r="E9" s="1415">
        <v>5723624.5199999996</v>
      </c>
      <c r="F9" s="1414">
        <v>5535901.3200000003</v>
      </c>
      <c r="G9" s="499">
        <f t="shared" ref="G9:G32" si="1">IF($A9="","",D9-E9)</f>
        <v>10127849.32</v>
      </c>
    </row>
    <row r="10" spans="1:7" ht="21" customHeight="1">
      <c r="A10" s="281" t="s">
        <v>1213</v>
      </c>
      <c r="B10" s="446">
        <v>3491125.95</v>
      </c>
      <c r="C10" s="1434">
        <v>369023.49</v>
      </c>
      <c r="D10" s="446">
        <f t="shared" si="0"/>
        <v>3860149.4400000004</v>
      </c>
      <c r="E10" s="1415">
        <v>1720302.85</v>
      </c>
      <c r="F10" s="1414">
        <v>1645542.5899999999</v>
      </c>
      <c r="G10" s="499">
        <f t="shared" si="1"/>
        <v>2139846.5900000003</v>
      </c>
    </row>
    <row r="11" spans="1:7" ht="21" customHeight="1">
      <c r="A11" s="281" t="s">
        <v>1214</v>
      </c>
      <c r="B11" s="446">
        <v>3626547.4899999998</v>
      </c>
      <c r="C11" s="1434">
        <v>-99891.31</v>
      </c>
      <c r="D11" s="446">
        <f t="shared" si="0"/>
        <v>3526656.1799999997</v>
      </c>
      <c r="E11" s="1415">
        <v>1930463.5499999998</v>
      </c>
      <c r="F11" s="1414">
        <v>1816124.6500000001</v>
      </c>
      <c r="G11" s="499">
        <f t="shared" si="1"/>
        <v>1596192.63</v>
      </c>
    </row>
    <row r="12" spans="1:7" ht="21" customHeight="1">
      <c r="A12" s="281" t="s">
        <v>1215</v>
      </c>
      <c r="B12" s="446">
        <v>3889311.0999999996</v>
      </c>
      <c r="C12" s="1434">
        <v>-446086.05</v>
      </c>
      <c r="D12" s="446">
        <f t="shared" si="0"/>
        <v>3443225.05</v>
      </c>
      <c r="E12" s="1415">
        <v>1565323.52</v>
      </c>
      <c r="F12" s="1414">
        <v>1481498.22</v>
      </c>
      <c r="G12" s="499">
        <f t="shared" si="1"/>
        <v>1877901.5299999998</v>
      </c>
    </row>
    <row r="13" spans="1:7" ht="21" customHeight="1">
      <c r="A13" s="281" t="s">
        <v>1216</v>
      </c>
      <c r="B13" s="446">
        <v>1071508.07</v>
      </c>
      <c r="C13" s="1434">
        <v>10110</v>
      </c>
      <c r="D13" s="446">
        <f t="shared" si="0"/>
        <v>1081618.07</v>
      </c>
      <c r="E13" s="1415">
        <v>580633.42999999993</v>
      </c>
      <c r="F13" s="1414">
        <v>544578.29</v>
      </c>
      <c r="G13" s="499">
        <f t="shared" si="1"/>
        <v>500984.64000000013</v>
      </c>
    </row>
    <row r="14" spans="1:7" ht="21" customHeight="1">
      <c r="A14" s="281" t="s">
        <v>1217</v>
      </c>
      <c r="B14" s="446">
        <v>1480982.3</v>
      </c>
      <c r="C14" s="1434">
        <v>91789</v>
      </c>
      <c r="D14" s="446">
        <f t="shared" si="0"/>
        <v>1572771.3</v>
      </c>
      <c r="E14" s="1415">
        <v>749045.63</v>
      </c>
      <c r="F14" s="1414">
        <v>707022.82000000007</v>
      </c>
      <c r="G14" s="499">
        <f t="shared" si="1"/>
        <v>823725.67</v>
      </c>
    </row>
    <row r="15" spans="1:7" ht="21" customHeight="1">
      <c r="A15" s="281" t="s">
        <v>1218</v>
      </c>
      <c r="B15" s="446">
        <v>25845.829999999998</v>
      </c>
      <c r="C15" s="1434">
        <v>7856</v>
      </c>
      <c r="D15" s="446">
        <f t="shared" si="0"/>
        <v>33701.83</v>
      </c>
      <c r="E15" s="1415">
        <v>3730</v>
      </c>
      <c r="F15" s="1414">
        <v>3730</v>
      </c>
      <c r="G15" s="499">
        <f t="shared" si="1"/>
        <v>29971.83</v>
      </c>
    </row>
    <row r="16" spans="1:7" ht="21" customHeight="1">
      <c r="A16" s="281" t="s">
        <v>1219</v>
      </c>
      <c r="B16" s="446">
        <v>25185452.609999999</v>
      </c>
      <c r="C16" s="1434">
        <v>-313208.55000000005</v>
      </c>
      <c r="D16" s="446">
        <f t="shared" si="0"/>
        <v>24872244.059999999</v>
      </c>
      <c r="E16" s="1415">
        <v>10545833.77</v>
      </c>
      <c r="F16" s="1414">
        <v>10055210.190000001</v>
      </c>
      <c r="G16" s="499">
        <f t="shared" si="1"/>
        <v>14326410.289999999</v>
      </c>
    </row>
    <row r="17" spans="1:7" ht="21" customHeight="1">
      <c r="A17" s="281" t="s">
        <v>1220</v>
      </c>
      <c r="B17" s="446">
        <v>7534505.6699999999</v>
      </c>
      <c r="C17" s="1434">
        <v>351864.44</v>
      </c>
      <c r="D17" s="446">
        <f t="shared" si="0"/>
        <v>7886370.1100000003</v>
      </c>
      <c r="E17" s="1415">
        <v>2963120.35</v>
      </c>
      <c r="F17" s="1414">
        <v>2869910.27</v>
      </c>
      <c r="G17" s="499">
        <f t="shared" si="1"/>
        <v>4923249.76</v>
      </c>
    </row>
    <row r="18" spans="1:7" ht="21" customHeight="1">
      <c r="A18" s="281" t="s">
        <v>1221</v>
      </c>
      <c r="B18" s="446">
        <v>11684654.810000001</v>
      </c>
      <c r="C18" s="1434">
        <v>24749.98</v>
      </c>
      <c r="D18" s="446">
        <f t="shared" si="0"/>
        <v>11709404.790000001</v>
      </c>
      <c r="E18" s="1415">
        <v>5053995.01</v>
      </c>
      <c r="F18" s="1414">
        <v>4819663.8</v>
      </c>
      <c r="G18" s="499">
        <f t="shared" si="1"/>
        <v>6655409.7800000012</v>
      </c>
    </row>
    <row r="19" spans="1:7" ht="21" customHeight="1">
      <c r="A19" s="281" t="s">
        <v>1222</v>
      </c>
      <c r="B19" s="446">
        <v>10012734.82</v>
      </c>
      <c r="C19" s="1434">
        <v>-388324.95</v>
      </c>
      <c r="D19" s="446">
        <f t="shared" si="0"/>
        <v>9624409.870000001</v>
      </c>
      <c r="E19" s="1415">
        <v>3884203.4299999997</v>
      </c>
      <c r="F19" s="1414">
        <v>3691505.4899999998</v>
      </c>
      <c r="G19" s="499">
        <f t="shared" si="1"/>
        <v>5740206.4400000013</v>
      </c>
    </row>
    <row r="20" spans="1:7" ht="21" customHeight="1">
      <c r="A20" s="281" t="s">
        <v>1223</v>
      </c>
      <c r="B20" s="446">
        <v>10505317.700000001</v>
      </c>
      <c r="C20" s="1434">
        <v>27893.98</v>
      </c>
      <c r="D20" s="446">
        <f t="shared" si="0"/>
        <v>10533211.680000002</v>
      </c>
      <c r="E20" s="1415">
        <v>5306125.82</v>
      </c>
      <c r="F20" s="1414">
        <v>5080559.16</v>
      </c>
      <c r="G20" s="499">
        <f t="shared" si="1"/>
        <v>5227085.8600000013</v>
      </c>
    </row>
    <row r="21" spans="1:7" ht="21" customHeight="1">
      <c r="A21" s="281" t="s">
        <v>1224</v>
      </c>
      <c r="B21" s="446">
        <v>19195270.759999998</v>
      </c>
      <c r="C21" s="1434">
        <v>-683751.45000000007</v>
      </c>
      <c r="D21" s="446">
        <f t="shared" si="0"/>
        <v>18511519.309999999</v>
      </c>
      <c r="E21" s="1415">
        <v>8867922.7100000009</v>
      </c>
      <c r="F21" s="1414">
        <v>8542422.7700000014</v>
      </c>
      <c r="G21" s="499">
        <f t="shared" si="1"/>
        <v>9643596.5999999978</v>
      </c>
    </row>
    <row r="22" spans="1:7" ht="21" customHeight="1">
      <c r="A22" s="281" t="s">
        <v>1225</v>
      </c>
      <c r="B22" s="446">
        <v>1730038.8399999999</v>
      </c>
      <c r="C22" s="1434">
        <v>0</v>
      </c>
      <c r="D22" s="446">
        <f t="shared" si="0"/>
        <v>1730038.8399999999</v>
      </c>
      <c r="E22" s="1415">
        <v>694367.09</v>
      </c>
      <c r="F22" s="1414">
        <v>661870.53</v>
      </c>
      <c r="G22" s="499">
        <f t="shared" si="1"/>
        <v>1035671.7499999999</v>
      </c>
    </row>
    <row r="23" spans="1:7" ht="21" customHeight="1">
      <c r="A23" s="281" t="s">
        <v>1226</v>
      </c>
      <c r="B23" s="446">
        <v>568502.94000000006</v>
      </c>
      <c r="C23" s="1434">
        <v>0</v>
      </c>
      <c r="D23" s="446">
        <f t="shared" si="0"/>
        <v>568502.94000000006</v>
      </c>
      <c r="E23" s="1415">
        <v>269584.88</v>
      </c>
      <c r="F23" s="1414">
        <v>248532.66</v>
      </c>
      <c r="G23" s="499">
        <f t="shared" si="1"/>
        <v>298918.06000000006</v>
      </c>
    </row>
    <row r="24" spans="1:7" ht="21" customHeight="1">
      <c r="A24" s="281" t="s">
        <v>1227</v>
      </c>
      <c r="B24" s="446">
        <v>844582.04</v>
      </c>
      <c r="C24" s="1434">
        <v>0</v>
      </c>
      <c r="D24" s="446">
        <f t="shared" si="0"/>
        <v>844582.04</v>
      </c>
      <c r="E24" s="1415">
        <v>352489.13999999996</v>
      </c>
      <c r="F24" s="1414">
        <v>329727.18</v>
      </c>
      <c r="G24" s="499">
        <f t="shared" si="1"/>
        <v>492092.90000000008</v>
      </c>
    </row>
    <row r="25" spans="1:7" ht="21" customHeight="1">
      <c r="A25" s="281" t="s">
        <v>1228</v>
      </c>
      <c r="B25" s="446">
        <v>1227228.67</v>
      </c>
      <c r="C25" s="1434">
        <v>0</v>
      </c>
      <c r="D25" s="446">
        <f t="shared" si="0"/>
        <v>1227228.67</v>
      </c>
      <c r="E25" s="1415">
        <v>484043.5</v>
      </c>
      <c r="F25" s="1414">
        <v>448377.32</v>
      </c>
      <c r="G25" s="499">
        <f t="shared" si="1"/>
        <v>743185.16999999993</v>
      </c>
    </row>
    <row r="26" spans="1:7" ht="21" customHeight="1">
      <c r="A26" s="281" t="s">
        <v>1229</v>
      </c>
      <c r="B26" s="446">
        <v>1003687.22</v>
      </c>
      <c r="C26" s="1434">
        <v>0</v>
      </c>
      <c r="D26" s="446">
        <f t="shared" si="0"/>
        <v>1003687.22</v>
      </c>
      <c r="E26" s="1415">
        <v>439765.33</v>
      </c>
      <c r="F26" s="1414">
        <v>410088.25</v>
      </c>
      <c r="G26" s="499">
        <f t="shared" si="1"/>
        <v>563921.8899999999</v>
      </c>
    </row>
    <row r="27" spans="1:7" ht="21" customHeight="1">
      <c r="A27" s="281" t="s">
        <v>1230</v>
      </c>
      <c r="B27" s="446">
        <v>993271.87000000011</v>
      </c>
      <c r="C27" s="1434">
        <v>1700</v>
      </c>
      <c r="D27" s="446">
        <f t="shared" si="0"/>
        <v>994971.87000000011</v>
      </c>
      <c r="E27" s="1415">
        <v>536274.09</v>
      </c>
      <c r="F27" s="1414">
        <v>505129.31</v>
      </c>
      <c r="G27" s="499">
        <f t="shared" si="1"/>
        <v>458697.78000000014</v>
      </c>
    </row>
    <row r="28" spans="1:7" ht="21" customHeight="1">
      <c r="A28" s="281" t="s">
        <v>1231</v>
      </c>
      <c r="B28" s="446">
        <v>1859953.4100000001</v>
      </c>
      <c r="C28" s="1434">
        <v>20151.05</v>
      </c>
      <c r="D28" s="446">
        <f t="shared" si="0"/>
        <v>1880104.4600000002</v>
      </c>
      <c r="E28" s="1415">
        <v>855292.14</v>
      </c>
      <c r="F28" s="1414">
        <v>814800.19</v>
      </c>
      <c r="G28" s="499">
        <f t="shared" si="1"/>
        <v>1024812.3200000002</v>
      </c>
    </row>
    <row r="29" spans="1:7" ht="21" customHeight="1">
      <c r="A29" s="281" t="s">
        <v>1232</v>
      </c>
      <c r="B29" s="446">
        <v>6966760.7700000005</v>
      </c>
      <c r="C29" s="1434">
        <v>13.990000000000009</v>
      </c>
      <c r="D29" s="446">
        <f t="shared" si="0"/>
        <v>6966774.7600000007</v>
      </c>
      <c r="E29" s="1415">
        <v>3068272.7199999997</v>
      </c>
      <c r="F29" s="1414">
        <v>2946433.39</v>
      </c>
      <c r="G29" s="499">
        <f t="shared" si="1"/>
        <v>3898502.040000001</v>
      </c>
    </row>
    <row r="30" spans="1:7" ht="21" customHeight="1">
      <c r="A30" s="281" t="s">
        <v>1233</v>
      </c>
      <c r="B30" s="446">
        <v>293822.61</v>
      </c>
      <c r="C30" s="1434">
        <v>2673.57</v>
      </c>
      <c r="D30" s="446">
        <f t="shared" si="0"/>
        <v>296496.18</v>
      </c>
      <c r="E30" s="1415">
        <v>142049.19</v>
      </c>
      <c r="F30" s="1414">
        <v>130570.07</v>
      </c>
      <c r="G30" s="499">
        <f t="shared" si="1"/>
        <v>154446.99</v>
      </c>
    </row>
    <row r="31" spans="1:7" ht="21" customHeight="1">
      <c r="A31" s="281" t="s">
        <v>1234</v>
      </c>
      <c r="B31" s="446">
        <v>282153.68</v>
      </c>
      <c r="C31" s="1434">
        <v>10126.380000000001</v>
      </c>
      <c r="D31" s="446">
        <f t="shared" si="0"/>
        <v>292280.06</v>
      </c>
      <c r="E31" s="1415">
        <v>135124.63</v>
      </c>
      <c r="F31" s="1414">
        <v>125187.59</v>
      </c>
      <c r="G31" s="499">
        <f t="shared" si="1"/>
        <v>157155.43</v>
      </c>
    </row>
    <row r="32" spans="1:7" ht="21" customHeight="1" thickBot="1">
      <c r="A32" s="772" t="s">
        <v>1235</v>
      </c>
      <c r="B32" s="446">
        <v>127036.64000000001</v>
      </c>
      <c r="C32" s="1434">
        <v>0</v>
      </c>
      <c r="D32" s="446">
        <f t="shared" si="0"/>
        <v>127036.64000000001</v>
      </c>
      <c r="E32" s="1415">
        <v>0</v>
      </c>
      <c r="F32" s="1414">
        <v>0</v>
      </c>
      <c r="G32" s="499">
        <f t="shared" si="1"/>
        <v>127036.64000000001</v>
      </c>
    </row>
    <row r="33" spans="1:8" ht="21" customHeight="1" thickBot="1">
      <c r="A33" s="282" t="s">
        <v>491</v>
      </c>
      <c r="B33" s="440">
        <f>SUM(B8:B32)</f>
        <v>130107095.38000001</v>
      </c>
      <c r="C33" s="440">
        <f>SUM(C8:C32)</f>
        <v>3868173.930000002</v>
      </c>
      <c r="D33" s="440">
        <f>IF($A33="","",B33+C33)</f>
        <v>133975269.31000002</v>
      </c>
      <c r="E33" s="440">
        <f>SUM(E8:E32)</f>
        <v>59270578.600000009</v>
      </c>
      <c r="F33" s="440">
        <f>SUM(F8:F32)</f>
        <v>56642446.800000012</v>
      </c>
      <c r="G33" s="441">
        <f>IF($A33="","",D33-E33)</f>
        <v>74704690.710000008</v>
      </c>
      <c r="H33" s="267" t="str">
        <f>IF(($B$33-'ETCA II-04'!B80)&gt;0.9,"ERROR!!!!! EL MONTO NO COINCIDE CON LO REPORTADO EN EL FORMATO ETCA-II-04 EN EL TOTAL APROBADO ANUAL DEL ANALÍTICO DE EGRESOS","")</f>
        <v/>
      </c>
    </row>
    <row r="34" spans="1:8">
      <c r="H34" s="267" t="str">
        <f>IF(($C$33-'ETCA II-04'!C80)&gt;0.9,"ERROR!!!!! EL MONTO NO COINCIDE CON LO REPORTADO EN EL FORMATO ETCA-II-04 EN EL TOTAL AMPLIACIONES/REDUCCIONES ANUAL DEL ANALÍTICO DE EGRESOS","")</f>
        <v/>
      </c>
    </row>
    <row r="35" spans="1:8">
      <c r="H35" s="267" t="str">
        <f>IF(($D$33-'ETCA II-04'!D80)&gt;0.9,"ERROR!!!!! EL MONTO NO COINCIDE CON LO REPORTADO EN EL FORMATO ETCA-II-04 EN EL TOTAL MODIFICADO ANUAL DEL ANALÍTICO DE EGRESOS","")</f>
        <v/>
      </c>
    </row>
    <row r="36" spans="1:8">
      <c r="H36" s="267" t="str">
        <f>IF(($E$33-'ETCA II-04'!E80)&gt;0.9,"ERROR!!!!! EL MONTO NO COINCIDE CON LO REPORTADO EN EL FORMATO ETCA-II-04 EN EL TOTAL DEVENGADO ANUAL DEL ANALÍTICO DE EGRESOS","")</f>
        <v/>
      </c>
    </row>
    <row r="37" spans="1:8">
      <c r="H37" s="267" t="str">
        <f>IF(($F$33-'ETCA II-04'!F80)&gt;0.9,"ERROR!!!!! EL MONTO NO COINCIDE CON LO REPORTADO EN EL FORMATO ETCA-II-04 EN EL TOTAL PAGADO ANUAL DEL ANALÍTICO DE EGRESOS","")</f>
        <v/>
      </c>
    </row>
    <row r="38" spans="1:8">
      <c r="H38" s="267" t="str">
        <f>IF(($G$33-'ETCA 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8"/>
  <sheetViews>
    <sheetView workbookViewId="0">
      <pane ySplit="8" topLeftCell="A39" activePane="bottomLeft" state="frozen"/>
      <selection pane="bottomLeft" activeCell="L67" sqref="L67"/>
    </sheetView>
  </sheetViews>
  <sheetFormatPr baseColWidth="10" defaultColWidth="11" defaultRowHeight="12.75"/>
  <cols>
    <col min="1" max="1" width="4.42578125" style="1421" customWidth="1"/>
    <col min="2" max="2" width="39" style="1421" customWidth="1"/>
    <col min="3" max="3" width="14" style="1421" customWidth="1"/>
    <col min="4" max="4" width="13.28515625" style="1421" customWidth="1"/>
    <col min="5" max="5" width="12.85546875" style="1421" customWidth="1"/>
    <col min="6" max="6" width="13" style="1421" customWidth="1"/>
    <col min="7" max="7" width="14.28515625" style="1421" customWidth="1"/>
    <col min="8" max="8" width="13.5703125" style="1421" customWidth="1"/>
    <col min="9" max="256" width="11" style="1421"/>
    <col min="257" max="257" width="4.42578125" style="1421" customWidth="1"/>
    <col min="258" max="258" width="39" style="1421" customWidth="1"/>
    <col min="259" max="259" width="14" style="1421" customWidth="1"/>
    <col min="260" max="260" width="13.28515625" style="1421" customWidth="1"/>
    <col min="261" max="261" width="12.85546875" style="1421" customWidth="1"/>
    <col min="262" max="262" width="13" style="1421" customWidth="1"/>
    <col min="263" max="263" width="14.28515625" style="1421" customWidth="1"/>
    <col min="264" max="264" width="13.5703125" style="1421" customWidth="1"/>
    <col min="265" max="512" width="11" style="1421"/>
    <col min="513" max="513" width="4.42578125" style="1421" customWidth="1"/>
    <col min="514" max="514" width="39" style="1421" customWidth="1"/>
    <col min="515" max="515" width="14" style="1421" customWidth="1"/>
    <col min="516" max="516" width="13.28515625" style="1421" customWidth="1"/>
    <col min="517" max="517" width="12.85546875" style="1421" customWidth="1"/>
    <col min="518" max="518" width="13" style="1421" customWidth="1"/>
    <col min="519" max="519" width="14.28515625" style="1421" customWidth="1"/>
    <col min="520" max="520" width="13.5703125" style="1421" customWidth="1"/>
    <col min="521" max="768" width="11" style="1421"/>
    <col min="769" max="769" width="4.42578125" style="1421" customWidth="1"/>
    <col min="770" max="770" width="39" style="1421" customWidth="1"/>
    <col min="771" max="771" width="14" style="1421" customWidth="1"/>
    <col min="772" max="772" width="13.28515625" style="1421" customWidth="1"/>
    <col min="773" max="773" width="12.85546875" style="1421" customWidth="1"/>
    <col min="774" max="774" width="13" style="1421" customWidth="1"/>
    <col min="775" max="775" width="14.28515625" style="1421" customWidth="1"/>
    <col min="776" max="776" width="13.5703125" style="1421" customWidth="1"/>
    <col min="777" max="1024" width="11" style="1421"/>
    <col min="1025" max="1025" width="4.42578125" style="1421" customWidth="1"/>
    <col min="1026" max="1026" width="39" style="1421" customWidth="1"/>
    <col min="1027" max="1027" width="14" style="1421" customWidth="1"/>
    <col min="1028" max="1028" width="13.28515625" style="1421" customWidth="1"/>
    <col min="1029" max="1029" width="12.85546875" style="1421" customWidth="1"/>
    <col min="1030" max="1030" width="13" style="1421" customWidth="1"/>
    <col min="1031" max="1031" width="14.28515625" style="1421" customWidth="1"/>
    <col min="1032" max="1032" width="13.5703125" style="1421" customWidth="1"/>
    <col min="1033" max="1280" width="11" style="1421"/>
    <col min="1281" max="1281" width="4.42578125" style="1421" customWidth="1"/>
    <col min="1282" max="1282" width="39" style="1421" customWidth="1"/>
    <col min="1283" max="1283" width="14" style="1421" customWidth="1"/>
    <col min="1284" max="1284" width="13.28515625" style="1421" customWidth="1"/>
    <col min="1285" max="1285" width="12.85546875" style="1421" customWidth="1"/>
    <col min="1286" max="1286" width="13" style="1421" customWidth="1"/>
    <col min="1287" max="1287" width="14.28515625" style="1421" customWidth="1"/>
    <col min="1288" max="1288" width="13.5703125" style="1421" customWidth="1"/>
    <col min="1289" max="1536" width="11" style="1421"/>
    <col min="1537" max="1537" width="4.42578125" style="1421" customWidth="1"/>
    <col min="1538" max="1538" width="39" style="1421" customWidth="1"/>
    <col min="1539" max="1539" width="14" style="1421" customWidth="1"/>
    <col min="1540" max="1540" width="13.28515625" style="1421" customWidth="1"/>
    <col min="1541" max="1541" width="12.85546875" style="1421" customWidth="1"/>
    <col min="1542" max="1542" width="13" style="1421" customWidth="1"/>
    <col min="1543" max="1543" width="14.28515625" style="1421" customWidth="1"/>
    <col min="1544" max="1544" width="13.5703125" style="1421" customWidth="1"/>
    <col min="1545" max="1792" width="11" style="1421"/>
    <col min="1793" max="1793" width="4.42578125" style="1421" customWidth="1"/>
    <col min="1794" max="1794" width="39" style="1421" customWidth="1"/>
    <col min="1795" max="1795" width="14" style="1421" customWidth="1"/>
    <col min="1796" max="1796" width="13.28515625" style="1421" customWidth="1"/>
    <col min="1797" max="1797" width="12.85546875" style="1421" customWidth="1"/>
    <col min="1798" max="1798" width="13" style="1421" customWidth="1"/>
    <col min="1799" max="1799" width="14.28515625" style="1421" customWidth="1"/>
    <col min="1800" max="1800" width="13.5703125" style="1421" customWidth="1"/>
    <col min="1801" max="2048" width="11" style="1421"/>
    <col min="2049" max="2049" width="4.42578125" style="1421" customWidth="1"/>
    <col min="2050" max="2050" width="39" style="1421" customWidth="1"/>
    <col min="2051" max="2051" width="14" style="1421" customWidth="1"/>
    <col min="2052" max="2052" width="13.28515625" style="1421" customWidth="1"/>
    <col min="2053" max="2053" width="12.85546875" style="1421" customWidth="1"/>
    <col min="2054" max="2054" width="13" style="1421" customWidth="1"/>
    <col min="2055" max="2055" width="14.28515625" style="1421" customWidth="1"/>
    <col min="2056" max="2056" width="13.5703125" style="1421" customWidth="1"/>
    <col min="2057" max="2304" width="11" style="1421"/>
    <col min="2305" max="2305" width="4.42578125" style="1421" customWidth="1"/>
    <col min="2306" max="2306" width="39" style="1421" customWidth="1"/>
    <col min="2307" max="2307" width="14" style="1421" customWidth="1"/>
    <col min="2308" max="2308" width="13.28515625" style="1421" customWidth="1"/>
    <col min="2309" max="2309" width="12.85546875" style="1421" customWidth="1"/>
    <col min="2310" max="2310" width="13" style="1421" customWidth="1"/>
    <col min="2311" max="2311" width="14.28515625" style="1421" customWidth="1"/>
    <col min="2312" max="2312" width="13.5703125" style="1421" customWidth="1"/>
    <col min="2313" max="2560" width="11" style="1421"/>
    <col min="2561" max="2561" width="4.42578125" style="1421" customWidth="1"/>
    <col min="2562" max="2562" width="39" style="1421" customWidth="1"/>
    <col min="2563" max="2563" width="14" style="1421" customWidth="1"/>
    <col min="2564" max="2564" width="13.28515625" style="1421" customWidth="1"/>
    <col min="2565" max="2565" width="12.85546875" style="1421" customWidth="1"/>
    <col min="2566" max="2566" width="13" style="1421" customWidth="1"/>
    <col min="2567" max="2567" width="14.28515625" style="1421" customWidth="1"/>
    <col min="2568" max="2568" width="13.5703125" style="1421" customWidth="1"/>
    <col min="2569" max="2816" width="11" style="1421"/>
    <col min="2817" max="2817" width="4.42578125" style="1421" customWidth="1"/>
    <col min="2818" max="2818" width="39" style="1421" customWidth="1"/>
    <col min="2819" max="2819" width="14" style="1421" customWidth="1"/>
    <col min="2820" max="2820" width="13.28515625" style="1421" customWidth="1"/>
    <col min="2821" max="2821" width="12.85546875" style="1421" customWidth="1"/>
    <col min="2822" max="2822" width="13" style="1421" customWidth="1"/>
    <col min="2823" max="2823" width="14.28515625" style="1421" customWidth="1"/>
    <col min="2824" max="2824" width="13.5703125" style="1421" customWidth="1"/>
    <col min="2825" max="3072" width="11" style="1421"/>
    <col min="3073" max="3073" width="4.42578125" style="1421" customWidth="1"/>
    <col min="3074" max="3074" width="39" style="1421" customWidth="1"/>
    <col min="3075" max="3075" width="14" style="1421" customWidth="1"/>
    <col min="3076" max="3076" width="13.28515625" style="1421" customWidth="1"/>
    <col min="3077" max="3077" width="12.85546875" style="1421" customWidth="1"/>
    <col min="3078" max="3078" width="13" style="1421" customWidth="1"/>
    <col min="3079" max="3079" width="14.28515625" style="1421" customWidth="1"/>
    <col min="3080" max="3080" width="13.5703125" style="1421" customWidth="1"/>
    <col min="3081" max="3328" width="11" style="1421"/>
    <col min="3329" max="3329" width="4.42578125" style="1421" customWidth="1"/>
    <col min="3330" max="3330" width="39" style="1421" customWidth="1"/>
    <col min="3331" max="3331" width="14" style="1421" customWidth="1"/>
    <col min="3332" max="3332" width="13.28515625" style="1421" customWidth="1"/>
    <col min="3333" max="3333" width="12.85546875" style="1421" customWidth="1"/>
    <col min="3334" max="3334" width="13" style="1421" customWidth="1"/>
    <col min="3335" max="3335" width="14.28515625" style="1421" customWidth="1"/>
    <col min="3336" max="3336" width="13.5703125" style="1421" customWidth="1"/>
    <col min="3337" max="3584" width="11" style="1421"/>
    <col min="3585" max="3585" width="4.42578125" style="1421" customWidth="1"/>
    <col min="3586" max="3586" width="39" style="1421" customWidth="1"/>
    <col min="3587" max="3587" width="14" style="1421" customWidth="1"/>
    <col min="3588" max="3588" width="13.28515625" style="1421" customWidth="1"/>
    <col min="3589" max="3589" width="12.85546875" style="1421" customWidth="1"/>
    <col min="3590" max="3590" width="13" style="1421" customWidth="1"/>
    <col min="3591" max="3591" width="14.28515625" style="1421" customWidth="1"/>
    <col min="3592" max="3592" width="13.5703125" style="1421" customWidth="1"/>
    <col min="3593" max="3840" width="11" style="1421"/>
    <col min="3841" max="3841" width="4.42578125" style="1421" customWidth="1"/>
    <col min="3842" max="3842" width="39" style="1421" customWidth="1"/>
    <col min="3843" max="3843" width="14" style="1421" customWidth="1"/>
    <col min="3844" max="3844" width="13.28515625" style="1421" customWidth="1"/>
    <col min="3845" max="3845" width="12.85546875" style="1421" customWidth="1"/>
    <col min="3846" max="3846" width="13" style="1421" customWidth="1"/>
    <col min="3847" max="3847" width="14.28515625" style="1421" customWidth="1"/>
    <col min="3848" max="3848" width="13.5703125" style="1421" customWidth="1"/>
    <col min="3849" max="4096" width="11" style="1421"/>
    <col min="4097" max="4097" width="4.42578125" style="1421" customWidth="1"/>
    <col min="4098" max="4098" width="39" style="1421" customWidth="1"/>
    <col min="4099" max="4099" width="14" style="1421" customWidth="1"/>
    <col min="4100" max="4100" width="13.28515625" style="1421" customWidth="1"/>
    <col min="4101" max="4101" width="12.85546875" style="1421" customWidth="1"/>
    <col min="4102" max="4102" width="13" style="1421" customWidth="1"/>
    <col min="4103" max="4103" width="14.28515625" style="1421" customWidth="1"/>
    <col min="4104" max="4104" width="13.5703125" style="1421" customWidth="1"/>
    <col min="4105" max="4352" width="11" style="1421"/>
    <col min="4353" max="4353" width="4.42578125" style="1421" customWidth="1"/>
    <col min="4354" max="4354" width="39" style="1421" customWidth="1"/>
    <col min="4355" max="4355" width="14" style="1421" customWidth="1"/>
    <col min="4356" max="4356" width="13.28515625" style="1421" customWidth="1"/>
    <col min="4357" max="4357" width="12.85546875" style="1421" customWidth="1"/>
    <col min="4358" max="4358" width="13" style="1421" customWidth="1"/>
    <col min="4359" max="4359" width="14.28515625" style="1421" customWidth="1"/>
    <col min="4360" max="4360" width="13.5703125" style="1421" customWidth="1"/>
    <col min="4361" max="4608" width="11" style="1421"/>
    <col min="4609" max="4609" width="4.42578125" style="1421" customWidth="1"/>
    <col min="4610" max="4610" width="39" style="1421" customWidth="1"/>
    <col min="4611" max="4611" width="14" style="1421" customWidth="1"/>
    <col min="4612" max="4612" width="13.28515625" style="1421" customWidth="1"/>
    <col min="4613" max="4613" width="12.85546875" style="1421" customWidth="1"/>
    <col min="4614" max="4614" width="13" style="1421" customWidth="1"/>
    <col min="4615" max="4615" width="14.28515625" style="1421" customWidth="1"/>
    <col min="4616" max="4616" width="13.5703125" style="1421" customWidth="1"/>
    <col min="4617" max="4864" width="11" style="1421"/>
    <col min="4865" max="4865" width="4.42578125" style="1421" customWidth="1"/>
    <col min="4866" max="4866" width="39" style="1421" customWidth="1"/>
    <col min="4867" max="4867" width="14" style="1421" customWidth="1"/>
    <col min="4868" max="4868" width="13.28515625" style="1421" customWidth="1"/>
    <col min="4869" max="4869" width="12.85546875" style="1421" customWidth="1"/>
    <col min="4870" max="4870" width="13" style="1421" customWidth="1"/>
    <col min="4871" max="4871" width="14.28515625" style="1421" customWidth="1"/>
    <col min="4872" max="4872" width="13.5703125" style="1421" customWidth="1"/>
    <col min="4873" max="5120" width="11" style="1421"/>
    <col min="5121" max="5121" width="4.42578125" style="1421" customWidth="1"/>
    <col min="5122" max="5122" width="39" style="1421" customWidth="1"/>
    <col min="5123" max="5123" width="14" style="1421" customWidth="1"/>
    <col min="5124" max="5124" width="13.28515625" style="1421" customWidth="1"/>
    <col min="5125" max="5125" width="12.85546875" style="1421" customWidth="1"/>
    <col min="5126" max="5126" width="13" style="1421" customWidth="1"/>
    <col min="5127" max="5127" width="14.28515625" style="1421" customWidth="1"/>
    <col min="5128" max="5128" width="13.5703125" style="1421" customWidth="1"/>
    <col min="5129" max="5376" width="11" style="1421"/>
    <col min="5377" max="5377" width="4.42578125" style="1421" customWidth="1"/>
    <col min="5378" max="5378" width="39" style="1421" customWidth="1"/>
    <col min="5379" max="5379" width="14" style="1421" customWidth="1"/>
    <col min="5380" max="5380" width="13.28515625" style="1421" customWidth="1"/>
    <col min="5381" max="5381" width="12.85546875" style="1421" customWidth="1"/>
    <col min="5382" max="5382" width="13" style="1421" customWidth="1"/>
    <col min="5383" max="5383" width="14.28515625" style="1421" customWidth="1"/>
    <col min="5384" max="5384" width="13.5703125" style="1421" customWidth="1"/>
    <col min="5385" max="5632" width="11" style="1421"/>
    <col min="5633" max="5633" width="4.42578125" style="1421" customWidth="1"/>
    <col min="5634" max="5634" width="39" style="1421" customWidth="1"/>
    <col min="5635" max="5635" width="14" style="1421" customWidth="1"/>
    <col min="5636" max="5636" width="13.28515625" style="1421" customWidth="1"/>
    <col min="5637" max="5637" width="12.85546875" style="1421" customWidth="1"/>
    <col min="5638" max="5638" width="13" style="1421" customWidth="1"/>
    <col min="5639" max="5639" width="14.28515625" style="1421" customWidth="1"/>
    <col min="5640" max="5640" width="13.5703125" style="1421" customWidth="1"/>
    <col min="5641" max="5888" width="11" style="1421"/>
    <col min="5889" max="5889" width="4.42578125" style="1421" customWidth="1"/>
    <col min="5890" max="5890" width="39" style="1421" customWidth="1"/>
    <col min="5891" max="5891" width="14" style="1421" customWidth="1"/>
    <col min="5892" max="5892" width="13.28515625" style="1421" customWidth="1"/>
    <col min="5893" max="5893" width="12.85546875" style="1421" customWidth="1"/>
    <col min="5894" max="5894" width="13" style="1421" customWidth="1"/>
    <col min="5895" max="5895" width="14.28515625" style="1421" customWidth="1"/>
    <col min="5896" max="5896" width="13.5703125" style="1421" customWidth="1"/>
    <col min="5897" max="6144" width="11" style="1421"/>
    <col min="6145" max="6145" width="4.42578125" style="1421" customWidth="1"/>
    <col min="6146" max="6146" width="39" style="1421" customWidth="1"/>
    <col min="6147" max="6147" width="14" style="1421" customWidth="1"/>
    <col min="6148" max="6148" width="13.28515625" style="1421" customWidth="1"/>
    <col min="6149" max="6149" width="12.85546875" style="1421" customWidth="1"/>
    <col min="6150" max="6150" width="13" style="1421" customWidth="1"/>
    <col min="6151" max="6151" width="14.28515625" style="1421" customWidth="1"/>
    <col min="6152" max="6152" width="13.5703125" style="1421" customWidth="1"/>
    <col min="6153" max="6400" width="11" style="1421"/>
    <col min="6401" max="6401" width="4.42578125" style="1421" customWidth="1"/>
    <col min="6402" max="6402" width="39" style="1421" customWidth="1"/>
    <col min="6403" max="6403" width="14" style="1421" customWidth="1"/>
    <col min="6404" max="6404" width="13.28515625" style="1421" customWidth="1"/>
    <col min="6405" max="6405" width="12.85546875" style="1421" customWidth="1"/>
    <col min="6406" max="6406" width="13" style="1421" customWidth="1"/>
    <col min="6407" max="6407" width="14.28515625" style="1421" customWidth="1"/>
    <col min="6408" max="6408" width="13.5703125" style="1421" customWidth="1"/>
    <col min="6409" max="6656" width="11" style="1421"/>
    <col min="6657" max="6657" width="4.42578125" style="1421" customWidth="1"/>
    <col min="6658" max="6658" width="39" style="1421" customWidth="1"/>
    <col min="6659" max="6659" width="14" style="1421" customWidth="1"/>
    <col min="6660" max="6660" width="13.28515625" style="1421" customWidth="1"/>
    <col min="6661" max="6661" width="12.85546875" style="1421" customWidth="1"/>
    <col min="6662" max="6662" width="13" style="1421" customWidth="1"/>
    <col min="6663" max="6663" width="14.28515625" style="1421" customWidth="1"/>
    <col min="6664" max="6664" width="13.5703125" style="1421" customWidth="1"/>
    <col min="6665" max="6912" width="11" style="1421"/>
    <col min="6913" max="6913" width="4.42578125" style="1421" customWidth="1"/>
    <col min="6914" max="6914" width="39" style="1421" customWidth="1"/>
    <col min="6915" max="6915" width="14" style="1421" customWidth="1"/>
    <col min="6916" max="6916" width="13.28515625" style="1421" customWidth="1"/>
    <col min="6917" max="6917" width="12.85546875" style="1421" customWidth="1"/>
    <col min="6918" max="6918" width="13" style="1421" customWidth="1"/>
    <col min="6919" max="6919" width="14.28515625" style="1421" customWidth="1"/>
    <col min="6920" max="6920" width="13.5703125" style="1421" customWidth="1"/>
    <col min="6921" max="7168" width="11" style="1421"/>
    <col min="7169" max="7169" width="4.42578125" style="1421" customWidth="1"/>
    <col min="7170" max="7170" width="39" style="1421" customWidth="1"/>
    <col min="7171" max="7171" width="14" style="1421" customWidth="1"/>
    <col min="7172" max="7172" width="13.28515625" style="1421" customWidth="1"/>
    <col min="7173" max="7173" width="12.85546875" style="1421" customWidth="1"/>
    <col min="7174" max="7174" width="13" style="1421" customWidth="1"/>
    <col min="7175" max="7175" width="14.28515625" style="1421" customWidth="1"/>
    <col min="7176" max="7176" width="13.5703125" style="1421" customWidth="1"/>
    <col min="7177" max="7424" width="11" style="1421"/>
    <col min="7425" max="7425" width="4.42578125" style="1421" customWidth="1"/>
    <col min="7426" max="7426" width="39" style="1421" customWidth="1"/>
    <col min="7427" max="7427" width="14" style="1421" customWidth="1"/>
    <col min="7428" max="7428" width="13.28515625" style="1421" customWidth="1"/>
    <col min="7429" max="7429" width="12.85546875" style="1421" customWidth="1"/>
    <col min="7430" max="7430" width="13" style="1421" customWidth="1"/>
    <col min="7431" max="7431" width="14.28515625" style="1421" customWidth="1"/>
    <col min="7432" max="7432" width="13.5703125" style="1421" customWidth="1"/>
    <col min="7433" max="7680" width="11" style="1421"/>
    <col min="7681" max="7681" width="4.42578125" style="1421" customWidth="1"/>
    <col min="7682" max="7682" width="39" style="1421" customWidth="1"/>
    <col min="7683" max="7683" width="14" style="1421" customWidth="1"/>
    <col min="7684" max="7684" width="13.28515625" style="1421" customWidth="1"/>
    <col min="7685" max="7685" width="12.85546875" style="1421" customWidth="1"/>
    <col min="7686" max="7686" width="13" style="1421" customWidth="1"/>
    <col min="7687" max="7687" width="14.28515625" style="1421" customWidth="1"/>
    <col min="7688" max="7688" width="13.5703125" style="1421" customWidth="1"/>
    <col min="7689" max="7936" width="11" style="1421"/>
    <col min="7937" max="7937" width="4.42578125" style="1421" customWidth="1"/>
    <col min="7938" max="7938" width="39" style="1421" customWidth="1"/>
    <col min="7939" max="7939" width="14" style="1421" customWidth="1"/>
    <col min="7940" max="7940" width="13.28515625" style="1421" customWidth="1"/>
    <col min="7941" max="7941" width="12.85546875" style="1421" customWidth="1"/>
    <col min="7942" max="7942" width="13" style="1421" customWidth="1"/>
    <col min="7943" max="7943" width="14.28515625" style="1421" customWidth="1"/>
    <col min="7944" max="7944" width="13.5703125" style="1421" customWidth="1"/>
    <col min="7945" max="8192" width="11" style="1421"/>
    <col min="8193" max="8193" width="4.42578125" style="1421" customWidth="1"/>
    <col min="8194" max="8194" width="39" style="1421" customWidth="1"/>
    <col min="8195" max="8195" width="14" style="1421" customWidth="1"/>
    <col min="8196" max="8196" width="13.28515625" style="1421" customWidth="1"/>
    <col min="8197" max="8197" width="12.85546875" style="1421" customWidth="1"/>
    <col min="8198" max="8198" width="13" style="1421" customWidth="1"/>
    <col min="8199" max="8199" width="14.28515625" style="1421" customWidth="1"/>
    <col min="8200" max="8200" width="13.5703125" style="1421" customWidth="1"/>
    <col min="8201" max="8448" width="11" style="1421"/>
    <col min="8449" max="8449" width="4.42578125" style="1421" customWidth="1"/>
    <col min="8450" max="8450" width="39" style="1421" customWidth="1"/>
    <col min="8451" max="8451" width="14" style="1421" customWidth="1"/>
    <col min="8452" max="8452" width="13.28515625" style="1421" customWidth="1"/>
    <col min="8453" max="8453" width="12.85546875" style="1421" customWidth="1"/>
    <col min="8454" max="8454" width="13" style="1421" customWidth="1"/>
    <col min="8455" max="8455" width="14.28515625" style="1421" customWidth="1"/>
    <col min="8456" max="8456" width="13.5703125" style="1421" customWidth="1"/>
    <col min="8457" max="8704" width="11" style="1421"/>
    <col min="8705" max="8705" width="4.42578125" style="1421" customWidth="1"/>
    <col min="8706" max="8706" width="39" style="1421" customWidth="1"/>
    <col min="8707" max="8707" width="14" style="1421" customWidth="1"/>
    <col min="8708" max="8708" width="13.28515625" style="1421" customWidth="1"/>
    <col min="8709" max="8709" width="12.85546875" style="1421" customWidth="1"/>
    <col min="8710" max="8710" width="13" style="1421" customWidth="1"/>
    <col min="8711" max="8711" width="14.28515625" style="1421" customWidth="1"/>
    <col min="8712" max="8712" width="13.5703125" style="1421" customWidth="1"/>
    <col min="8713" max="8960" width="11" style="1421"/>
    <col min="8961" max="8961" width="4.42578125" style="1421" customWidth="1"/>
    <col min="8962" max="8962" width="39" style="1421" customWidth="1"/>
    <col min="8963" max="8963" width="14" style="1421" customWidth="1"/>
    <col min="8964" max="8964" width="13.28515625" style="1421" customWidth="1"/>
    <col min="8965" max="8965" width="12.85546875" style="1421" customWidth="1"/>
    <col min="8966" max="8966" width="13" style="1421" customWidth="1"/>
    <col min="8967" max="8967" width="14.28515625" style="1421" customWidth="1"/>
    <col min="8968" max="8968" width="13.5703125" style="1421" customWidth="1"/>
    <col min="8969" max="9216" width="11" style="1421"/>
    <col min="9217" max="9217" width="4.42578125" style="1421" customWidth="1"/>
    <col min="9218" max="9218" width="39" style="1421" customWidth="1"/>
    <col min="9219" max="9219" width="14" style="1421" customWidth="1"/>
    <col min="9220" max="9220" width="13.28515625" style="1421" customWidth="1"/>
    <col min="9221" max="9221" width="12.85546875" style="1421" customWidth="1"/>
    <col min="9222" max="9222" width="13" style="1421" customWidth="1"/>
    <col min="9223" max="9223" width="14.28515625" style="1421" customWidth="1"/>
    <col min="9224" max="9224" width="13.5703125" style="1421" customWidth="1"/>
    <col min="9225" max="9472" width="11" style="1421"/>
    <col min="9473" max="9473" width="4.42578125" style="1421" customWidth="1"/>
    <col min="9474" max="9474" width="39" style="1421" customWidth="1"/>
    <col min="9475" max="9475" width="14" style="1421" customWidth="1"/>
    <col min="9476" max="9476" width="13.28515625" style="1421" customWidth="1"/>
    <col min="9477" max="9477" width="12.85546875" style="1421" customWidth="1"/>
    <col min="9478" max="9478" width="13" style="1421" customWidth="1"/>
    <col min="9479" max="9479" width="14.28515625" style="1421" customWidth="1"/>
    <col min="9480" max="9480" width="13.5703125" style="1421" customWidth="1"/>
    <col min="9481" max="9728" width="11" style="1421"/>
    <col min="9729" max="9729" width="4.42578125" style="1421" customWidth="1"/>
    <col min="9730" max="9730" width="39" style="1421" customWidth="1"/>
    <col min="9731" max="9731" width="14" style="1421" customWidth="1"/>
    <col min="9732" max="9732" width="13.28515625" style="1421" customWidth="1"/>
    <col min="9733" max="9733" width="12.85546875" style="1421" customWidth="1"/>
    <col min="9734" max="9734" width="13" style="1421" customWidth="1"/>
    <col min="9735" max="9735" width="14.28515625" style="1421" customWidth="1"/>
    <col min="9736" max="9736" width="13.5703125" style="1421" customWidth="1"/>
    <col min="9737" max="9984" width="11" style="1421"/>
    <col min="9985" max="9985" width="4.42578125" style="1421" customWidth="1"/>
    <col min="9986" max="9986" width="39" style="1421" customWidth="1"/>
    <col min="9987" max="9987" width="14" style="1421" customWidth="1"/>
    <col min="9988" max="9988" width="13.28515625" style="1421" customWidth="1"/>
    <col min="9989" max="9989" width="12.85546875" style="1421" customWidth="1"/>
    <col min="9990" max="9990" width="13" style="1421" customWidth="1"/>
    <col min="9991" max="9991" width="14.28515625" style="1421" customWidth="1"/>
    <col min="9992" max="9992" width="13.5703125" style="1421" customWidth="1"/>
    <col min="9993" max="10240" width="11" style="1421"/>
    <col min="10241" max="10241" width="4.42578125" style="1421" customWidth="1"/>
    <col min="10242" max="10242" width="39" style="1421" customWidth="1"/>
    <col min="10243" max="10243" width="14" style="1421" customWidth="1"/>
    <col min="10244" max="10244" width="13.28515625" style="1421" customWidth="1"/>
    <col min="10245" max="10245" width="12.85546875" style="1421" customWidth="1"/>
    <col min="10246" max="10246" width="13" style="1421" customWidth="1"/>
    <col min="10247" max="10247" width="14.28515625" style="1421" customWidth="1"/>
    <col min="10248" max="10248" width="13.5703125" style="1421" customWidth="1"/>
    <col min="10249" max="10496" width="11" style="1421"/>
    <col min="10497" max="10497" width="4.42578125" style="1421" customWidth="1"/>
    <col min="10498" max="10498" width="39" style="1421" customWidth="1"/>
    <col min="10499" max="10499" width="14" style="1421" customWidth="1"/>
    <col min="10500" max="10500" width="13.28515625" style="1421" customWidth="1"/>
    <col min="10501" max="10501" width="12.85546875" style="1421" customWidth="1"/>
    <col min="10502" max="10502" width="13" style="1421" customWidth="1"/>
    <col min="10503" max="10503" width="14.28515625" style="1421" customWidth="1"/>
    <col min="10504" max="10504" width="13.5703125" style="1421" customWidth="1"/>
    <col min="10505" max="10752" width="11" style="1421"/>
    <col min="10753" max="10753" width="4.42578125" style="1421" customWidth="1"/>
    <col min="10754" max="10754" width="39" style="1421" customWidth="1"/>
    <col min="10755" max="10755" width="14" style="1421" customWidth="1"/>
    <col min="10756" max="10756" width="13.28515625" style="1421" customWidth="1"/>
    <col min="10757" max="10757" width="12.85546875" style="1421" customWidth="1"/>
    <col min="10758" max="10758" width="13" style="1421" customWidth="1"/>
    <col min="10759" max="10759" width="14.28515625" style="1421" customWidth="1"/>
    <col min="10760" max="10760" width="13.5703125" style="1421" customWidth="1"/>
    <col min="10761" max="11008" width="11" style="1421"/>
    <col min="11009" max="11009" width="4.42578125" style="1421" customWidth="1"/>
    <col min="11010" max="11010" width="39" style="1421" customWidth="1"/>
    <col min="11011" max="11011" width="14" style="1421" customWidth="1"/>
    <col min="11012" max="11012" width="13.28515625" style="1421" customWidth="1"/>
    <col min="11013" max="11013" width="12.85546875" style="1421" customWidth="1"/>
    <col min="11014" max="11014" width="13" style="1421" customWidth="1"/>
    <col min="11015" max="11015" width="14.28515625" style="1421" customWidth="1"/>
    <col min="11016" max="11016" width="13.5703125" style="1421" customWidth="1"/>
    <col min="11017" max="11264" width="11" style="1421"/>
    <col min="11265" max="11265" width="4.42578125" style="1421" customWidth="1"/>
    <col min="11266" max="11266" width="39" style="1421" customWidth="1"/>
    <col min="11267" max="11267" width="14" style="1421" customWidth="1"/>
    <col min="11268" max="11268" width="13.28515625" style="1421" customWidth="1"/>
    <col min="11269" max="11269" width="12.85546875" style="1421" customWidth="1"/>
    <col min="11270" max="11270" width="13" style="1421" customWidth="1"/>
    <col min="11271" max="11271" width="14.28515625" style="1421" customWidth="1"/>
    <col min="11272" max="11272" width="13.5703125" style="1421" customWidth="1"/>
    <col min="11273" max="11520" width="11" style="1421"/>
    <col min="11521" max="11521" width="4.42578125" style="1421" customWidth="1"/>
    <col min="11522" max="11522" width="39" style="1421" customWidth="1"/>
    <col min="11523" max="11523" width="14" style="1421" customWidth="1"/>
    <col min="11524" max="11524" width="13.28515625" style="1421" customWidth="1"/>
    <col min="11525" max="11525" width="12.85546875" style="1421" customWidth="1"/>
    <col min="11526" max="11526" width="13" style="1421" customWidth="1"/>
    <col min="11527" max="11527" width="14.28515625" style="1421" customWidth="1"/>
    <col min="11528" max="11528" width="13.5703125" style="1421" customWidth="1"/>
    <col min="11529" max="11776" width="11" style="1421"/>
    <col min="11777" max="11777" width="4.42578125" style="1421" customWidth="1"/>
    <col min="11778" max="11778" width="39" style="1421" customWidth="1"/>
    <col min="11779" max="11779" width="14" style="1421" customWidth="1"/>
    <col min="11780" max="11780" width="13.28515625" style="1421" customWidth="1"/>
    <col min="11781" max="11781" width="12.85546875" style="1421" customWidth="1"/>
    <col min="11782" max="11782" width="13" style="1421" customWidth="1"/>
    <col min="11783" max="11783" width="14.28515625" style="1421" customWidth="1"/>
    <col min="11784" max="11784" width="13.5703125" style="1421" customWidth="1"/>
    <col min="11785" max="12032" width="11" style="1421"/>
    <col min="12033" max="12033" width="4.42578125" style="1421" customWidth="1"/>
    <col min="12034" max="12034" width="39" style="1421" customWidth="1"/>
    <col min="12035" max="12035" width="14" style="1421" customWidth="1"/>
    <col min="12036" max="12036" width="13.28515625" style="1421" customWidth="1"/>
    <col min="12037" max="12037" width="12.85546875" style="1421" customWidth="1"/>
    <col min="12038" max="12038" width="13" style="1421" customWidth="1"/>
    <col min="12039" max="12039" width="14.28515625" style="1421" customWidth="1"/>
    <col min="12040" max="12040" width="13.5703125" style="1421" customWidth="1"/>
    <col min="12041" max="12288" width="11" style="1421"/>
    <col min="12289" max="12289" width="4.42578125" style="1421" customWidth="1"/>
    <col min="12290" max="12290" width="39" style="1421" customWidth="1"/>
    <col min="12291" max="12291" width="14" style="1421" customWidth="1"/>
    <col min="12292" max="12292" width="13.28515625" style="1421" customWidth="1"/>
    <col min="12293" max="12293" width="12.85546875" style="1421" customWidth="1"/>
    <col min="12294" max="12294" width="13" style="1421" customWidth="1"/>
    <col min="12295" max="12295" width="14.28515625" style="1421" customWidth="1"/>
    <col min="12296" max="12296" width="13.5703125" style="1421" customWidth="1"/>
    <col min="12297" max="12544" width="11" style="1421"/>
    <col min="12545" max="12545" width="4.42578125" style="1421" customWidth="1"/>
    <col min="12546" max="12546" width="39" style="1421" customWidth="1"/>
    <col min="12547" max="12547" width="14" style="1421" customWidth="1"/>
    <col min="12548" max="12548" width="13.28515625" style="1421" customWidth="1"/>
    <col min="12549" max="12549" width="12.85546875" style="1421" customWidth="1"/>
    <col min="12550" max="12550" width="13" style="1421" customWidth="1"/>
    <col min="12551" max="12551" width="14.28515625" style="1421" customWidth="1"/>
    <col min="12552" max="12552" width="13.5703125" style="1421" customWidth="1"/>
    <col min="12553" max="12800" width="11" style="1421"/>
    <col min="12801" max="12801" width="4.42578125" style="1421" customWidth="1"/>
    <col min="12802" max="12802" width="39" style="1421" customWidth="1"/>
    <col min="12803" max="12803" width="14" style="1421" customWidth="1"/>
    <col min="12804" max="12804" width="13.28515625" style="1421" customWidth="1"/>
    <col min="12805" max="12805" width="12.85546875" style="1421" customWidth="1"/>
    <col min="12806" max="12806" width="13" style="1421" customWidth="1"/>
    <col min="12807" max="12807" width="14.28515625" style="1421" customWidth="1"/>
    <col min="12808" max="12808" width="13.5703125" style="1421" customWidth="1"/>
    <col min="12809" max="13056" width="11" style="1421"/>
    <col min="13057" max="13057" width="4.42578125" style="1421" customWidth="1"/>
    <col min="13058" max="13058" width="39" style="1421" customWidth="1"/>
    <col min="13059" max="13059" width="14" style="1421" customWidth="1"/>
    <col min="13060" max="13060" width="13.28515625" style="1421" customWidth="1"/>
    <col min="13061" max="13061" width="12.85546875" style="1421" customWidth="1"/>
    <col min="13062" max="13062" width="13" style="1421" customWidth="1"/>
    <col min="13063" max="13063" width="14.28515625" style="1421" customWidth="1"/>
    <col min="13064" max="13064" width="13.5703125" style="1421" customWidth="1"/>
    <col min="13065" max="13312" width="11" style="1421"/>
    <col min="13313" max="13313" width="4.42578125" style="1421" customWidth="1"/>
    <col min="13314" max="13314" width="39" style="1421" customWidth="1"/>
    <col min="13315" max="13315" width="14" style="1421" customWidth="1"/>
    <col min="13316" max="13316" width="13.28515625" style="1421" customWidth="1"/>
    <col min="13317" max="13317" width="12.85546875" style="1421" customWidth="1"/>
    <col min="13318" max="13318" width="13" style="1421" customWidth="1"/>
    <col min="13319" max="13319" width="14.28515625" style="1421" customWidth="1"/>
    <col min="13320" max="13320" width="13.5703125" style="1421" customWidth="1"/>
    <col min="13321" max="13568" width="11" style="1421"/>
    <col min="13569" max="13569" width="4.42578125" style="1421" customWidth="1"/>
    <col min="13570" max="13570" width="39" style="1421" customWidth="1"/>
    <col min="13571" max="13571" width="14" style="1421" customWidth="1"/>
    <col min="13572" max="13572" width="13.28515625" style="1421" customWidth="1"/>
    <col min="13573" max="13573" width="12.85546875" style="1421" customWidth="1"/>
    <col min="13574" max="13574" width="13" style="1421" customWidth="1"/>
    <col min="13575" max="13575" width="14.28515625" style="1421" customWidth="1"/>
    <col min="13576" max="13576" width="13.5703125" style="1421" customWidth="1"/>
    <col min="13577" max="13824" width="11" style="1421"/>
    <col min="13825" max="13825" width="4.42578125" style="1421" customWidth="1"/>
    <col min="13826" max="13826" width="39" style="1421" customWidth="1"/>
    <col min="13827" max="13827" width="14" style="1421" customWidth="1"/>
    <col min="13828" max="13828" width="13.28515625" style="1421" customWidth="1"/>
    <col min="13829" max="13829" width="12.85546875" style="1421" customWidth="1"/>
    <col min="13830" max="13830" width="13" style="1421" customWidth="1"/>
    <col min="13831" max="13831" width="14.28515625" style="1421" customWidth="1"/>
    <col min="13832" max="13832" width="13.5703125" style="1421" customWidth="1"/>
    <col min="13833" max="14080" width="11" style="1421"/>
    <col min="14081" max="14081" width="4.42578125" style="1421" customWidth="1"/>
    <col min="14082" max="14082" width="39" style="1421" customWidth="1"/>
    <col min="14083" max="14083" width="14" style="1421" customWidth="1"/>
    <col min="14084" max="14084" width="13.28515625" style="1421" customWidth="1"/>
    <col min="14085" max="14085" width="12.85546875" style="1421" customWidth="1"/>
    <col min="14086" max="14086" width="13" style="1421" customWidth="1"/>
    <col min="14087" max="14087" width="14.28515625" style="1421" customWidth="1"/>
    <col min="14088" max="14088" width="13.5703125" style="1421" customWidth="1"/>
    <col min="14089" max="14336" width="11" style="1421"/>
    <col min="14337" max="14337" width="4.42578125" style="1421" customWidth="1"/>
    <col min="14338" max="14338" width="39" style="1421" customWidth="1"/>
    <col min="14339" max="14339" width="14" style="1421" customWidth="1"/>
    <col min="14340" max="14340" width="13.28515625" style="1421" customWidth="1"/>
    <col min="14341" max="14341" width="12.85546875" style="1421" customWidth="1"/>
    <col min="14342" max="14342" width="13" style="1421" customWidth="1"/>
    <col min="14343" max="14343" width="14.28515625" style="1421" customWidth="1"/>
    <col min="14344" max="14344" width="13.5703125" style="1421" customWidth="1"/>
    <col min="14345" max="14592" width="11" style="1421"/>
    <col min="14593" max="14593" width="4.42578125" style="1421" customWidth="1"/>
    <col min="14594" max="14594" width="39" style="1421" customWidth="1"/>
    <col min="14595" max="14595" width="14" style="1421" customWidth="1"/>
    <col min="14596" max="14596" width="13.28515625" style="1421" customWidth="1"/>
    <col min="14597" max="14597" width="12.85546875" style="1421" customWidth="1"/>
    <col min="14598" max="14598" width="13" style="1421" customWidth="1"/>
    <col min="14599" max="14599" width="14.28515625" style="1421" customWidth="1"/>
    <col min="14600" max="14600" width="13.5703125" style="1421" customWidth="1"/>
    <col min="14601" max="14848" width="11" style="1421"/>
    <col min="14849" max="14849" width="4.42578125" style="1421" customWidth="1"/>
    <col min="14850" max="14850" width="39" style="1421" customWidth="1"/>
    <col min="14851" max="14851" width="14" style="1421" customWidth="1"/>
    <col min="14852" max="14852" width="13.28515625" style="1421" customWidth="1"/>
    <col min="14853" max="14853" width="12.85546875" style="1421" customWidth="1"/>
    <col min="14854" max="14854" width="13" style="1421" customWidth="1"/>
    <col min="14855" max="14855" width="14.28515625" style="1421" customWidth="1"/>
    <col min="14856" max="14856" width="13.5703125" style="1421" customWidth="1"/>
    <col min="14857" max="15104" width="11" style="1421"/>
    <col min="15105" max="15105" width="4.42578125" style="1421" customWidth="1"/>
    <col min="15106" max="15106" width="39" style="1421" customWidth="1"/>
    <col min="15107" max="15107" width="14" style="1421" customWidth="1"/>
    <col min="15108" max="15108" width="13.28515625" style="1421" customWidth="1"/>
    <col min="15109" max="15109" width="12.85546875" style="1421" customWidth="1"/>
    <col min="15110" max="15110" width="13" style="1421" customWidth="1"/>
    <col min="15111" max="15111" width="14.28515625" style="1421" customWidth="1"/>
    <col min="15112" max="15112" width="13.5703125" style="1421" customWidth="1"/>
    <col min="15113" max="15360" width="11" style="1421"/>
    <col min="15361" max="15361" width="4.42578125" style="1421" customWidth="1"/>
    <col min="15362" max="15362" width="39" style="1421" customWidth="1"/>
    <col min="15363" max="15363" width="14" style="1421" customWidth="1"/>
    <col min="15364" max="15364" width="13.28515625" style="1421" customWidth="1"/>
    <col min="15365" max="15365" width="12.85546875" style="1421" customWidth="1"/>
    <col min="15366" max="15366" width="13" style="1421" customWidth="1"/>
    <col min="15367" max="15367" width="14.28515625" style="1421" customWidth="1"/>
    <col min="15368" max="15368" width="13.5703125" style="1421" customWidth="1"/>
    <col min="15369" max="15616" width="11" style="1421"/>
    <col min="15617" max="15617" width="4.42578125" style="1421" customWidth="1"/>
    <col min="15618" max="15618" width="39" style="1421" customWidth="1"/>
    <col min="15619" max="15619" width="14" style="1421" customWidth="1"/>
    <col min="15620" max="15620" width="13.28515625" style="1421" customWidth="1"/>
    <col min="15621" max="15621" width="12.85546875" style="1421" customWidth="1"/>
    <col min="15622" max="15622" width="13" style="1421" customWidth="1"/>
    <col min="15623" max="15623" width="14.28515625" style="1421" customWidth="1"/>
    <col min="15624" max="15624" width="13.5703125" style="1421" customWidth="1"/>
    <col min="15625" max="15872" width="11" style="1421"/>
    <col min="15873" max="15873" width="4.42578125" style="1421" customWidth="1"/>
    <col min="15874" max="15874" width="39" style="1421" customWidth="1"/>
    <col min="15875" max="15875" width="14" style="1421" customWidth="1"/>
    <col min="15876" max="15876" width="13.28515625" style="1421" customWidth="1"/>
    <col min="15877" max="15877" width="12.85546875" style="1421" customWidth="1"/>
    <col min="15878" max="15878" width="13" style="1421" customWidth="1"/>
    <col min="15879" max="15879" width="14.28515625" style="1421" customWidth="1"/>
    <col min="15880" max="15880" width="13.5703125" style="1421" customWidth="1"/>
    <col min="15881" max="16128" width="11" style="1421"/>
    <col min="16129" max="16129" width="4.42578125" style="1421" customWidth="1"/>
    <col min="16130" max="16130" width="39" style="1421" customWidth="1"/>
    <col min="16131" max="16131" width="14" style="1421" customWidth="1"/>
    <col min="16132" max="16132" width="13.28515625" style="1421" customWidth="1"/>
    <col min="16133" max="16133" width="12.85546875" style="1421" customWidth="1"/>
    <col min="16134" max="16134" width="13" style="1421" customWidth="1"/>
    <col min="16135" max="16135" width="14.28515625" style="1421" customWidth="1"/>
    <col min="16136" max="16136" width="13.5703125" style="1421" customWidth="1"/>
    <col min="16137" max="16384" width="11" style="1421"/>
  </cols>
  <sheetData>
    <row r="1" spans="2:9" ht="13.5" thickBot="1"/>
    <row r="2" spans="2:9">
      <c r="B2" s="1287" t="s">
        <v>1236</v>
      </c>
      <c r="C2" s="1288"/>
      <c r="D2" s="1288"/>
      <c r="E2" s="1288"/>
      <c r="F2" s="1288"/>
      <c r="G2" s="1288"/>
      <c r="H2" s="1289"/>
    </row>
    <row r="3" spans="2:9">
      <c r="B3" s="1038" t="s">
        <v>492</v>
      </c>
      <c r="C3" s="1039"/>
      <c r="D3" s="1039"/>
      <c r="E3" s="1039"/>
      <c r="F3" s="1039"/>
      <c r="G3" s="1039"/>
      <c r="H3" s="1040"/>
    </row>
    <row r="4" spans="2:9">
      <c r="B4" s="1038" t="s">
        <v>593</v>
      </c>
      <c r="C4" s="1039"/>
      <c r="D4" s="1039"/>
      <c r="E4" s="1039"/>
      <c r="F4" s="1039"/>
      <c r="G4" s="1039"/>
      <c r="H4" s="1040"/>
    </row>
    <row r="5" spans="2:9">
      <c r="B5" s="1038" t="s">
        <v>1691</v>
      </c>
      <c r="C5" s="1039"/>
      <c r="D5" s="1039"/>
      <c r="E5" s="1039"/>
      <c r="F5" s="1039"/>
      <c r="G5" s="1039"/>
      <c r="H5" s="1040"/>
    </row>
    <row r="6" spans="2:9" ht="13.5" thickBot="1">
      <c r="B6" s="1041" t="s">
        <v>83</v>
      </c>
      <c r="C6" s="1042"/>
      <c r="D6" s="1042"/>
      <c r="E6" s="1042"/>
      <c r="F6" s="1042"/>
      <c r="G6" s="1042"/>
      <c r="H6" s="1043"/>
    </row>
    <row r="7" spans="2:9" ht="13.5" thickBot="1">
      <c r="B7" s="1267" t="s">
        <v>84</v>
      </c>
      <c r="C7" s="1284" t="s">
        <v>494</v>
      </c>
      <c r="D7" s="1285"/>
      <c r="E7" s="1285"/>
      <c r="F7" s="1285"/>
      <c r="G7" s="1286"/>
      <c r="H7" s="1267" t="s">
        <v>495</v>
      </c>
    </row>
    <row r="8" spans="2:9" ht="26.25" thickBot="1">
      <c r="B8" s="1268"/>
      <c r="C8" s="1417" t="s">
        <v>496</v>
      </c>
      <c r="D8" s="1417" t="s">
        <v>369</v>
      </c>
      <c r="E8" s="1417" t="s">
        <v>370</v>
      </c>
      <c r="F8" s="1417" t="s">
        <v>371</v>
      </c>
      <c r="G8" s="1417" t="s">
        <v>594</v>
      </c>
      <c r="H8" s="1268"/>
    </row>
    <row r="9" spans="2:9">
      <c r="B9" s="1418" t="s">
        <v>1237</v>
      </c>
      <c r="C9" s="1427">
        <f t="shared" ref="C9:H9" si="0">SUM(C10:C34)</f>
        <v>10728556.920000002</v>
      </c>
      <c r="D9" s="1427">
        <f t="shared" si="0"/>
        <v>1.8189894035458565E-11</v>
      </c>
      <c r="E9" s="1427">
        <f t="shared" si="0"/>
        <v>10728556.92</v>
      </c>
      <c r="F9" s="1427">
        <f t="shared" si="0"/>
        <v>3271327.5499999993</v>
      </c>
      <c r="G9" s="1427">
        <f t="shared" si="0"/>
        <v>3121556.5000000005</v>
      </c>
      <c r="H9" s="1427">
        <f t="shared" si="0"/>
        <v>7457229.3699999992</v>
      </c>
    </row>
    <row r="10" spans="2:9" ht="12.75" customHeight="1">
      <c r="B10" s="1423" t="s">
        <v>1211</v>
      </c>
      <c r="C10" s="1424">
        <v>721961.1</v>
      </c>
      <c r="D10" s="1424">
        <v>246259.65</v>
      </c>
      <c r="E10" s="1424">
        <f t="shared" ref="E10:E34" si="1">C10+D10</f>
        <v>968220.75</v>
      </c>
      <c r="F10" s="1424">
        <v>597823.28</v>
      </c>
      <c r="G10" s="1424">
        <v>589690.84</v>
      </c>
      <c r="H10" s="1429">
        <f t="shared" ref="H10:H34" si="2">E10-F10</f>
        <v>370397.47</v>
      </c>
      <c r="I10" s="1434"/>
    </row>
    <row r="11" spans="2:9">
      <c r="B11" s="1423" t="s">
        <v>1212</v>
      </c>
      <c r="C11" s="1425">
        <v>1871118.25</v>
      </c>
      <c r="D11" s="1425">
        <v>-39970.879999999997</v>
      </c>
      <c r="E11" s="1425">
        <f t="shared" si="1"/>
        <v>1831147.37</v>
      </c>
      <c r="F11" s="1425">
        <v>592572.14</v>
      </c>
      <c r="G11" s="1425">
        <v>568756.42000000004</v>
      </c>
      <c r="H11" s="1429">
        <f t="shared" si="2"/>
        <v>1238575.23</v>
      </c>
      <c r="I11" s="1434"/>
    </row>
    <row r="12" spans="2:9">
      <c r="B12" s="1423" t="s">
        <v>1213</v>
      </c>
      <c r="C12" s="1425">
        <v>454424.7</v>
      </c>
      <c r="D12" s="1425">
        <v>92529.49</v>
      </c>
      <c r="E12" s="1425">
        <f t="shared" si="1"/>
        <v>546954.19000000006</v>
      </c>
      <c r="F12" s="1425">
        <v>244718.36</v>
      </c>
      <c r="G12" s="1425">
        <v>235235.20000000001</v>
      </c>
      <c r="H12" s="1429">
        <f t="shared" si="2"/>
        <v>302235.83000000007</v>
      </c>
      <c r="I12" s="1434"/>
    </row>
    <row r="13" spans="2:9">
      <c r="B13" s="1423" t="s">
        <v>1214</v>
      </c>
      <c r="C13" s="1425">
        <v>577096.43999999994</v>
      </c>
      <c r="D13" s="1425">
        <v>-90148.31</v>
      </c>
      <c r="E13" s="1425">
        <f t="shared" si="1"/>
        <v>486948.12999999995</v>
      </c>
      <c r="F13" s="1425">
        <v>183507.86</v>
      </c>
      <c r="G13" s="1425">
        <v>178068.3</v>
      </c>
      <c r="H13" s="1429">
        <f t="shared" si="2"/>
        <v>303440.26999999996</v>
      </c>
      <c r="I13" s="1434"/>
    </row>
    <row r="14" spans="2:9">
      <c r="B14" s="1423" t="s">
        <v>1215</v>
      </c>
      <c r="C14" s="1425">
        <v>892090.57</v>
      </c>
      <c r="D14" s="1425">
        <v>-153329.04999999999</v>
      </c>
      <c r="E14" s="1425">
        <f t="shared" si="1"/>
        <v>738761.52</v>
      </c>
      <c r="F14" s="1425">
        <v>218753.49</v>
      </c>
      <c r="G14" s="1425">
        <v>214765.69</v>
      </c>
      <c r="H14" s="1429">
        <f t="shared" si="2"/>
        <v>520008.03</v>
      </c>
      <c r="I14" s="1434"/>
    </row>
    <row r="15" spans="2:9">
      <c r="B15" s="1423" t="s">
        <v>1216</v>
      </c>
      <c r="C15" s="1425">
        <v>151259.4</v>
      </c>
      <c r="D15" s="1425">
        <v>10010</v>
      </c>
      <c r="E15" s="1425">
        <f t="shared" si="1"/>
        <v>161269.4</v>
      </c>
      <c r="F15" s="1425">
        <v>49216.47</v>
      </c>
      <c r="G15" s="1425">
        <v>47500.83</v>
      </c>
      <c r="H15" s="1429">
        <f t="shared" si="2"/>
        <v>112052.93</v>
      </c>
      <c r="I15" s="1434"/>
    </row>
    <row r="16" spans="2:9">
      <c r="B16" s="1423" t="s">
        <v>1217</v>
      </c>
      <c r="C16" s="1425">
        <v>150374.75</v>
      </c>
      <c r="D16" s="1425">
        <v>91789</v>
      </c>
      <c r="E16" s="1425">
        <f t="shared" si="1"/>
        <v>242163.75</v>
      </c>
      <c r="F16" s="1425">
        <v>105335.99</v>
      </c>
      <c r="G16" s="1425">
        <v>103336.65</v>
      </c>
      <c r="H16" s="1429">
        <f t="shared" si="2"/>
        <v>136827.76</v>
      </c>
      <c r="I16" s="1434"/>
    </row>
    <row r="17" spans="2:9">
      <c r="B17" s="1423" t="s">
        <v>1218</v>
      </c>
      <c r="C17" s="1425">
        <v>7416.03</v>
      </c>
      <c r="D17" s="1425">
        <v>7856</v>
      </c>
      <c r="E17" s="1425">
        <f t="shared" si="1"/>
        <v>15272.029999999999</v>
      </c>
      <c r="F17" s="1425">
        <v>0</v>
      </c>
      <c r="G17" s="1425">
        <v>0</v>
      </c>
      <c r="H17" s="1429">
        <f t="shared" si="2"/>
        <v>15272.029999999999</v>
      </c>
      <c r="I17" s="1434"/>
    </row>
    <row r="18" spans="2:9">
      <c r="B18" s="1422" t="s">
        <v>1219</v>
      </c>
      <c r="C18" s="1425">
        <v>1634832.25</v>
      </c>
      <c r="D18" s="1425">
        <v>-95878.35</v>
      </c>
      <c r="E18" s="1425">
        <f t="shared" si="1"/>
        <v>1538953.9</v>
      </c>
      <c r="F18" s="1425">
        <v>415821.26</v>
      </c>
      <c r="G18" s="1425">
        <v>392493.96</v>
      </c>
      <c r="H18" s="1425">
        <f t="shared" si="2"/>
        <v>1123132.6399999999</v>
      </c>
      <c r="I18" s="1434"/>
    </row>
    <row r="19" spans="2:9">
      <c r="B19" s="1422" t="s">
        <v>1220</v>
      </c>
      <c r="C19" s="1425">
        <v>686158.9</v>
      </c>
      <c r="D19" s="1425">
        <v>-82418.7</v>
      </c>
      <c r="E19" s="1425">
        <f t="shared" si="1"/>
        <v>603740.20000000007</v>
      </c>
      <c r="F19" s="1425">
        <v>121648</v>
      </c>
      <c r="G19" s="1425">
        <v>117217.44</v>
      </c>
      <c r="H19" s="1425">
        <f t="shared" si="2"/>
        <v>482092.20000000007</v>
      </c>
      <c r="I19" s="1434"/>
    </row>
    <row r="20" spans="2:9">
      <c r="B20" s="1422" t="s">
        <v>1221</v>
      </c>
      <c r="C20" s="1425">
        <v>562082.25</v>
      </c>
      <c r="D20" s="1425">
        <v>15919.98</v>
      </c>
      <c r="E20" s="1425">
        <f t="shared" si="1"/>
        <v>578002.23</v>
      </c>
      <c r="F20" s="1425">
        <v>137461.34</v>
      </c>
      <c r="G20" s="1425">
        <v>122607.33</v>
      </c>
      <c r="H20" s="1425">
        <f t="shared" si="2"/>
        <v>440540.89</v>
      </c>
      <c r="I20" s="1434"/>
    </row>
    <row r="21" spans="2:9">
      <c r="B21" s="1422" t="s">
        <v>1222</v>
      </c>
      <c r="C21" s="1425">
        <v>1046176.88</v>
      </c>
      <c r="D21" s="1425">
        <v>-27692.15</v>
      </c>
      <c r="E21" s="1425">
        <f t="shared" si="1"/>
        <v>1018484.73</v>
      </c>
      <c r="F21" s="1425">
        <v>117043.28</v>
      </c>
      <c r="G21" s="1425">
        <v>107882.44</v>
      </c>
      <c r="H21" s="1425">
        <f t="shared" si="2"/>
        <v>901441.45</v>
      </c>
      <c r="I21" s="1434"/>
    </row>
    <row r="22" spans="2:9">
      <c r="B22" s="1422" t="s">
        <v>1223</v>
      </c>
      <c r="C22" s="1425">
        <v>472805.21</v>
      </c>
      <c r="D22" s="1425">
        <v>11932.98</v>
      </c>
      <c r="E22" s="1425">
        <f t="shared" si="1"/>
        <v>484738.19</v>
      </c>
      <c r="F22" s="1425">
        <v>136538.66</v>
      </c>
      <c r="G22" s="1425">
        <v>125542.94</v>
      </c>
      <c r="H22" s="1425">
        <f t="shared" si="2"/>
        <v>348199.53</v>
      </c>
      <c r="I22" s="1434"/>
    </row>
    <row r="23" spans="2:9">
      <c r="B23" s="1422" t="s">
        <v>1224</v>
      </c>
      <c r="C23" s="1425">
        <v>636513.82999999996</v>
      </c>
      <c r="D23" s="1425">
        <v>3856.35</v>
      </c>
      <c r="E23" s="1425">
        <f t="shared" si="1"/>
        <v>640370.17999999993</v>
      </c>
      <c r="F23" s="1425">
        <v>133184.04999999999</v>
      </c>
      <c r="G23" s="1425">
        <v>117703.88</v>
      </c>
      <c r="H23" s="1425">
        <f t="shared" si="2"/>
        <v>507186.12999999995</v>
      </c>
      <c r="I23" s="1434"/>
    </row>
    <row r="24" spans="2:9">
      <c r="B24" s="1422" t="s">
        <v>1225</v>
      </c>
      <c r="C24" s="1425">
        <v>65096.92</v>
      </c>
      <c r="D24" s="1425">
        <v>0</v>
      </c>
      <c r="E24" s="1425">
        <f t="shared" si="1"/>
        <v>65096.92</v>
      </c>
      <c r="F24" s="1425">
        <v>21073.75</v>
      </c>
      <c r="G24" s="1425">
        <v>19529.14</v>
      </c>
      <c r="H24" s="1425">
        <f t="shared" si="2"/>
        <v>44023.17</v>
      </c>
      <c r="I24" s="1434"/>
    </row>
    <row r="25" spans="2:9">
      <c r="B25" s="1422" t="s">
        <v>1226</v>
      </c>
      <c r="C25" s="1425">
        <v>21067.13</v>
      </c>
      <c r="D25" s="1425">
        <v>0</v>
      </c>
      <c r="E25" s="1425">
        <f t="shared" si="1"/>
        <v>21067.13</v>
      </c>
      <c r="F25" s="1425">
        <v>2999.62</v>
      </c>
      <c r="G25" s="1425">
        <v>1999.66</v>
      </c>
      <c r="H25" s="1425">
        <f t="shared" si="2"/>
        <v>18067.510000000002</v>
      </c>
      <c r="I25" s="1434"/>
    </row>
    <row r="26" spans="2:9">
      <c r="B26" s="1422" t="s">
        <v>1227</v>
      </c>
      <c r="C26" s="1425">
        <v>57965.24</v>
      </c>
      <c r="D26" s="1425">
        <v>0</v>
      </c>
      <c r="E26" s="1425">
        <f t="shared" si="1"/>
        <v>57965.24</v>
      </c>
      <c r="F26" s="1425">
        <v>16408.599999999999</v>
      </c>
      <c r="G26" s="1425">
        <v>15327.24</v>
      </c>
      <c r="H26" s="1425">
        <f t="shared" si="2"/>
        <v>41556.639999999999</v>
      </c>
      <c r="I26" s="1434"/>
    </row>
    <row r="27" spans="2:9">
      <c r="B27" s="1422" t="s">
        <v>1228</v>
      </c>
      <c r="C27" s="1425">
        <v>90249.66</v>
      </c>
      <c r="D27" s="1425">
        <v>0</v>
      </c>
      <c r="E27" s="1425">
        <f t="shared" si="1"/>
        <v>90249.66</v>
      </c>
      <c r="F27" s="1425">
        <v>30658.23</v>
      </c>
      <c r="G27" s="1425">
        <v>28962.43</v>
      </c>
      <c r="H27" s="1425">
        <f t="shared" si="2"/>
        <v>59591.430000000008</v>
      </c>
      <c r="I27" s="1434"/>
    </row>
    <row r="28" spans="2:9">
      <c r="B28" s="1422" t="s">
        <v>1229</v>
      </c>
      <c r="C28" s="1425">
        <v>73692.11</v>
      </c>
      <c r="D28" s="1425">
        <v>0</v>
      </c>
      <c r="E28" s="1425">
        <f t="shared" si="1"/>
        <v>73692.11</v>
      </c>
      <c r="F28" s="1425">
        <v>23937.06</v>
      </c>
      <c r="G28" s="1425">
        <v>22526.42</v>
      </c>
      <c r="H28" s="1425">
        <f t="shared" si="2"/>
        <v>49755.05</v>
      </c>
      <c r="I28" s="1434"/>
    </row>
    <row r="29" spans="2:9">
      <c r="B29" s="1422" t="s">
        <v>1230</v>
      </c>
      <c r="C29" s="1425">
        <v>75052.56</v>
      </c>
      <c r="D29" s="1425">
        <v>0</v>
      </c>
      <c r="E29" s="1425">
        <f t="shared" si="1"/>
        <v>75052.56</v>
      </c>
      <c r="F29" s="1425">
        <v>23995.119999999999</v>
      </c>
      <c r="G29" s="1425">
        <v>22514.560000000001</v>
      </c>
      <c r="H29" s="1425">
        <f t="shared" si="2"/>
        <v>51057.440000000002</v>
      </c>
      <c r="I29" s="1434"/>
    </row>
    <row r="30" spans="2:9">
      <c r="B30" s="1422" t="s">
        <v>1231</v>
      </c>
      <c r="C30" s="1425">
        <v>53418.57</v>
      </c>
      <c r="D30" s="1425">
        <v>0</v>
      </c>
      <c r="E30" s="1425">
        <f t="shared" si="1"/>
        <v>53418.57</v>
      </c>
      <c r="F30" s="1425">
        <v>11792.27</v>
      </c>
      <c r="G30" s="1425">
        <v>9867.84</v>
      </c>
      <c r="H30" s="1425">
        <f t="shared" si="2"/>
        <v>41626.300000000003</v>
      </c>
      <c r="I30" s="1434"/>
    </row>
    <row r="31" spans="2:9">
      <c r="B31" s="1422" t="s">
        <v>1232</v>
      </c>
      <c r="C31" s="1425">
        <v>346039.53</v>
      </c>
      <c r="D31" s="1425">
        <v>1332.99</v>
      </c>
      <c r="E31" s="1425">
        <f t="shared" si="1"/>
        <v>347372.52</v>
      </c>
      <c r="F31" s="1425">
        <v>83064.509999999995</v>
      </c>
      <c r="G31" s="1425">
        <v>77271.64</v>
      </c>
      <c r="H31" s="1425">
        <f t="shared" si="2"/>
        <v>264308.01</v>
      </c>
      <c r="I31" s="1434"/>
    </row>
    <row r="32" spans="2:9">
      <c r="B32" s="1422" t="s">
        <v>1233</v>
      </c>
      <c r="C32" s="1425">
        <v>20077.419999999998</v>
      </c>
      <c r="D32" s="1425">
        <v>0</v>
      </c>
      <c r="E32" s="1425">
        <f t="shared" si="1"/>
        <v>20077.419999999998</v>
      </c>
      <c r="F32" s="1425">
        <v>-810.65</v>
      </c>
      <c r="G32" s="1425">
        <v>-1356.65</v>
      </c>
      <c r="H32" s="1425">
        <f t="shared" si="2"/>
        <v>20888.07</v>
      </c>
      <c r="I32" s="1434"/>
    </row>
    <row r="33" spans="2:10">
      <c r="B33" s="1422" t="s">
        <v>1234</v>
      </c>
      <c r="C33" s="1425">
        <v>13465.79</v>
      </c>
      <c r="D33" s="1425">
        <v>7951</v>
      </c>
      <c r="E33" s="1425">
        <f t="shared" si="1"/>
        <v>21416.79</v>
      </c>
      <c r="F33" s="1425">
        <v>4584.8599999999997</v>
      </c>
      <c r="G33" s="1425">
        <v>4112.3</v>
      </c>
      <c r="H33" s="1425">
        <f t="shared" si="2"/>
        <v>16831.93</v>
      </c>
      <c r="I33" s="1434"/>
    </row>
    <row r="34" spans="2:10">
      <c r="B34" s="1422" t="s">
        <v>1235</v>
      </c>
      <c r="C34" s="1425">
        <v>48121.43</v>
      </c>
      <c r="D34" s="1425">
        <v>0</v>
      </c>
      <c r="E34" s="1425">
        <f t="shared" si="1"/>
        <v>48121.43</v>
      </c>
      <c r="F34" s="1425">
        <v>0</v>
      </c>
      <c r="G34" s="1425">
        <v>0</v>
      </c>
      <c r="H34" s="1425">
        <f t="shared" si="2"/>
        <v>48121.43</v>
      </c>
      <c r="I34" s="1434"/>
    </row>
    <row r="35" spans="2:10" s="1432" customFormat="1">
      <c r="B35" s="1419" t="s">
        <v>1238</v>
      </c>
      <c r="C35" s="1428">
        <f t="shared" ref="C35:H35" si="3">SUM(C36:C60)</f>
        <v>119378538.45999999</v>
      </c>
      <c r="D35" s="1428">
        <f t="shared" si="3"/>
        <v>3868173.9299999992</v>
      </c>
      <c r="E35" s="1428">
        <f t="shared" si="3"/>
        <v>123246712.38999999</v>
      </c>
      <c r="F35" s="1428">
        <f t="shared" si="3"/>
        <v>55999251.050000004</v>
      </c>
      <c r="G35" s="1428">
        <f t="shared" si="3"/>
        <v>53520890.29999999</v>
      </c>
      <c r="H35" s="1428">
        <f t="shared" si="3"/>
        <v>67247461.339999989</v>
      </c>
    </row>
    <row r="36" spans="2:10">
      <c r="B36" s="1423" t="s">
        <v>1211</v>
      </c>
      <c r="C36" s="1424">
        <v>3745982.17</v>
      </c>
      <c r="D36" s="1424">
        <v>822607.18</v>
      </c>
      <c r="E36" s="1424">
        <f t="shared" ref="E36:E60" si="4">C36+D36</f>
        <v>4568589.3499999996</v>
      </c>
      <c r="F36" s="1424">
        <v>2801168.02</v>
      </c>
      <c r="G36" s="1424">
        <v>2638369.9</v>
      </c>
      <c r="H36" s="1429">
        <f t="shared" ref="H36:H60" si="5">E36-F36</f>
        <v>1767421.3299999996</v>
      </c>
      <c r="I36" s="1434"/>
      <c r="J36" s="1434"/>
    </row>
    <row r="37" spans="2:10">
      <c r="B37" s="1423" t="s">
        <v>1212</v>
      </c>
      <c r="C37" s="1424">
        <v>10167738.060000001</v>
      </c>
      <c r="D37" s="1424">
        <v>3852588.41</v>
      </c>
      <c r="E37" s="1424">
        <f t="shared" si="4"/>
        <v>14020326.470000001</v>
      </c>
      <c r="F37" s="1424">
        <v>5131052.38</v>
      </c>
      <c r="G37" s="1424">
        <v>4967144.9000000004</v>
      </c>
      <c r="H37" s="1429">
        <f t="shared" si="5"/>
        <v>8889274.0899999999</v>
      </c>
      <c r="I37" s="1434"/>
      <c r="J37" s="1434"/>
    </row>
    <row r="38" spans="2:10">
      <c r="B38" s="1423" t="s">
        <v>1213</v>
      </c>
      <c r="C38" s="1424">
        <v>3036701.25</v>
      </c>
      <c r="D38" s="1424">
        <v>276494</v>
      </c>
      <c r="E38" s="1424">
        <f t="shared" si="4"/>
        <v>3313195.25</v>
      </c>
      <c r="F38" s="1424">
        <v>1475584.49</v>
      </c>
      <c r="G38" s="1424">
        <v>1410307.39</v>
      </c>
      <c r="H38" s="1429">
        <f t="shared" si="5"/>
        <v>1837610.76</v>
      </c>
      <c r="I38" s="1434"/>
      <c r="J38" s="1434"/>
    </row>
    <row r="39" spans="2:10">
      <c r="B39" s="1423" t="s">
        <v>1214</v>
      </c>
      <c r="C39" s="1424">
        <v>3049451.05</v>
      </c>
      <c r="D39" s="1424">
        <v>-9743</v>
      </c>
      <c r="E39" s="1424">
        <f t="shared" si="4"/>
        <v>3039708.05</v>
      </c>
      <c r="F39" s="1424">
        <v>1746955.69</v>
      </c>
      <c r="G39" s="1424">
        <v>1638056.35</v>
      </c>
      <c r="H39" s="1429">
        <f t="shared" si="5"/>
        <v>1292752.3599999999</v>
      </c>
      <c r="I39" s="1434"/>
      <c r="J39" s="1434"/>
    </row>
    <row r="40" spans="2:10">
      <c r="B40" s="1423" t="s">
        <v>1215</v>
      </c>
      <c r="C40" s="1425">
        <v>2997220.53</v>
      </c>
      <c r="D40" s="1425">
        <v>-292757</v>
      </c>
      <c r="E40" s="1425">
        <f t="shared" si="4"/>
        <v>2704463.53</v>
      </c>
      <c r="F40" s="1425">
        <v>1346570.03</v>
      </c>
      <c r="G40" s="1425">
        <v>1266732.53</v>
      </c>
      <c r="H40" s="1429">
        <f t="shared" si="5"/>
        <v>1357893.4999999998</v>
      </c>
      <c r="I40" s="1434"/>
      <c r="J40" s="1434"/>
    </row>
    <row r="41" spans="2:10">
      <c r="B41" s="1423" t="s">
        <v>1216</v>
      </c>
      <c r="C41" s="1425">
        <v>920248.67</v>
      </c>
      <c r="D41" s="1425">
        <v>100</v>
      </c>
      <c r="E41" s="1425">
        <f t="shared" si="4"/>
        <v>920348.67</v>
      </c>
      <c r="F41" s="1425">
        <v>531416.96</v>
      </c>
      <c r="G41" s="1425">
        <v>497077.46</v>
      </c>
      <c r="H41" s="1429">
        <f t="shared" si="5"/>
        <v>388931.71000000008</v>
      </c>
      <c r="I41" s="1434"/>
      <c r="J41" s="1434"/>
    </row>
    <row r="42" spans="2:10">
      <c r="B42" s="1423" t="s">
        <v>1217</v>
      </c>
      <c r="C42" s="1425">
        <v>1330607.55</v>
      </c>
      <c r="D42" s="1425">
        <v>0</v>
      </c>
      <c r="E42" s="1425">
        <f t="shared" si="4"/>
        <v>1330607.55</v>
      </c>
      <c r="F42" s="1425">
        <v>643709.64</v>
      </c>
      <c r="G42" s="1425">
        <v>603686.17000000004</v>
      </c>
      <c r="H42" s="1429">
        <f t="shared" si="5"/>
        <v>686897.91</v>
      </c>
      <c r="I42" s="1434"/>
      <c r="J42" s="1434"/>
    </row>
    <row r="43" spans="2:10">
      <c r="B43" s="1423" t="s">
        <v>1218</v>
      </c>
      <c r="C43" s="1425">
        <v>18429.8</v>
      </c>
      <c r="D43" s="1425">
        <v>0</v>
      </c>
      <c r="E43" s="1425">
        <f t="shared" si="4"/>
        <v>18429.8</v>
      </c>
      <c r="F43" s="1425">
        <v>3730</v>
      </c>
      <c r="G43" s="1425">
        <v>3730</v>
      </c>
      <c r="H43" s="1429">
        <f t="shared" si="5"/>
        <v>14699.8</v>
      </c>
      <c r="I43" s="1434"/>
      <c r="J43" s="1434"/>
    </row>
    <row r="44" spans="2:10">
      <c r="B44" s="1422" t="s">
        <v>1219</v>
      </c>
      <c r="C44" s="1425">
        <v>23550620.359999999</v>
      </c>
      <c r="D44" s="1425">
        <v>-217330.2</v>
      </c>
      <c r="E44" s="1425">
        <f t="shared" si="4"/>
        <v>23333290.16</v>
      </c>
      <c r="F44" s="1425">
        <v>10130012.51</v>
      </c>
      <c r="G44" s="1425">
        <v>9662716.2300000004</v>
      </c>
      <c r="H44" s="1429">
        <f t="shared" si="5"/>
        <v>13203277.65</v>
      </c>
      <c r="I44" s="1434"/>
      <c r="J44" s="1434"/>
    </row>
    <row r="45" spans="2:10">
      <c r="B45" s="1422" t="s">
        <v>1220</v>
      </c>
      <c r="C45" s="1425">
        <v>6848346.7699999996</v>
      </c>
      <c r="D45" s="1425">
        <v>434283.14</v>
      </c>
      <c r="E45" s="1425">
        <f t="shared" si="4"/>
        <v>7282629.9099999992</v>
      </c>
      <c r="F45" s="1425">
        <v>2841472.35</v>
      </c>
      <c r="G45" s="1425">
        <v>2752692.83</v>
      </c>
      <c r="H45" s="1429">
        <f t="shared" si="5"/>
        <v>4441157.5599999987</v>
      </c>
      <c r="I45" s="1434"/>
      <c r="J45" s="1434"/>
    </row>
    <row r="46" spans="2:10">
      <c r="B46" s="1422" t="s">
        <v>1221</v>
      </c>
      <c r="C46" s="1425">
        <v>11122572.560000001</v>
      </c>
      <c r="D46" s="1425">
        <v>8830</v>
      </c>
      <c r="E46" s="1425">
        <f t="shared" si="4"/>
        <v>11131402.560000001</v>
      </c>
      <c r="F46" s="1425">
        <v>4916533.67</v>
      </c>
      <c r="G46" s="1425">
        <v>4697056.47</v>
      </c>
      <c r="H46" s="1429">
        <f t="shared" si="5"/>
        <v>6214868.8900000006</v>
      </c>
      <c r="I46" s="1434"/>
      <c r="J46" s="1434"/>
    </row>
    <row r="47" spans="2:10">
      <c r="B47" s="1422" t="s">
        <v>1222</v>
      </c>
      <c r="C47" s="1425">
        <v>8966557.9399999995</v>
      </c>
      <c r="D47" s="1425">
        <v>-360632.8</v>
      </c>
      <c r="E47" s="1425">
        <f t="shared" si="4"/>
        <v>8605925.1399999987</v>
      </c>
      <c r="F47" s="1425">
        <v>3767160.15</v>
      </c>
      <c r="G47" s="1425">
        <v>3583623.05</v>
      </c>
      <c r="H47" s="1429">
        <f t="shared" si="5"/>
        <v>4838764.9899999984</v>
      </c>
      <c r="I47" s="1434"/>
      <c r="J47" s="1434"/>
    </row>
    <row r="48" spans="2:10">
      <c r="B48" s="1422" t="s">
        <v>1223</v>
      </c>
      <c r="C48" s="1425">
        <v>10032512.49</v>
      </c>
      <c r="D48" s="1425">
        <v>15961</v>
      </c>
      <c r="E48" s="1425">
        <f t="shared" si="4"/>
        <v>10048473.49</v>
      </c>
      <c r="F48" s="1425">
        <v>5169587.16</v>
      </c>
      <c r="G48" s="1425">
        <v>4955016.22</v>
      </c>
      <c r="H48" s="1429">
        <f t="shared" si="5"/>
        <v>4878886.33</v>
      </c>
      <c r="I48" s="1434"/>
      <c r="J48" s="1434"/>
    </row>
    <row r="49" spans="2:10">
      <c r="B49" s="1422" t="s">
        <v>1224</v>
      </c>
      <c r="C49" s="1425">
        <v>18558756.93</v>
      </c>
      <c r="D49" s="1425">
        <v>-687607.8</v>
      </c>
      <c r="E49" s="1425">
        <f t="shared" si="4"/>
        <v>17871149.129999999</v>
      </c>
      <c r="F49" s="1425">
        <v>8734738.6600000001</v>
      </c>
      <c r="G49" s="1425">
        <v>8424718.8900000006</v>
      </c>
      <c r="H49" s="1429">
        <f t="shared" si="5"/>
        <v>9136410.4699999988</v>
      </c>
      <c r="I49" s="1434"/>
      <c r="J49" s="1434"/>
    </row>
    <row r="50" spans="2:10">
      <c r="B50" s="1422" t="s">
        <v>1225</v>
      </c>
      <c r="C50" s="1425">
        <v>1664941.92</v>
      </c>
      <c r="D50" s="1425">
        <v>0</v>
      </c>
      <c r="E50" s="1425">
        <f t="shared" si="4"/>
        <v>1664941.92</v>
      </c>
      <c r="F50" s="1425">
        <v>673293.34</v>
      </c>
      <c r="G50" s="1425">
        <v>642341.39</v>
      </c>
      <c r="H50" s="1429">
        <f t="shared" si="5"/>
        <v>991648.58</v>
      </c>
      <c r="I50" s="1434"/>
      <c r="J50" s="1434"/>
    </row>
    <row r="51" spans="2:10">
      <c r="B51" s="1422" t="s">
        <v>1226</v>
      </c>
      <c r="C51" s="1425">
        <v>547435.81000000006</v>
      </c>
      <c r="D51" s="1425">
        <v>0</v>
      </c>
      <c r="E51" s="1425">
        <f t="shared" si="4"/>
        <v>547435.81000000006</v>
      </c>
      <c r="F51" s="1425">
        <v>266585.26</v>
      </c>
      <c r="G51" s="1425">
        <v>246533</v>
      </c>
      <c r="H51" s="1429">
        <f t="shared" si="5"/>
        <v>280850.55000000005</v>
      </c>
      <c r="I51" s="1434"/>
      <c r="J51" s="1434"/>
    </row>
    <row r="52" spans="2:10">
      <c r="B52" s="1422" t="s">
        <v>1227</v>
      </c>
      <c r="C52" s="1425">
        <v>786616.8</v>
      </c>
      <c r="D52" s="1425">
        <v>0</v>
      </c>
      <c r="E52" s="1425">
        <f t="shared" si="4"/>
        <v>786616.8</v>
      </c>
      <c r="F52" s="1425">
        <v>336080.54</v>
      </c>
      <c r="G52" s="1425">
        <v>314399.94</v>
      </c>
      <c r="H52" s="1429">
        <f t="shared" si="5"/>
        <v>450536.26000000007</v>
      </c>
      <c r="I52" s="1434"/>
      <c r="J52" s="1434"/>
    </row>
    <row r="53" spans="2:10">
      <c r="B53" s="1422" t="s">
        <v>1228</v>
      </c>
      <c r="C53" s="1425">
        <v>1136979.01</v>
      </c>
      <c r="D53" s="1425">
        <v>0</v>
      </c>
      <c r="E53" s="1425">
        <f t="shared" si="4"/>
        <v>1136979.01</v>
      </c>
      <c r="F53" s="1425">
        <v>453385.27</v>
      </c>
      <c r="G53" s="1425">
        <v>419414.89</v>
      </c>
      <c r="H53" s="1429">
        <f t="shared" si="5"/>
        <v>683593.74</v>
      </c>
      <c r="I53" s="1434"/>
      <c r="J53" s="1434"/>
    </row>
    <row r="54" spans="2:10">
      <c r="B54" s="1422" t="s">
        <v>1229</v>
      </c>
      <c r="C54" s="1425">
        <v>929995.11</v>
      </c>
      <c r="D54" s="1425">
        <v>0</v>
      </c>
      <c r="E54" s="1425">
        <f t="shared" si="4"/>
        <v>929995.11</v>
      </c>
      <c r="F54" s="1425">
        <v>415828.27</v>
      </c>
      <c r="G54" s="1425">
        <v>387561.83</v>
      </c>
      <c r="H54" s="1429">
        <f t="shared" si="5"/>
        <v>514166.83999999997</v>
      </c>
      <c r="I54" s="1434"/>
      <c r="J54" s="1434"/>
    </row>
    <row r="55" spans="2:10">
      <c r="B55" s="1422" t="s">
        <v>1230</v>
      </c>
      <c r="C55" s="1425">
        <v>918219.31</v>
      </c>
      <c r="D55" s="1425">
        <v>1700</v>
      </c>
      <c r="E55" s="1425">
        <f t="shared" si="4"/>
        <v>919919.31</v>
      </c>
      <c r="F55" s="1425">
        <v>512278.97</v>
      </c>
      <c r="G55" s="1425">
        <v>482614.75</v>
      </c>
      <c r="H55" s="1429">
        <f t="shared" si="5"/>
        <v>407640.34000000008</v>
      </c>
      <c r="I55" s="1434"/>
      <c r="J55" s="1434"/>
    </row>
    <row r="56" spans="2:10">
      <c r="B56" s="1422" t="s">
        <v>1231</v>
      </c>
      <c r="C56" s="1425">
        <v>1806534.84</v>
      </c>
      <c r="D56" s="1425">
        <v>20151.05</v>
      </c>
      <c r="E56" s="1425">
        <f t="shared" si="4"/>
        <v>1826685.8900000001</v>
      </c>
      <c r="F56" s="1425">
        <v>843499.87</v>
      </c>
      <c r="G56" s="1425">
        <v>804932.35</v>
      </c>
      <c r="H56" s="1429">
        <f t="shared" si="5"/>
        <v>983186.02000000014</v>
      </c>
      <c r="I56" s="1434"/>
      <c r="J56" s="1434"/>
    </row>
    <row r="57" spans="2:10">
      <c r="B57" s="1422" t="s">
        <v>1232</v>
      </c>
      <c r="C57" s="1425">
        <v>6620721.2400000002</v>
      </c>
      <c r="D57" s="1425">
        <v>-1319</v>
      </c>
      <c r="E57" s="1425">
        <f t="shared" si="4"/>
        <v>6619402.2400000002</v>
      </c>
      <c r="F57" s="1425">
        <v>2985208.21</v>
      </c>
      <c r="G57" s="1425">
        <v>2869161.75</v>
      </c>
      <c r="H57" s="1429">
        <f t="shared" si="5"/>
        <v>3634194.0300000003</v>
      </c>
      <c r="I57" s="1434"/>
      <c r="J57" s="1434"/>
    </row>
    <row r="58" spans="2:10">
      <c r="B58" s="1422" t="s">
        <v>1233</v>
      </c>
      <c r="C58" s="1425">
        <v>273745.19</v>
      </c>
      <c r="D58" s="1425">
        <v>2673.57</v>
      </c>
      <c r="E58" s="1425">
        <f t="shared" si="4"/>
        <v>276418.76</v>
      </c>
      <c r="F58" s="1425">
        <v>142859.84</v>
      </c>
      <c r="G58" s="1425">
        <v>131926.72</v>
      </c>
      <c r="H58" s="1429">
        <f t="shared" si="5"/>
        <v>133558.92000000001</v>
      </c>
      <c r="I58" s="1434"/>
      <c r="J58" s="1434"/>
    </row>
    <row r="59" spans="2:10">
      <c r="B59" s="1422" t="s">
        <v>1234</v>
      </c>
      <c r="C59" s="1425">
        <v>268687.89</v>
      </c>
      <c r="D59" s="1425">
        <v>2175.38</v>
      </c>
      <c r="E59" s="1425">
        <f t="shared" si="4"/>
        <v>270863.27</v>
      </c>
      <c r="F59" s="1425">
        <v>130539.77</v>
      </c>
      <c r="G59" s="1425">
        <v>121075.29</v>
      </c>
      <c r="H59" s="1429">
        <f t="shared" si="5"/>
        <v>140323.5</v>
      </c>
      <c r="I59" s="1434"/>
      <c r="J59" s="1434"/>
    </row>
    <row r="60" spans="2:10">
      <c r="B60" s="1422" t="s">
        <v>1235</v>
      </c>
      <c r="C60" s="1425">
        <v>78915.210000000006</v>
      </c>
      <c r="D60" s="1425">
        <v>0</v>
      </c>
      <c r="E60" s="1425">
        <f t="shared" si="4"/>
        <v>78915.210000000006</v>
      </c>
      <c r="F60" s="1425">
        <v>0</v>
      </c>
      <c r="G60" s="1425">
        <v>0</v>
      </c>
      <c r="H60" s="1429">
        <f t="shared" si="5"/>
        <v>78915.210000000006</v>
      </c>
      <c r="I60" s="1434"/>
      <c r="J60" s="1434"/>
    </row>
    <row r="61" spans="2:10" s="1432" customFormat="1">
      <c r="B61" s="1422"/>
      <c r="C61" s="1425"/>
      <c r="D61" s="1425"/>
      <c r="E61" s="1425"/>
      <c r="F61" s="1425"/>
      <c r="G61" s="1425"/>
      <c r="H61" s="1429"/>
    </row>
    <row r="62" spans="2:10">
      <c r="B62" s="1418" t="s">
        <v>575</v>
      </c>
      <c r="C62" s="1426">
        <f t="shared" ref="C62:H62" si="6">C9+C35</f>
        <v>130107095.38</v>
      </c>
      <c r="D62" s="1426">
        <f t="shared" si="6"/>
        <v>3868173.9299999992</v>
      </c>
      <c r="E62" s="1426">
        <f t="shared" si="6"/>
        <v>133975269.30999999</v>
      </c>
      <c r="F62" s="1426">
        <f t="shared" si="6"/>
        <v>59270578.600000001</v>
      </c>
      <c r="G62" s="1426">
        <f t="shared" si="6"/>
        <v>56642446.79999999</v>
      </c>
      <c r="H62" s="1426">
        <f t="shared" si="6"/>
        <v>74704690.709999993</v>
      </c>
    </row>
    <row r="63" spans="2:10" ht="13.5" thickBot="1">
      <c r="B63" s="1420"/>
      <c r="C63" s="1430"/>
      <c r="D63" s="1430"/>
      <c r="E63" s="1430"/>
      <c r="F63" s="1430"/>
      <c r="G63" s="1430"/>
      <c r="H63" s="1430"/>
    </row>
    <row r="658" spans="2:8">
      <c r="B658" s="1433"/>
      <c r="C658" s="1433"/>
      <c r="D658" s="1433"/>
      <c r="E658" s="1433"/>
      <c r="F658" s="1433"/>
      <c r="G658" s="1433"/>
      <c r="H658" s="1433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zoomScaleNormal="100" zoomScaleSheetLayoutView="100" workbookViewId="0">
      <selection activeCell="F15" sqref="F15"/>
    </sheetView>
  </sheetViews>
  <sheetFormatPr baseColWidth="10" defaultColWidth="11.28515625" defaultRowHeight="16.5"/>
  <cols>
    <col min="1" max="1" width="39.85546875" style="264" customWidth="1"/>
    <col min="2" max="7" width="13.7109375" style="264" customWidth="1"/>
    <col min="8" max="16384" width="11.28515625" style="264"/>
  </cols>
  <sheetData>
    <row r="1" spans="1:8">
      <c r="A1" s="1067" t="str">
        <f>'ETCA-I-01'!A1:G1</f>
        <v>Instituto de Capacitacion Para el Trabajo del Estado de Sonora</v>
      </c>
      <c r="B1" s="1067"/>
      <c r="C1" s="1067"/>
      <c r="D1" s="1067"/>
      <c r="E1" s="1067"/>
      <c r="F1" s="1067"/>
      <c r="G1" s="1067"/>
    </row>
    <row r="2" spans="1:8" s="266" customFormat="1">
      <c r="A2" s="1067" t="s">
        <v>432</v>
      </c>
      <c r="B2" s="1067"/>
      <c r="C2" s="1067"/>
      <c r="D2" s="1067"/>
      <c r="E2" s="1067"/>
      <c r="F2" s="1067"/>
      <c r="G2" s="1067"/>
    </row>
    <row r="3" spans="1:8" s="266" customFormat="1">
      <c r="A3" s="1292" t="s">
        <v>595</v>
      </c>
      <c r="B3" s="1292"/>
      <c r="C3" s="1292"/>
      <c r="D3" s="1292"/>
      <c r="E3" s="1292"/>
      <c r="F3" s="1292"/>
      <c r="G3" s="1292"/>
    </row>
    <row r="4" spans="1:8" s="266" customFormat="1">
      <c r="A4" s="1068" t="str">
        <f>'ETCA-I-03'!A3:D3</f>
        <v>Del 01 de Enero al 30 de Junio de 2020</v>
      </c>
      <c r="B4" s="1068"/>
      <c r="C4" s="1068"/>
      <c r="D4" s="1068"/>
      <c r="E4" s="1068"/>
      <c r="F4" s="1068"/>
      <c r="G4" s="1068"/>
    </row>
    <row r="5" spans="1:8" s="266" customFormat="1" ht="17.25" thickBot="1">
      <c r="A5" s="1273" t="s">
        <v>932</v>
      </c>
      <c r="B5" s="1273"/>
      <c r="C5" s="1273"/>
      <c r="D5" s="1273"/>
      <c r="E5" s="1273"/>
      <c r="F5" s="40"/>
      <c r="G5" s="413"/>
    </row>
    <row r="6" spans="1:8" s="277" customFormat="1" ht="53.25" customHeight="1">
      <c r="A6" s="1290" t="s">
        <v>595</v>
      </c>
      <c r="B6" s="284" t="s">
        <v>435</v>
      </c>
      <c r="C6" s="284" t="s">
        <v>369</v>
      </c>
      <c r="D6" s="284" t="s">
        <v>436</v>
      </c>
      <c r="E6" s="284" t="s">
        <v>437</v>
      </c>
      <c r="F6" s="284" t="s">
        <v>438</v>
      </c>
      <c r="G6" s="285" t="s">
        <v>439</v>
      </c>
    </row>
    <row r="7" spans="1:8" s="283" customFormat="1" ht="15.75" customHeight="1" thickBot="1">
      <c r="A7" s="1291"/>
      <c r="B7" s="278" t="s">
        <v>350</v>
      </c>
      <c r="C7" s="278" t="s">
        <v>351</v>
      </c>
      <c r="D7" s="278" t="s">
        <v>440</v>
      </c>
      <c r="E7" s="278" t="s">
        <v>353</v>
      </c>
      <c r="F7" s="278" t="s">
        <v>354</v>
      </c>
      <c r="G7" s="279" t="s">
        <v>441</v>
      </c>
    </row>
    <row r="8" spans="1:8" ht="30" customHeight="1">
      <c r="A8" s="501"/>
      <c r="B8" s="287"/>
      <c r="C8" s="287"/>
      <c r="D8" s="287"/>
      <c r="E8" s="287"/>
      <c r="F8" s="287"/>
      <c r="G8" s="288"/>
    </row>
    <row r="9" spans="1:8" ht="30" customHeight="1">
      <c r="A9" s="273" t="s">
        <v>596</v>
      </c>
      <c r="B9" s="434">
        <v>130107095.38</v>
      </c>
      <c r="C9" s="434">
        <v>3868173.93</v>
      </c>
      <c r="D9" s="435">
        <f>B9+C9</f>
        <v>133975269.31</v>
      </c>
      <c r="E9" s="434">
        <v>59270578.600000001</v>
      </c>
      <c r="F9" s="434">
        <v>56642446.799999997</v>
      </c>
      <c r="G9" s="436">
        <f>D9-E9</f>
        <v>74704690.710000008</v>
      </c>
    </row>
    <row r="10" spans="1:8" ht="30" customHeight="1">
      <c r="A10" s="273" t="s">
        <v>597</v>
      </c>
      <c r="B10" s="434"/>
      <c r="C10" s="434"/>
      <c r="D10" s="435">
        <f>B10+C10</f>
        <v>0</v>
      </c>
      <c r="E10" s="434"/>
      <c r="F10" s="434"/>
      <c r="G10" s="436">
        <f>D10-E10</f>
        <v>0</v>
      </c>
    </row>
    <row r="11" spans="1:8" ht="30" customHeight="1">
      <c r="A11" s="273" t="s">
        <v>598</v>
      </c>
      <c r="B11" s="434"/>
      <c r="C11" s="434"/>
      <c r="D11" s="435">
        <f>B11+C11</f>
        <v>0</v>
      </c>
      <c r="E11" s="434"/>
      <c r="F11" s="434"/>
      <c r="G11" s="436">
        <f>D11-E11</f>
        <v>0</v>
      </c>
    </row>
    <row r="12" spans="1:8" ht="30" customHeight="1">
      <c r="A12" s="273" t="s">
        <v>599</v>
      </c>
      <c r="B12" s="434"/>
      <c r="C12" s="434"/>
      <c r="D12" s="435">
        <f>B12+C12</f>
        <v>0</v>
      </c>
      <c r="E12" s="434"/>
      <c r="F12" s="434"/>
      <c r="G12" s="436">
        <f>D12-E12</f>
        <v>0</v>
      </c>
    </row>
    <row r="13" spans="1:8" ht="30" customHeight="1" thickBot="1">
      <c r="A13" s="500"/>
      <c r="B13" s="442"/>
      <c r="C13" s="442"/>
      <c r="D13" s="442"/>
      <c r="E13" s="442"/>
      <c r="F13" s="442"/>
      <c r="G13" s="443"/>
    </row>
    <row r="14" spans="1:8" s="277" customFormat="1" ht="30" customHeight="1" thickBot="1">
      <c r="A14" s="595" t="s">
        <v>491</v>
      </c>
      <c r="B14" s="444">
        <f>SUM(B9:B12)</f>
        <v>130107095.38</v>
      </c>
      <c r="C14" s="444">
        <f>SUM(C9:C12)</f>
        <v>3868173.93</v>
      </c>
      <c r="D14" s="444">
        <f>B14+C14</f>
        <v>133975269.31</v>
      </c>
      <c r="E14" s="444">
        <f>SUM(E9:E12)</f>
        <v>59270578.600000001</v>
      </c>
      <c r="F14" s="444">
        <f>SUM(F9:F12)</f>
        <v>56642446.799999997</v>
      </c>
      <c r="G14" s="445">
        <f>D14-E14</f>
        <v>74704690.710000008</v>
      </c>
      <c r="H14" s="496" t="str">
        <f>IF((B14-'ETCA II-04'!B80)&gt;0.9,"ERROR!!!!! EL MONTO NO COINCIDE CON LO REPORTADO EN EL FORMATO ETCA-II-04 EN EL TOTAL APROBADO ANUAL DEL ANALÍTICO DE EGRESOS","")</f>
        <v/>
      </c>
    </row>
    <row r="15" spans="1:8" s="277" customFormat="1" ht="30" customHeight="1">
      <c r="A15" s="478"/>
      <c r="B15" s="479"/>
      <c r="C15" s="479"/>
      <c r="D15" s="479"/>
      <c r="E15" s="479"/>
      <c r="F15" s="479"/>
      <c r="G15" s="479"/>
      <c r="H15" s="496" t="str">
        <f>IF((C14-'ETCA II-04'!C80)&gt;0.9,"ERROR!!!!! EL MONTO NO COINCIDE CON LO REPORTADO EN EL FORMATO ETCA-II-04 EN EL TOTAL AMPLIACIONES/REDUCCIONES ANUAL DEL ANALÍTICO DE EGRESOS","")</f>
        <v/>
      </c>
    </row>
    <row r="16" spans="1:8" s="277" customFormat="1" ht="30" customHeight="1">
      <c r="A16" s="478"/>
      <c r="B16" s="479"/>
      <c r="C16" s="479"/>
      <c r="D16" s="479"/>
      <c r="E16" s="479"/>
      <c r="F16" s="479"/>
      <c r="G16" s="479"/>
      <c r="H16" s="496" t="str">
        <f>IF((D14-'ETCA II-04'!D80)&gt;0.9,"ERROR!!!!! EL MONTO NO COINCIDE CON LO REPORTADO EN EL FORMATO ETCA-II-04 EN EL TOTAL MODIFICADO ANUAL DEL ANALÍTICO DE EGRESOS","")</f>
        <v/>
      </c>
    </row>
    <row r="17" spans="1:8" s="277" customFormat="1" ht="18" customHeight="1">
      <c r="A17" s="478"/>
      <c r="B17" s="479"/>
      <c r="C17" s="479"/>
      <c r="D17" s="479"/>
      <c r="E17" s="479"/>
      <c r="F17" s="479"/>
      <c r="G17" s="479"/>
      <c r="H17" s="496" t="str">
        <f>IF((E14-'ETCA II-04'!E80)&gt;0.9,"ERROR!!!!! EL MONTO NO COINCIDE CON LO REPORTADO EN EL FORMATO ETCA-II-04 EN EL TOTAL DEVENGADO ANUAL DEL ANALÍTICO DE EGRESOS","")</f>
        <v/>
      </c>
    </row>
    <row r="18" spans="1:8" s="277" customFormat="1" ht="18" customHeight="1">
      <c r="A18" s="478"/>
      <c r="B18" s="479"/>
      <c r="C18" s="479"/>
      <c r="D18" s="479"/>
      <c r="E18" s="479"/>
      <c r="F18" s="479"/>
      <c r="G18" s="479"/>
      <c r="H18" s="496" t="str">
        <f>IF((F14-'ETCA II-04'!F80)&gt;0.9,"ERROR!!!!! EL MONTO NO COINCIDE CON LO REPORTADO EN EL FORMATO ETCA-II-04 EN EL TOTAL PAGADO ANUAL DEL ANALÍTICO DE EGRESOS","")</f>
        <v/>
      </c>
    </row>
    <row r="19" spans="1:8">
      <c r="H19" s="496" t="str">
        <f>IF((G14-'ETCA II-04'!G80)&gt;0.9,"ERROR!!!!! EL MONTO NO COINCIDE CON LO REPORTADO EN EL FORMATO ETCA-II-04 EN EL TOTAL SUBEJERCICIO ANUAL DEL ANALÍTICO DE EGRESOS","")</f>
        <v/>
      </c>
    </row>
    <row r="20" spans="1:8">
      <c r="H20" s="496" t="str">
        <f>IF((B20-'ETCA II-04'!B86)&gt;0.9,"ERROR!!!!! EL MONTO NO COINCIDE CON LO REPORTADO EN EL FORMATO ETCA-II-04 EN EL TOTAL APROBADO ANUAL DEL ANALÍTICO DE EGRESOS","")</f>
        <v/>
      </c>
    </row>
    <row r="21" spans="1:8">
      <c r="H21" s="496" t="str">
        <f>IF(G14&lt;&gt;'ETCA II-04'!G80,"ERROR!!!!!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Normal="100" zoomScaleSheetLayoutView="100" workbookViewId="0">
      <selection activeCell="F10" sqref="F10"/>
    </sheetView>
  </sheetViews>
  <sheetFormatPr baseColWidth="10" defaultColWidth="11.28515625" defaultRowHeight="16.5"/>
  <cols>
    <col min="1" max="1" width="39.85546875" style="264" customWidth="1"/>
    <col min="2" max="7" width="13.7109375" style="264" customWidth="1"/>
    <col min="8" max="16384" width="11.28515625" style="264"/>
  </cols>
  <sheetData>
    <row r="1" spans="1:7">
      <c r="A1" s="1292" t="str">
        <f>'ETCA-I-01'!A1:G1</f>
        <v>Instituto de Capacitacion Para el Trabajo del Estado de Sonora</v>
      </c>
      <c r="B1" s="1292"/>
      <c r="C1" s="1292"/>
      <c r="D1" s="1292"/>
      <c r="E1" s="1292"/>
      <c r="F1" s="1292"/>
      <c r="G1" s="1292"/>
    </row>
    <row r="2" spans="1:7">
      <c r="A2" s="1292" t="s">
        <v>432</v>
      </c>
      <c r="B2" s="1292"/>
      <c r="C2" s="1292"/>
      <c r="D2" s="1292"/>
      <c r="E2" s="1292"/>
      <c r="F2" s="1292"/>
      <c r="G2" s="1292"/>
    </row>
    <row r="3" spans="1:7">
      <c r="A3" s="1292" t="s">
        <v>600</v>
      </c>
      <c r="B3" s="1292"/>
      <c r="C3" s="1292"/>
      <c r="D3" s="1292"/>
      <c r="E3" s="1292"/>
      <c r="F3" s="1292"/>
      <c r="G3" s="1292"/>
    </row>
    <row r="4" spans="1:7">
      <c r="A4" s="1068" t="str">
        <f>'ETCA-I-03'!A3:D3</f>
        <v>Del 01 de Enero al 30 de Junio de 2020</v>
      </c>
      <c r="B4" s="1068"/>
      <c r="C4" s="1068"/>
      <c r="D4" s="1068"/>
      <c r="E4" s="1068"/>
      <c r="F4" s="1068"/>
      <c r="G4" s="1068"/>
    </row>
    <row r="5" spans="1:7" ht="17.25" thickBot="1">
      <c r="A5" s="1273" t="s">
        <v>933</v>
      </c>
      <c r="B5" s="1273"/>
      <c r="C5" s="1273"/>
      <c r="D5" s="1273"/>
      <c r="E5" s="1273"/>
      <c r="F5" s="40"/>
      <c r="G5" s="413"/>
    </row>
    <row r="6" spans="1:7" s="270" customFormat="1" ht="40.5">
      <c r="A6" s="1293" t="s">
        <v>241</v>
      </c>
      <c r="B6" s="291" t="s">
        <v>435</v>
      </c>
      <c r="C6" s="291" t="s">
        <v>369</v>
      </c>
      <c r="D6" s="291" t="s">
        <v>436</v>
      </c>
      <c r="E6" s="291" t="s">
        <v>437</v>
      </c>
      <c r="F6" s="291" t="s">
        <v>438</v>
      </c>
      <c r="G6" s="292" t="s">
        <v>439</v>
      </c>
    </row>
    <row r="7" spans="1:7" s="270" customFormat="1" ht="15.75" customHeight="1" thickBot="1">
      <c r="A7" s="1294"/>
      <c r="B7" s="278" t="s">
        <v>350</v>
      </c>
      <c r="C7" s="278" t="s">
        <v>351</v>
      </c>
      <c r="D7" s="278" t="s">
        <v>440</v>
      </c>
      <c r="E7" s="278" t="s">
        <v>353</v>
      </c>
      <c r="F7" s="278" t="s">
        <v>354</v>
      </c>
      <c r="G7" s="279" t="s">
        <v>441</v>
      </c>
    </row>
    <row r="8" spans="1:7">
      <c r="A8" s="286"/>
      <c r="B8" s="289"/>
      <c r="C8" s="289"/>
      <c r="D8" s="290"/>
      <c r="E8" s="289"/>
      <c r="F8" s="289"/>
      <c r="G8" s="293"/>
    </row>
    <row r="9" spans="1:7" ht="25.5">
      <c r="A9" s="294" t="s">
        <v>601</v>
      </c>
      <c r="B9" s="434">
        <v>130107095.38</v>
      </c>
      <c r="C9" s="434">
        <v>3868173.93</v>
      </c>
      <c r="D9" s="435">
        <f>IF(A9="","",B9+C9)</f>
        <v>133975269.31</v>
      </c>
      <c r="E9" s="434">
        <v>59270578.600000001</v>
      </c>
      <c r="F9" s="434">
        <v>56642446.799999997</v>
      </c>
      <c r="G9" s="436">
        <f>IF(A9="","",D9-E9)</f>
        <v>74704690.710000008</v>
      </c>
    </row>
    <row r="10" spans="1:7" ht="8.25" customHeight="1">
      <c r="A10" s="294"/>
      <c r="B10" s="434"/>
      <c r="C10" s="434"/>
      <c r="D10" s="435" t="str">
        <f t="shared" ref="D10:D21" si="0">IF(A10="","",B10+C10)</f>
        <v/>
      </c>
      <c r="E10" s="434"/>
      <c r="F10" s="434"/>
      <c r="G10" s="436" t="str">
        <f t="shared" ref="G10:G21" si="1">IF(A10="","",D10-E10)</f>
        <v/>
      </c>
    </row>
    <row r="11" spans="1:7">
      <c r="A11" s="294" t="s">
        <v>602</v>
      </c>
      <c r="B11" s="434"/>
      <c r="C11" s="434"/>
      <c r="D11" s="435">
        <f t="shared" si="0"/>
        <v>0</v>
      </c>
      <c r="E11" s="434"/>
      <c r="F11" s="434"/>
      <c r="G11" s="436">
        <f t="shared" si="1"/>
        <v>0</v>
      </c>
    </row>
    <row r="12" spans="1:7" ht="8.25" customHeight="1">
      <c r="A12" s="294"/>
      <c r="B12" s="434"/>
      <c r="C12" s="434"/>
      <c r="D12" s="435" t="str">
        <f t="shared" si="0"/>
        <v/>
      </c>
      <c r="E12" s="434"/>
      <c r="F12" s="434"/>
      <c r="G12" s="436" t="str">
        <f t="shared" si="1"/>
        <v/>
      </c>
    </row>
    <row r="13" spans="1:7" ht="25.5">
      <c r="A13" s="294" t="s">
        <v>603</v>
      </c>
      <c r="B13" s="434"/>
      <c r="C13" s="434"/>
      <c r="D13" s="435">
        <f t="shared" si="0"/>
        <v>0</v>
      </c>
      <c r="E13" s="434"/>
      <c r="F13" s="434"/>
      <c r="G13" s="436">
        <f t="shared" si="1"/>
        <v>0</v>
      </c>
    </row>
    <row r="14" spans="1:7" ht="8.25" customHeight="1">
      <c r="A14" s="294"/>
      <c r="B14" s="434"/>
      <c r="C14" s="434"/>
      <c r="D14" s="435" t="str">
        <f t="shared" si="0"/>
        <v/>
      </c>
      <c r="E14" s="434"/>
      <c r="F14" s="434"/>
      <c r="G14" s="436" t="str">
        <f t="shared" si="1"/>
        <v/>
      </c>
    </row>
    <row r="15" spans="1:7" ht="25.5">
      <c r="A15" s="294" t="s">
        <v>604</v>
      </c>
      <c r="B15" s="434"/>
      <c r="C15" s="434"/>
      <c r="D15" s="435">
        <f t="shared" si="0"/>
        <v>0</v>
      </c>
      <c r="E15" s="434"/>
      <c r="F15" s="434"/>
      <c r="G15" s="436">
        <f t="shared" si="1"/>
        <v>0</v>
      </c>
    </row>
    <row r="16" spans="1:7" ht="8.25" customHeight="1">
      <c r="A16" s="294"/>
      <c r="B16" s="434"/>
      <c r="C16" s="434"/>
      <c r="D16" s="435" t="str">
        <f t="shared" si="0"/>
        <v/>
      </c>
      <c r="E16" s="434"/>
      <c r="F16" s="434"/>
      <c r="G16" s="436" t="str">
        <f t="shared" si="1"/>
        <v/>
      </c>
    </row>
    <row r="17" spans="1:8" ht="25.5">
      <c r="A17" s="294" t="s">
        <v>605</v>
      </c>
      <c r="B17" s="434"/>
      <c r="C17" s="434"/>
      <c r="D17" s="435">
        <f t="shared" si="0"/>
        <v>0</v>
      </c>
      <c r="E17" s="434"/>
      <c r="F17" s="434"/>
      <c r="G17" s="436">
        <f t="shared" si="1"/>
        <v>0</v>
      </c>
    </row>
    <row r="18" spans="1:8" ht="8.25" customHeight="1">
      <c r="A18" s="294"/>
      <c r="B18" s="434"/>
      <c r="C18" s="434"/>
      <c r="D18" s="435" t="str">
        <f t="shared" si="0"/>
        <v/>
      </c>
      <c r="E18" s="434"/>
      <c r="F18" s="434"/>
      <c r="G18" s="436" t="str">
        <f t="shared" si="1"/>
        <v/>
      </c>
    </row>
    <row r="19" spans="1:8" ht="25.5">
      <c r="A19" s="294" t="s">
        <v>606</v>
      </c>
      <c r="B19" s="434"/>
      <c r="C19" s="434"/>
      <c r="D19" s="435">
        <f t="shared" si="0"/>
        <v>0</v>
      </c>
      <c r="E19" s="434"/>
      <c r="F19" s="434"/>
      <c r="G19" s="436">
        <f t="shared" si="1"/>
        <v>0</v>
      </c>
    </row>
    <row r="20" spans="1:8" ht="8.25" customHeight="1">
      <c r="A20" s="294"/>
      <c r="B20" s="434"/>
      <c r="C20" s="434"/>
      <c r="D20" s="435" t="str">
        <f t="shared" si="0"/>
        <v/>
      </c>
      <c r="E20" s="434"/>
      <c r="F20" s="434"/>
      <c r="G20" s="436" t="str">
        <f t="shared" si="1"/>
        <v/>
      </c>
    </row>
    <row r="21" spans="1:8" ht="26.25" thickBot="1">
      <c r="A21" s="294" t="s">
        <v>607</v>
      </c>
      <c r="B21" s="434"/>
      <c r="C21" s="434"/>
      <c r="D21" s="435">
        <f t="shared" si="0"/>
        <v>0</v>
      </c>
      <c r="E21" s="434"/>
      <c r="F21" s="434"/>
      <c r="G21" s="436">
        <f t="shared" si="1"/>
        <v>0</v>
      </c>
    </row>
    <row r="22" spans="1:8" ht="24.95" customHeight="1" thickBot="1">
      <c r="A22" s="282" t="s">
        <v>491</v>
      </c>
      <c r="B22" s="440">
        <f>SUM(B9:B21)</f>
        <v>130107095.38</v>
      </c>
      <c r="C22" s="440">
        <f>SUM(C9:C21)</f>
        <v>3868173.93</v>
      </c>
      <c r="D22" s="440">
        <f>IF(A22="","",B22+C22)</f>
        <v>133975269.31</v>
      </c>
      <c r="E22" s="440">
        <f>SUM(E9:E21)</f>
        <v>59270578.600000001</v>
      </c>
      <c r="F22" s="440">
        <f>SUM(F9:F21)</f>
        <v>56642446.799999997</v>
      </c>
      <c r="G22" s="441">
        <f>IF(A22="","",D22-E22)</f>
        <v>74704690.710000008</v>
      </c>
      <c r="H22" s="496" t="str">
        <f>IF((B22-'ETCA II-04'!B80)&gt;0.9,"ERROR!!!!! EL MONTO NO COINCIDE CON LO REPORTADO EN EL FORMATO ETCA-II-04 EN EL TOTAL APROBADO ANUAL DEL ANALÍTICO DE EGRESOS","")</f>
        <v/>
      </c>
    </row>
    <row r="23" spans="1:8" ht="24.95" customHeight="1">
      <c r="A23" s="512"/>
      <c r="B23" s="513"/>
      <c r="C23" s="513"/>
      <c r="D23" s="513"/>
      <c r="E23" s="513"/>
      <c r="F23" s="513"/>
      <c r="G23" s="513"/>
      <c r="H23" s="496" t="str">
        <f>IF((C22-'ETCA II-04'!C80)&gt;0.9,"ERROR!!!!! EL MONTO NO COINCIDE CON LO REPORTADO EN EL FORMATO ETCA-II-04 EN EL TOTAL APROBADO ANUAL DEL ANALÍTICO DE EGRESOS","")</f>
        <v/>
      </c>
    </row>
    <row r="24" spans="1:8" ht="24.95" customHeight="1">
      <c r="A24" s="480"/>
      <c r="B24" s="479"/>
      <c r="C24" s="479"/>
      <c r="D24" s="479"/>
      <c r="E24" s="479"/>
      <c r="F24" s="479"/>
      <c r="G24" s="479"/>
      <c r="H24" s="496" t="str">
        <f>IF((D22-'ETCA II-04'!D80)&gt;0.9,"ERROR!!!!! EL MONTO NO COINCIDE CON LO REPORTADO EN EL FORMATO ETCA-II-04 EN EL TOTAL APROBADO ANUAL DEL ANALÍTICO DE EGRESOS","")</f>
        <v/>
      </c>
    </row>
    <row r="25" spans="1:8" ht="24.95" customHeight="1">
      <c r="A25" s="514"/>
      <c r="B25" s="482"/>
      <c r="C25" s="482"/>
      <c r="D25" s="483"/>
      <c r="E25" s="482"/>
      <c r="F25" s="482"/>
      <c r="G25" s="483"/>
      <c r="H25" s="496" t="str">
        <f>IF((E22-'ETCA II-04'!E80)&gt;0.9,"ERROR!!!!! EL MONTO NO COINCIDE CON LO REPORTADO EN EL FORMATO ETCA-II-04 EN EL TOTAL APROBADO ANUAL DEL ANALÍTICO DE EGRESOS","")</f>
        <v/>
      </c>
    </row>
    <row r="26" spans="1:8" ht="24.95" customHeight="1">
      <c r="A26" s="514"/>
      <c r="B26" s="482"/>
      <c r="C26" s="482"/>
      <c r="D26" s="483"/>
      <c r="E26" s="482"/>
      <c r="F26" s="482"/>
      <c r="G26" s="483"/>
      <c r="H26" s="496" t="str">
        <f>IF((F22-'ETCA II-04'!F80)&gt;0.9,"ERROR!!!!! EL MONTO NO COINCIDE CON LO REPORTADO EN EL FORMATO ETCA-II-04 EN EL TOTAL APROBADO ANUAL DEL ANALÍTICO DE EGRESOS","")</f>
        <v/>
      </c>
    </row>
    <row r="27" spans="1:8" ht="25.5" customHeight="1">
      <c r="A27" s="480"/>
      <c r="B27" s="479"/>
      <c r="C27" s="479"/>
      <c r="D27" s="479"/>
      <c r="E27" s="479"/>
      <c r="F27" s="479"/>
      <c r="G27" s="479"/>
      <c r="H27" s="496" t="str">
        <f>IF((G22-'ETCA II-04'!G80)&gt;0.9,"ERROR!!!!! EL MONTO NO COINCIDE CON LO REPORTADO EN EL FORMATO ETCA-II-04 EN EL TOTAL APROBADO ANUAL DEL ANALÍTICO DE EGRESOS","")</f>
        <v/>
      </c>
    </row>
    <row r="29" spans="1:8">
      <c r="F29" s="277"/>
    </row>
    <row r="30" spans="1:8">
      <c r="F30" s="277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90" zoomScaleNormal="100" zoomScaleSheetLayoutView="90" workbookViewId="0">
      <selection activeCell="E23" sqref="E23"/>
    </sheetView>
  </sheetViews>
  <sheetFormatPr baseColWidth="10" defaultRowHeight="15"/>
  <cols>
    <col min="1" max="1" width="35.7109375" customWidth="1"/>
    <col min="2" max="5" width="11.28515625"/>
    <col min="6" max="6" width="11.85546875" customWidth="1"/>
  </cols>
  <sheetData>
    <row r="1" spans="1:7" ht="16.5">
      <c r="A1" s="1292" t="str">
        <f>'ETCA-I-01'!A1:G1</f>
        <v>Instituto de Capacitacion Para el Trabajo del Estado de Sonora</v>
      </c>
      <c r="B1" s="1292"/>
      <c r="C1" s="1292"/>
      <c r="D1" s="1292"/>
      <c r="E1" s="1292"/>
      <c r="F1" s="1292"/>
      <c r="G1" s="1292"/>
    </row>
    <row r="2" spans="1:7" ht="16.5">
      <c r="A2" s="1292" t="s">
        <v>432</v>
      </c>
      <c r="B2" s="1292"/>
      <c r="C2" s="1292"/>
      <c r="D2" s="1292"/>
      <c r="E2" s="1292"/>
      <c r="F2" s="1292"/>
      <c r="G2" s="1292"/>
    </row>
    <row r="3" spans="1:7" ht="16.5">
      <c r="A3" s="1292" t="s">
        <v>608</v>
      </c>
      <c r="B3" s="1292"/>
      <c r="C3" s="1292"/>
      <c r="D3" s="1292"/>
      <c r="E3" s="1292"/>
      <c r="F3" s="1292"/>
      <c r="G3" s="1292"/>
    </row>
    <row r="4" spans="1:7" ht="16.5">
      <c r="A4" s="1068" t="str">
        <f>'ETCA-I-03'!A3:D3</f>
        <v>Del 01 de Enero al 30 de Junio de 2020</v>
      </c>
      <c r="B4" s="1068"/>
      <c r="C4" s="1068"/>
      <c r="D4" s="1068"/>
      <c r="E4" s="1068"/>
      <c r="F4" s="1068"/>
      <c r="G4" s="1068"/>
    </row>
    <row r="5" spans="1:7" ht="17.25" thickBot="1">
      <c r="A5" s="152"/>
      <c r="B5" s="1295"/>
      <c r="C5" s="1295"/>
      <c r="D5" s="1295"/>
      <c r="E5" s="1295"/>
      <c r="F5" s="295"/>
      <c r="G5" s="414"/>
    </row>
    <row r="6" spans="1:7" ht="40.5">
      <c r="A6" s="1293" t="s">
        <v>241</v>
      </c>
      <c r="B6" s="296" t="s">
        <v>435</v>
      </c>
      <c r="C6" s="296" t="s">
        <v>369</v>
      </c>
      <c r="D6" s="296" t="s">
        <v>436</v>
      </c>
      <c r="E6" s="296" t="s">
        <v>437</v>
      </c>
      <c r="F6" s="296" t="s">
        <v>438</v>
      </c>
      <c r="G6" s="297" t="s">
        <v>439</v>
      </c>
    </row>
    <row r="7" spans="1:7" ht="15.75" thickBot="1">
      <c r="A7" s="1294"/>
      <c r="B7" s="298" t="s">
        <v>350</v>
      </c>
      <c r="C7" s="298" t="s">
        <v>351</v>
      </c>
      <c r="D7" s="298" t="s">
        <v>440</v>
      </c>
      <c r="E7" s="298" t="s">
        <v>353</v>
      </c>
      <c r="F7" s="298" t="s">
        <v>354</v>
      </c>
      <c r="G7" s="299" t="s">
        <v>441</v>
      </c>
    </row>
    <row r="8" spans="1:7" ht="16.5">
      <c r="A8" s="300"/>
      <c r="B8" s="301"/>
      <c r="C8" s="301"/>
      <c r="D8" s="301"/>
      <c r="E8" s="301"/>
      <c r="F8" s="301"/>
      <c r="G8" s="302"/>
    </row>
    <row r="9" spans="1:7">
      <c r="A9" s="431" t="s">
        <v>609</v>
      </c>
      <c r="B9" s="432">
        <f>SUM(B10:B17)</f>
        <v>0</v>
      </c>
      <c r="C9" s="432">
        <f>SUM(C10:C17)</f>
        <v>0</v>
      </c>
      <c r="D9" s="432">
        <f>IF(A9="","",B9+C9)</f>
        <v>0</v>
      </c>
      <c r="E9" s="432">
        <f>SUM(E10:E17)</f>
        <v>0</v>
      </c>
      <c r="F9" s="432">
        <f>SUM(F10:F17)</f>
        <v>0</v>
      </c>
      <c r="G9" s="433">
        <f>IF(A9="","",D9-E9)</f>
        <v>0</v>
      </c>
    </row>
    <row r="10" spans="1:7">
      <c r="A10" s="273" t="s">
        <v>610</v>
      </c>
      <c r="B10" s="434"/>
      <c r="C10" s="434"/>
      <c r="D10" s="435">
        <f t="shared" ref="D10:D43" si="0">IF(A10="","",B10+C10)</f>
        <v>0</v>
      </c>
      <c r="E10" s="434"/>
      <c r="F10" s="434"/>
      <c r="G10" s="436">
        <f t="shared" ref="G10:G43" si="1">IF(A10="","",D10-E10)</f>
        <v>0</v>
      </c>
    </row>
    <row r="11" spans="1:7">
      <c r="A11" s="273" t="s">
        <v>611</v>
      </c>
      <c r="B11" s="434"/>
      <c r="C11" s="434"/>
      <c r="D11" s="435">
        <f t="shared" si="0"/>
        <v>0</v>
      </c>
      <c r="E11" s="434"/>
      <c r="F11" s="434"/>
      <c r="G11" s="436">
        <f t="shared" si="1"/>
        <v>0</v>
      </c>
    </row>
    <row r="12" spans="1:7">
      <c r="A12" s="273" t="s">
        <v>612</v>
      </c>
      <c r="B12" s="434"/>
      <c r="C12" s="434"/>
      <c r="D12" s="435">
        <f t="shared" si="0"/>
        <v>0</v>
      </c>
      <c r="E12" s="434"/>
      <c r="F12" s="434"/>
      <c r="G12" s="436">
        <f t="shared" si="1"/>
        <v>0</v>
      </c>
    </row>
    <row r="13" spans="1:7">
      <c r="A13" s="273" t="s">
        <v>613</v>
      </c>
      <c r="B13" s="434"/>
      <c r="C13" s="434"/>
      <c r="D13" s="435">
        <f t="shared" si="0"/>
        <v>0</v>
      </c>
      <c r="E13" s="434"/>
      <c r="F13" s="434"/>
      <c r="G13" s="436">
        <f t="shared" si="1"/>
        <v>0</v>
      </c>
    </row>
    <row r="14" spans="1:7">
      <c r="A14" s="273" t="s">
        <v>614</v>
      </c>
      <c r="B14" s="434"/>
      <c r="C14" s="434"/>
      <c r="D14" s="435">
        <f t="shared" si="0"/>
        <v>0</v>
      </c>
      <c r="E14" s="434"/>
      <c r="F14" s="434"/>
      <c r="G14" s="436">
        <f t="shared" si="1"/>
        <v>0</v>
      </c>
    </row>
    <row r="15" spans="1:7">
      <c r="A15" s="273" t="s">
        <v>615</v>
      </c>
      <c r="B15" s="434"/>
      <c r="C15" s="434"/>
      <c r="D15" s="435">
        <f t="shared" si="0"/>
        <v>0</v>
      </c>
      <c r="E15" s="434"/>
      <c r="F15" s="434"/>
      <c r="G15" s="436">
        <f t="shared" si="1"/>
        <v>0</v>
      </c>
    </row>
    <row r="16" spans="1:7">
      <c r="A16" s="273" t="s">
        <v>616</v>
      </c>
      <c r="B16" s="434"/>
      <c r="C16" s="434"/>
      <c r="D16" s="435">
        <f t="shared" si="0"/>
        <v>0</v>
      </c>
      <c r="E16" s="434"/>
      <c r="F16" s="434"/>
      <c r="G16" s="436">
        <f t="shared" si="1"/>
        <v>0</v>
      </c>
    </row>
    <row r="17" spans="1:7">
      <c r="A17" s="273" t="s">
        <v>466</v>
      </c>
      <c r="B17" s="434"/>
      <c r="C17" s="434"/>
      <c r="D17" s="435">
        <f t="shared" si="0"/>
        <v>0</v>
      </c>
      <c r="E17" s="434"/>
      <c r="F17" s="434"/>
      <c r="G17" s="436">
        <f t="shared" si="1"/>
        <v>0</v>
      </c>
    </row>
    <row r="18" spans="1:7">
      <c r="A18" s="286"/>
      <c r="B18" s="434"/>
      <c r="C18" s="434"/>
      <c r="D18" s="435" t="str">
        <f t="shared" si="0"/>
        <v/>
      </c>
      <c r="E18" s="434"/>
      <c r="F18" s="434"/>
      <c r="G18" s="436" t="str">
        <f t="shared" si="1"/>
        <v/>
      </c>
    </row>
    <row r="19" spans="1:7">
      <c r="A19" s="431" t="s">
        <v>617</v>
      </c>
      <c r="B19" s="432">
        <f>SUM(B20:B26)</f>
        <v>130107095.38</v>
      </c>
      <c r="C19" s="432">
        <f>SUM(C20:C26)</f>
        <v>3868173.93</v>
      </c>
      <c r="D19" s="432">
        <f t="shared" si="0"/>
        <v>133975269.31</v>
      </c>
      <c r="E19" s="432">
        <f>SUM(E20:E26)</f>
        <v>59270578.600000001</v>
      </c>
      <c r="F19" s="432">
        <f>SUM(F20:F26)</f>
        <v>56642446.799999997</v>
      </c>
      <c r="G19" s="433">
        <f t="shared" si="1"/>
        <v>74704690.710000008</v>
      </c>
    </row>
    <row r="20" spans="1:7">
      <c r="A20" s="273" t="s">
        <v>618</v>
      </c>
      <c r="B20" s="434"/>
      <c r="C20" s="434"/>
      <c r="D20" s="435">
        <f t="shared" si="0"/>
        <v>0</v>
      </c>
      <c r="E20" s="434"/>
      <c r="F20" s="434"/>
      <c r="G20" s="436">
        <f t="shared" si="1"/>
        <v>0</v>
      </c>
    </row>
    <row r="21" spans="1:7">
      <c r="A21" s="273" t="s">
        <v>619</v>
      </c>
      <c r="B21" s="434"/>
      <c r="C21" s="434"/>
      <c r="D21" s="435">
        <f t="shared" si="0"/>
        <v>0</v>
      </c>
      <c r="E21" s="434"/>
      <c r="F21" s="434"/>
      <c r="G21" s="436">
        <f t="shared" si="1"/>
        <v>0</v>
      </c>
    </row>
    <row r="22" spans="1:7">
      <c r="A22" s="273" t="s">
        <v>620</v>
      </c>
      <c r="B22" s="434"/>
      <c r="C22" s="434"/>
      <c r="D22" s="435">
        <f t="shared" si="0"/>
        <v>0</v>
      </c>
      <c r="E22" s="434"/>
      <c r="F22" s="434"/>
      <c r="G22" s="436">
        <f t="shared" si="1"/>
        <v>0</v>
      </c>
    </row>
    <row r="23" spans="1:7" ht="25.5">
      <c r="A23" s="273" t="s">
        <v>621</v>
      </c>
      <c r="B23" s="434"/>
      <c r="C23" s="434"/>
      <c r="D23" s="435">
        <f t="shared" si="0"/>
        <v>0</v>
      </c>
      <c r="E23" s="434"/>
      <c r="F23" s="434"/>
      <c r="G23" s="436">
        <f t="shared" si="1"/>
        <v>0</v>
      </c>
    </row>
    <row r="24" spans="1:7">
      <c r="A24" s="273" t="s">
        <v>622</v>
      </c>
      <c r="B24" s="434">
        <v>130107095.38</v>
      </c>
      <c r="C24" s="434">
        <v>3868173.93</v>
      </c>
      <c r="D24" s="435">
        <f t="shared" si="0"/>
        <v>133975269.31</v>
      </c>
      <c r="E24" s="434">
        <v>59270578.600000001</v>
      </c>
      <c r="F24" s="434">
        <v>56642446.799999997</v>
      </c>
      <c r="G24" s="436">
        <f t="shared" si="1"/>
        <v>74704690.710000008</v>
      </c>
    </row>
    <row r="25" spans="1:7">
      <c r="A25" s="273" t="s">
        <v>623</v>
      </c>
      <c r="B25" s="434"/>
      <c r="C25" s="434"/>
      <c r="D25" s="435">
        <f t="shared" si="0"/>
        <v>0</v>
      </c>
      <c r="E25" s="434"/>
      <c r="F25" s="434"/>
      <c r="G25" s="436">
        <f t="shared" si="1"/>
        <v>0</v>
      </c>
    </row>
    <row r="26" spans="1:7">
      <c r="A26" s="273" t="s">
        <v>624</v>
      </c>
      <c r="B26" s="434"/>
      <c r="C26" s="434"/>
      <c r="D26" s="435">
        <f t="shared" si="0"/>
        <v>0</v>
      </c>
      <c r="E26" s="434"/>
      <c r="F26" s="434"/>
      <c r="G26" s="436">
        <f t="shared" si="1"/>
        <v>0</v>
      </c>
    </row>
    <row r="27" spans="1:7">
      <c r="A27" s="286"/>
      <c r="B27" s="434"/>
      <c r="C27" s="434"/>
      <c r="D27" s="435" t="str">
        <f t="shared" si="0"/>
        <v/>
      </c>
      <c r="E27" s="434"/>
      <c r="F27" s="434"/>
      <c r="G27" s="436" t="str">
        <f t="shared" si="1"/>
        <v/>
      </c>
    </row>
    <row r="28" spans="1:7">
      <c r="A28" s="431" t="s">
        <v>625</v>
      </c>
      <c r="B28" s="432">
        <f>SUM(B29:B37)</f>
        <v>0</v>
      </c>
      <c r="C28" s="432">
        <f>SUM(C29:C37)</f>
        <v>0</v>
      </c>
      <c r="D28" s="432">
        <f t="shared" si="0"/>
        <v>0</v>
      </c>
      <c r="E28" s="432">
        <f>SUM(E29:E37)</f>
        <v>0</v>
      </c>
      <c r="F28" s="432">
        <f>SUM(F29:F37)</f>
        <v>0</v>
      </c>
      <c r="G28" s="433">
        <f t="shared" si="1"/>
        <v>0</v>
      </c>
    </row>
    <row r="29" spans="1:7" ht="25.5">
      <c r="A29" s="273" t="s">
        <v>626</v>
      </c>
      <c r="B29" s="434"/>
      <c r="C29" s="434"/>
      <c r="D29" s="435">
        <f t="shared" si="0"/>
        <v>0</v>
      </c>
      <c r="E29" s="434"/>
      <c r="F29" s="434"/>
      <c r="G29" s="436">
        <f t="shared" si="1"/>
        <v>0</v>
      </c>
    </row>
    <row r="30" spans="1:7">
      <c r="A30" s="273" t="s">
        <v>627</v>
      </c>
      <c r="B30" s="434"/>
      <c r="C30" s="434"/>
      <c r="D30" s="435">
        <f t="shared" si="0"/>
        <v>0</v>
      </c>
      <c r="E30" s="434"/>
      <c r="F30" s="434"/>
      <c r="G30" s="436">
        <f t="shared" si="1"/>
        <v>0</v>
      </c>
    </row>
    <row r="31" spans="1:7">
      <c r="A31" s="273" t="s">
        <v>628</v>
      </c>
      <c r="B31" s="434"/>
      <c r="C31" s="434"/>
      <c r="D31" s="435">
        <f t="shared" si="0"/>
        <v>0</v>
      </c>
      <c r="E31" s="434"/>
      <c r="F31" s="434"/>
      <c r="G31" s="436">
        <f t="shared" si="1"/>
        <v>0</v>
      </c>
    </row>
    <row r="32" spans="1:7">
      <c r="A32" s="273" t="s">
        <v>629</v>
      </c>
      <c r="B32" s="434"/>
      <c r="C32" s="434"/>
      <c r="D32" s="435">
        <f t="shared" si="0"/>
        <v>0</v>
      </c>
      <c r="E32" s="434"/>
      <c r="F32" s="434"/>
      <c r="G32" s="436">
        <f t="shared" si="1"/>
        <v>0</v>
      </c>
    </row>
    <row r="33" spans="1:8">
      <c r="A33" s="273" t="s">
        <v>630</v>
      </c>
      <c r="B33" s="434"/>
      <c r="C33" s="434"/>
      <c r="D33" s="435">
        <f t="shared" si="0"/>
        <v>0</v>
      </c>
      <c r="E33" s="434"/>
      <c r="F33" s="434"/>
      <c r="G33" s="436">
        <f t="shared" si="1"/>
        <v>0</v>
      </c>
    </row>
    <row r="34" spans="1:8">
      <c r="A34" s="273" t="s">
        <v>631</v>
      </c>
      <c r="B34" s="434"/>
      <c r="C34" s="434"/>
      <c r="D34" s="435">
        <f t="shared" si="0"/>
        <v>0</v>
      </c>
      <c r="E34" s="434"/>
      <c r="F34" s="434"/>
      <c r="G34" s="436">
        <f t="shared" si="1"/>
        <v>0</v>
      </c>
    </row>
    <row r="35" spans="1:8">
      <c r="A35" s="273" t="s">
        <v>632</v>
      </c>
      <c r="B35" s="434"/>
      <c r="C35" s="434"/>
      <c r="D35" s="435">
        <f t="shared" si="0"/>
        <v>0</v>
      </c>
      <c r="E35" s="434"/>
      <c r="F35" s="434"/>
      <c r="G35" s="436">
        <f t="shared" si="1"/>
        <v>0</v>
      </c>
    </row>
    <row r="36" spans="1:8">
      <c r="A36" s="273" t="s">
        <v>633</v>
      </c>
      <c r="B36" s="434"/>
      <c r="C36" s="434"/>
      <c r="D36" s="435">
        <f t="shared" si="0"/>
        <v>0</v>
      </c>
      <c r="E36" s="434"/>
      <c r="F36" s="434"/>
      <c r="G36" s="436">
        <f t="shared" si="1"/>
        <v>0</v>
      </c>
    </row>
    <row r="37" spans="1:8">
      <c r="A37" s="273" t="s">
        <v>634</v>
      </c>
      <c r="B37" s="434"/>
      <c r="C37" s="434"/>
      <c r="D37" s="435">
        <f t="shared" si="0"/>
        <v>0</v>
      </c>
      <c r="E37" s="434"/>
      <c r="F37" s="434"/>
      <c r="G37" s="436">
        <f t="shared" si="1"/>
        <v>0</v>
      </c>
    </row>
    <row r="38" spans="1:8">
      <c r="A38" s="286"/>
      <c r="B38" s="434"/>
      <c r="C38" s="434"/>
      <c r="D38" s="435" t="str">
        <f t="shared" si="0"/>
        <v/>
      </c>
      <c r="E38" s="434"/>
      <c r="F38" s="434"/>
      <c r="G38" s="436" t="str">
        <f t="shared" si="1"/>
        <v/>
      </c>
    </row>
    <row r="39" spans="1:8" ht="25.5">
      <c r="A39" s="431" t="s">
        <v>635</v>
      </c>
      <c r="B39" s="432">
        <f>SUM(B40:B43)</f>
        <v>0</v>
      </c>
      <c r="C39" s="432">
        <f>SUM(C40:C43)</f>
        <v>0</v>
      </c>
      <c r="D39" s="432">
        <f t="shared" si="0"/>
        <v>0</v>
      </c>
      <c r="E39" s="432">
        <f>SUM(E40:E43)</f>
        <v>0</v>
      </c>
      <c r="F39" s="432">
        <f>SUM(F40:F43)</f>
        <v>0</v>
      </c>
      <c r="G39" s="433">
        <f t="shared" si="1"/>
        <v>0</v>
      </c>
    </row>
    <row r="40" spans="1:8" ht="25.5">
      <c r="A40" s="437" t="s">
        <v>636</v>
      </c>
      <c r="B40" s="434">
        <v>0</v>
      </c>
      <c r="C40" s="434">
        <v>0</v>
      </c>
      <c r="D40" s="435">
        <f t="shared" si="0"/>
        <v>0</v>
      </c>
      <c r="E40" s="434">
        <v>0</v>
      </c>
      <c r="F40" s="434">
        <v>0</v>
      </c>
      <c r="G40" s="436">
        <f t="shared" si="1"/>
        <v>0</v>
      </c>
    </row>
    <row r="41" spans="1:8" ht="38.25">
      <c r="A41" s="437" t="s">
        <v>637</v>
      </c>
      <c r="B41" s="434"/>
      <c r="C41" s="434"/>
      <c r="D41" s="435">
        <f t="shared" si="0"/>
        <v>0</v>
      </c>
      <c r="E41" s="434"/>
      <c r="F41" s="434"/>
      <c r="G41" s="436">
        <f t="shared" si="1"/>
        <v>0</v>
      </c>
    </row>
    <row r="42" spans="1:8">
      <c r="A42" s="273" t="s">
        <v>638</v>
      </c>
      <c r="B42" s="434"/>
      <c r="C42" s="434"/>
      <c r="D42" s="435">
        <f t="shared" si="0"/>
        <v>0</v>
      </c>
      <c r="E42" s="434"/>
      <c r="F42" s="434"/>
      <c r="G42" s="436">
        <f t="shared" si="1"/>
        <v>0</v>
      </c>
    </row>
    <row r="43" spans="1:8" ht="15.75" thickBot="1">
      <c r="A43" s="273" t="s">
        <v>639</v>
      </c>
      <c r="B43" s="434"/>
      <c r="C43" s="434"/>
      <c r="D43" s="435">
        <f t="shared" si="0"/>
        <v>0</v>
      </c>
      <c r="E43" s="434"/>
      <c r="F43" s="434"/>
      <c r="G43" s="436">
        <f t="shared" si="1"/>
        <v>0</v>
      </c>
    </row>
    <row r="44" spans="1:8" ht="15.75" thickBot="1">
      <c r="A44" s="282" t="s">
        <v>491</v>
      </c>
      <c r="B44" s="438">
        <f>SUM(B9,B19,B28,B39)</f>
        <v>130107095.38</v>
      </c>
      <c r="C44" s="438">
        <f>SUM(C9,C19,C28,C39)</f>
        <v>3868173.93</v>
      </c>
      <c r="D44" s="438">
        <f>IF(A44="","",B44+C44)</f>
        <v>133975269.31</v>
      </c>
      <c r="E44" s="438">
        <f>SUM(E9,E19,E28,E39)</f>
        <v>59270578.600000001</v>
      </c>
      <c r="F44" s="438">
        <f>SUM(F9,F19,F28,F39)</f>
        <v>56642446.799999997</v>
      </c>
      <c r="G44" s="439">
        <f>IF(A44="","",D44-E44)</f>
        <v>74704690.710000008</v>
      </c>
      <c r="H44" s="496" t="str">
        <f>IF((B44-'ETCA II-04'!B80)&gt;0.9,"ERROR!!!!! EL MONTO NO COINCIDE CON LO REPORTADO EN EL FORMATO ETCA-II-04 EN EL TOTAL APROBADO ANUAL DEL ANALÍTICO DE EGRESOS","")</f>
        <v/>
      </c>
    </row>
    <row r="45" spans="1:8" ht="9" customHeight="1">
      <c r="A45" s="480"/>
      <c r="B45" s="483"/>
      <c r="C45" s="483"/>
      <c r="D45" s="483"/>
      <c r="E45" s="483"/>
      <c r="F45" s="483"/>
      <c r="G45" s="483"/>
      <c r="H45" s="496" t="str">
        <f>IF((C44-'ETCA II-04'!C80)&gt;0.9,"ERROR!!!!! EL MONTO NO COINCIDE CON LO REPORTADO EN EL FORMATO ETCA-II-04 EN EL TOTAL DE AMPLIACIONES/REDUCCIONES PRESENTADO EN EL ANALÍTICO DE EGRESOS","")</f>
        <v/>
      </c>
    </row>
    <row r="46" spans="1:8">
      <c r="A46" s="481"/>
      <c r="B46" s="482"/>
      <c r="C46" s="482"/>
      <c r="D46" s="483"/>
      <c r="E46" s="482"/>
      <c r="F46" s="482"/>
      <c r="G46" s="483"/>
      <c r="H46" s="496" t="str">
        <f>IF((E44-'ETCA II-04'!E80)&gt;0.9,"ERROR!!!!! EL MONTO NO COINCIDE CON LO REPORTADO EN EL FORMATO ETCA-II-04 EN EL TOTAL DEVENGADO ANUAL PRESENTADO EN EL ANALÍTICO DE EGRESOS","")</f>
        <v/>
      </c>
    </row>
    <row r="47" spans="1:8">
      <c r="A47" s="480"/>
      <c r="B47" s="483"/>
      <c r="C47" s="483"/>
      <c r="D47" s="483"/>
      <c r="E47" s="483"/>
      <c r="F47" s="483"/>
      <c r="G47" s="483"/>
      <c r="H47" s="496" t="str">
        <f>IF((F44-'ETCA II-04'!F80)&gt;0.9,"ERROR!!!!! EL MONTO NO COINCIDE CON LO REPORTADO EN EL FORMATO ETCA-II-04 EN EL TOTAL PAGADO ANUAL PRESENTADO EN EL ANALÍTICO DE EGRESOS","")</f>
        <v/>
      </c>
    </row>
    <row r="48" spans="1:8">
      <c r="H48" s="496" t="str">
        <f>IF((G44-'ETCA 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workbookViewId="0">
      <pane ySplit="9" topLeftCell="A67" activePane="bottomLeft" state="frozen"/>
      <selection pane="bottomLeft" activeCell="J87" sqref="J87"/>
    </sheetView>
  </sheetViews>
  <sheetFormatPr baseColWidth="10" defaultColWidth="11" defaultRowHeight="12.75"/>
  <cols>
    <col min="1" max="1" width="52.85546875" style="1421" customWidth="1"/>
    <col min="2" max="2" width="9.85546875" style="1421" bestFit="1" customWidth="1"/>
    <col min="3" max="3" width="14.42578125" style="1421" customWidth="1"/>
    <col min="4" max="4" width="13.85546875" style="1421" customWidth="1"/>
    <col min="5" max="5" width="14.140625" style="1421" customWidth="1"/>
    <col min="6" max="6" width="14.5703125" style="1421" customWidth="1"/>
    <col min="7" max="7" width="15.28515625" style="1421" bestFit="1" customWidth="1"/>
    <col min="8" max="256" width="11" style="1421"/>
    <col min="257" max="257" width="52.85546875" style="1421" customWidth="1"/>
    <col min="258" max="258" width="9.85546875" style="1421" bestFit="1" customWidth="1"/>
    <col min="259" max="259" width="14.42578125" style="1421" customWidth="1"/>
    <col min="260" max="260" width="13.85546875" style="1421" customWidth="1"/>
    <col min="261" max="261" width="14.140625" style="1421" customWidth="1"/>
    <col min="262" max="262" width="14.5703125" style="1421" customWidth="1"/>
    <col min="263" max="263" width="15.28515625" style="1421" bestFit="1" customWidth="1"/>
    <col min="264" max="512" width="11" style="1421"/>
    <col min="513" max="513" width="52.85546875" style="1421" customWidth="1"/>
    <col min="514" max="514" width="9.85546875" style="1421" bestFit="1" customWidth="1"/>
    <col min="515" max="515" width="14.42578125" style="1421" customWidth="1"/>
    <col min="516" max="516" width="13.85546875" style="1421" customWidth="1"/>
    <col min="517" max="517" width="14.140625" style="1421" customWidth="1"/>
    <col min="518" max="518" width="14.5703125" style="1421" customWidth="1"/>
    <col min="519" max="519" width="15.28515625" style="1421" bestFit="1" customWidth="1"/>
    <col min="520" max="768" width="11" style="1421"/>
    <col min="769" max="769" width="52.85546875" style="1421" customWidth="1"/>
    <col min="770" max="770" width="9.85546875" style="1421" bestFit="1" customWidth="1"/>
    <col min="771" max="771" width="14.42578125" style="1421" customWidth="1"/>
    <col min="772" max="772" width="13.85546875" style="1421" customWidth="1"/>
    <col min="773" max="773" width="14.140625" style="1421" customWidth="1"/>
    <col min="774" max="774" width="14.5703125" style="1421" customWidth="1"/>
    <col min="775" max="775" width="15.28515625" style="1421" bestFit="1" customWidth="1"/>
    <col min="776" max="1024" width="11" style="1421"/>
    <col min="1025" max="1025" width="52.85546875" style="1421" customWidth="1"/>
    <col min="1026" max="1026" width="9.85546875" style="1421" bestFit="1" customWidth="1"/>
    <col min="1027" max="1027" width="14.42578125" style="1421" customWidth="1"/>
    <col min="1028" max="1028" width="13.85546875" style="1421" customWidth="1"/>
    <col min="1029" max="1029" width="14.140625" style="1421" customWidth="1"/>
    <col min="1030" max="1030" width="14.5703125" style="1421" customWidth="1"/>
    <col min="1031" max="1031" width="15.28515625" style="1421" bestFit="1" customWidth="1"/>
    <col min="1032" max="1280" width="11" style="1421"/>
    <col min="1281" max="1281" width="52.85546875" style="1421" customWidth="1"/>
    <col min="1282" max="1282" width="9.85546875" style="1421" bestFit="1" customWidth="1"/>
    <col min="1283" max="1283" width="14.42578125" style="1421" customWidth="1"/>
    <col min="1284" max="1284" width="13.85546875" style="1421" customWidth="1"/>
    <col min="1285" max="1285" width="14.140625" style="1421" customWidth="1"/>
    <col min="1286" max="1286" width="14.5703125" style="1421" customWidth="1"/>
    <col min="1287" max="1287" width="15.28515625" style="1421" bestFit="1" customWidth="1"/>
    <col min="1288" max="1536" width="11" style="1421"/>
    <col min="1537" max="1537" width="52.85546875" style="1421" customWidth="1"/>
    <col min="1538" max="1538" width="9.85546875" style="1421" bestFit="1" customWidth="1"/>
    <col min="1539" max="1539" width="14.42578125" style="1421" customWidth="1"/>
    <col min="1540" max="1540" width="13.85546875" style="1421" customWidth="1"/>
    <col min="1541" max="1541" width="14.140625" style="1421" customWidth="1"/>
    <col min="1542" max="1542" width="14.5703125" style="1421" customWidth="1"/>
    <col min="1543" max="1543" width="15.28515625" style="1421" bestFit="1" customWidth="1"/>
    <col min="1544" max="1792" width="11" style="1421"/>
    <col min="1793" max="1793" width="52.85546875" style="1421" customWidth="1"/>
    <col min="1794" max="1794" width="9.85546875" style="1421" bestFit="1" customWidth="1"/>
    <col min="1795" max="1795" width="14.42578125" style="1421" customWidth="1"/>
    <col min="1796" max="1796" width="13.85546875" style="1421" customWidth="1"/>
    <col min="1797" max="1797" width="14.140625" style="1421" customWidth="1"/>
    <col min="1798" max="1798" width="14.5703125" style="1421" customWidth="1"/>
    <col min="1799" max="1799" width="15.28515625" style="1421" bestFit="1" customWidth="1"/>
    <col min="1800" max="2048" width="11" style="1421"/>
    <col min="2049" max="2049" width="52.85546875" style="1421" customWidth="1"/>
    <col min="2050" max="2050" width="9.85546875" style="1421" bestFit="1" customWidth="1"/>
    <col min="2051" max="2051" width="14.42578125" style="1421" customWidth="1"/>
    <col min="2052" max="2052" width="13.85546875" style="1421" customWidth="1"/>
    <col min="2053" max="2053" width="14.140625" style="1421" customWidth="1"/>
    <col min="2054" max="2054" width="14.5703125" style="1421" customWidth="1"/>
    <col min="2055" max="2055" width="15.28515625" style="1421" bestFit="1" customWidth="1"/>
    <col min="2056" max="2304" width="11" style="1421"/>
    <col min="2305" max="2305" width="52.85546875" style="1421" customWidth="1"/>
    <col min="2306" max="2306" width="9.85546875" style="1421" bestFit="1" customWidth="1"/>
    <col min="2307" max="2307" width="14.42578125" style="1421" customWidth="1"/>
    <col min="2308" max="2308" width="13.85546875" style="1421" customWidth="1"/>
    <col min="2309" max="2309" width="14.140625" style="1421" customWidth="1"/>
    <col min="2310" max="2310" width="14.5703125" style="1421" customWidth="1"/>
    <col min="2311" max="2311" width="15.28515625" style="1421" bestFit="1" customWidth="1"/>
    <col min="2312" max="2560" width="11" style="1421"/>
    <col min="2561" max="2561" width="52.85546875" style="1421" customWidth="1"/>
    <col min="2562" max="2562" width="9.85546875" style="1421" bestFit="1" customWidth="1"/>
    <col min="2563" max="2563" width="14.42578125" style="1421" customWidth="1"/>
    <col min="2564" max="2564" width="13.85546875" style="1421" customWidth="1"/>
    <col min="2565" max="2565" width="14.140625" style="1421" customWidth="1"/>
    <col min="2566" max="2566" width="14.5703125" style="1421" customWidth="1"/>
    <col min="2567" max="2567" width="15.28515625" style="1421" bestFit="1" customWidth="1"/>
    <col min="2568" max="2816" width="11" style="1421"/>
    <col min="2817" max="2817" width="52.85546875" style="1421" customWidth="1"/>
    <col min="2818" max="2818" width="9.85546875" style="1421" bestFit="1" customWidth="1"/>
    <col min="2819" max="2819" width="14.42578125" style="1421" customWidth="1"/>
    <col min="2820" max="2820" width="13.85546875" style="1421" customWidth="1"/>
    <col min="2821" max="2821" width="14.140625" style="1421" customWidth="1"/>
    <col min="2822" max="2822" width="14.5703125" style="1421" customWidth="1"/>
    <col min="2823" max="2823" width="15.28515625" style="1421" bestFit="1" customWidth="1"/>
    <col min="2824" max="3072" width="11" style="1421"/>
    <col min="3073" max="3073" width="52.85546875" style="1421" customWidth="1"/>
    <col min="3074" max="3074" width="9.85546875" style="1421" bestFit="1" customWidth="1"/>
    <col min="3075" max="3075" width="14.42578125" style="1421" customWidth="1"/>
    <col min="3076" max="3076" width="13.85546875" style="1421" customWidth="1"/>
    <col min="3077" max="3077" width="14.140625" style="1421" customWidth="1"/>
    <col min="3078" max="3078" width="14.5703125" style="1421" customWidth="1"/>
    <col min="3079" max="3079" width="15.28515625" style="1421" bestFit="1" customWidth="1"/>
    <col min="3080" max="3328" width="11" style="1421"/>
    <col min="3329" max="3329" width="52.85546875" style="1421" customWidth="1"/>
    <col min="3330" max="3330" width="9.85546875" style="1421" bestFit="1" customWidth="1"/>
    <col min="3331" max="3331" width="14.42578125" style="1421" customWidth="1"/>
    <col min="3332" max="3332" width="13.85546875" style="1421" customWidth="1"/>
    <col min="3333" max="3333" width="14.140625" style="1421" customWidth="1"/>
    <col min="3334" max="3334" width="14.5703125" style="1421" customWidth="1"/>
    <col min="3335" max="3335" width="15.28515625" style="1421" bestFit="1" customWidth="1"/>
    <col min="3336" max="3584" width="11" style="1421"/>
    <col min="3585" max="3585" width="52.85546875" style="1421" customWidth="1"/>
    <col min="3586" max="3586" width="9.85546875" style="1421" bestFit="1" customWidth="1"/>
    <col min="3587" max="3587" width="14.42578125" style="1421" customWidth="1"/>
    <col min="3588" max="3588" width="13.85546875" style="1421" customWidth="1"/>
    <col min="3589" max="3589" width="14.140625" style="1421" customWidth="1"/>
    <col min="3590" max="3590" width="14.5703125" style="1421" customWidth="1"/>
    <col min="3591" max="3591" width="15.28515625" style="1421" bestFit="1" customWidth="1"/>
    <col min="3592" max="3840" width="11" style="1421"/>
    <col min="3841" max="3841" width="52.85546875" style="1421" customWidth="1"/>
    <col min="3842" max="3842" width="9.85546875" style="1421" bestFit="1" customWidth="1"/>
    <col min="3843" max="3843" width="14.42578125" style="1421" customWidth="1"/>
    <col min="3844" max="3844" width="13.85546875" style="1421" customWidth="1"/>
    <col min="3845" max="3845" width="14.140625" style="1421" customWidth="1"/>
    <col min="3846" max="3846" width="14.5703125" style="1421" customWidth="1"/>
    <col min="3847" max="3847" width="15.28515625" style="1421" bestFit="1" customWidth="1"/>
    <col min="3848" max="4096" width="11" style="1421"/>
    <col min="4097" max="4097" width="52.85546875" style="1421" customWidth="1"/>
    <col min="4098" max="4098" width="9.85546875" style="1421" bestFit="1" customWidth="1"/>
    <col min="4099" max="4099" width="14.42578125" style="1421" customWidth="1"/>
    <col min="4100" max="4100" width="13.85546875" style="1421" customWidth="1"/>
    <col min="4101" max="4101" width="14.140625" style="1421" customWidth="1"/>
    <col min="4102" max="4102" width="14.5703125" style="1421" customWidth="1"/>
    <col min="4103" max="4103" width="15.28515625" style="1421" bestFit="1" customWidth="1"/>
    <col min="4104" max="4352" width="11" style="1421"/>
    <col min="4353" max="4353" width="52.85546875" style="1421" customWidth="1"/>
    <col min="4354" max="4354" width="9.85546875" style="1421" bestFit="1" customWidth="1"/>
    <col min="4355" max="4355" width="14.42578125" style="1421" customWidth="1"/>
    <col min="4356" max="4356" width="13.85546875" style="1421" customWidth="1"/>
    <col min="4357" max="4357" width="14.140625" style="1421" customWidth="1"/>
    <col min="4358" max="4358" width="14.5703125" style="1421" customWidth="1"/>
    <col min="4359" max="4359" width="15.28515625" style="1421" bestFit="1" customWidth="1"/>
    <col min="4360" max="4608" width="11" style="1421"/>
    <col min="4609" max="4609" width="52.85546875" style="1421" customWidth="1"/>
    <col min="4610" max="4610" width="9.85546875" style="1421" bestFit="1" customWidth="1"/>
    <col min="4611" max="4611" width="14.42578125" style="1421" customWidth="1"/>
    <col min="4612" max="4612" width="13.85546875" style="1421" customWidth="1"/>
    <col min="4613" max="4613" width="14.140625" style="1421" customWidth="1"/>
    <col min="4614" max="4614" width="14.5703125" style="1421" customWidth="1"/>
    <col min="4615" max="4615" width="15.28515625" style="1421" bestFit="1" customWidth="1"/>
    <col min="4616" max="4864" width="11" style="1421"/>
    <col min="4865" max="4865" width="52.85546875" style="1421" customWidth="1"/>
    <col min="4866" max="4866" width="9.85546875" style="1421" bestFit="1" customWidth="1"/>
    <col min="4867" max="4867" width="14.42578125" style="1421" customWidth="1"/>
    <col min="4868" max="4868" width="13.85546875" style="1421" customWidth="1"/>
    <col min="4869" max="4869" width="14.140625" style="1421" customWidth="1"/>
    <col min="4870" max="4870" width="14.5703125" style="1421" customWidth="1"/>
    <col min="4871" max="4871" width="15.28515625" style="1421" bestFit="1" customWidth="1"/>
    <col min="4872" max="5120" width="11" style="1421"/>
    <col min="5121" max="5121" width="52.85546875" style="1421" customWidth="1"/>
    <col min="5122" max="5122" width="9.85546875" style="1421" bestFit="1" customWidth="1"/>
    <col min="5123" max="5123" width="14.42578125" style="1421" customWidth="1"/>
    <col min="5124" max="5124" width="13.85546875" style="1421" customWidth="1"/>
    <col min="5125" max="5125" width="14.140625" style="1421" customWidth="1"/>
    <col min="5126" max="5126" width="14.5703125" style="1421" customWidth="1"/>
    <col min="5127" max="5127" width="15.28515625" style="1421" bestFit="1" customWidth="1"/>
    <col min="5128" max="5376" width="11" style="1421"/>
    <col min="5377" max="5377" width="52.85546875" style="1421" customWidth="1"/>
    <col min="5378" max="5378" width="9.85546875" style="1421" bestFit="1" customWidth="1"/>
    <col min="5379" max="5379" width="14.42578125" style="1421" customWidth="1"/>
    <col min="5380" max="5380" width="13.85546875" style="1421" customWidth="1"/>
    <col min="5381" max="5381" width="14.140625" style="1421" customWidth="1"/>
    <col min="5382" max="5382" width="14.5703125" style="1421" customWidth="1"/>
    <col min="5383" max="5383" width="15.28515625" style="1421" bestFit="1" customWidth="1"/>
    <col min="5384" max="5632" width="11" style="1421"/>
    <col min="5633" max="5633" width="52.85546875" style="1421" customWidth="1"/>
    <col min="5634" max="5634" width="9.85546875" style="1421" bestFit="1" customWidth="1"/>
    <col min="5635" max="5635" width="14.42578125" style="1421" customWidth="1"/>
    <col min="5636" max="5636" width="13.85546875" style="1421" customWidth="1"/>
    <col min="5637" max="5637" width="14.140625" style="1421" customWidth="1"/>
    <col min="5638" max="5638" width="14.5703125" style="1421" customWidth="1"/>
    <col min="5639" max="5639" width="15.28515625" style="1421" bestFit="1" customWidth="1"/>
    <col min="5640" max="5888" width="11" style="1421"/>
    <col min="5889" max="5889" width="52.85546875" style="1421" customWidth="1"/>
    <col min="5890" max="5890" width="9.85546875" style="1421" bestFit="1" customWidth="1"/>
    <col min="5891" max="5891" width="14.42578125" style="1421" customWidth="1"/>
    <col min="5892" max="5892" width="13.85546875" style="1421" customWidth="1"/>
    <col min="5893" max="5893" width="14.140625" style="1421" customWidth="1"/>
    <col min="5894" max="5894" width="14.5703125" style="1421" customWidth="1"/>
    <col min="5895" max="5895" width="15.28515625" style="1421" bestFit="1" customWidth="1"/>
    <col min="5896" max="6144" width="11" style="1421"/>
    <col min="6145" max="6145" width="52.85546875" style="1421" customWidth="1"/>
    <col min="6146" max="6146" width="9.85546875" style="1421" bestFit="1" customWidth="1"/>
    <col min="6147" max="6147" width="14.42578125" style="1421" customWidth="1"/>
    <col min="6148" max="6148" width="13.85546875" style="1421" customWidth="1"/>
    <col min="6149" max="6149" width="14.140625" style="1421" customWidth="1"/>
    <col min="6150" max="6150" width="14.5703125" style="1421" customWidth="1"/>
    <col min="6151" max="6151" width="15.28515625" style="1421" bestFit="1" customWidth="1"/>
    <col min="6152" max="6400" width="11" style="1421"/>
    <col min="6401" max="6401" width="52.85546875" style="1421" customWidth="1"/>
    <col min="6402" max="6402" width="9.85546875" style="1421" bestFit="1" customWidth="1"/>
    <col min="6403" max="6403" width="14.42578125" style="1421" customWidth="1"/>
    <col min="6404" max="6404" width="13.85546875" style="1421" customWidth="1"/>
    <col min="6405" max="6405" width="14.140625" style="1421" customWidth="1"/>
    <col min="6406" max="6406" width="14.5703125" style="1421" customWidth="1"/>
    <col min="6407" max="6407" width="15.28515625" style="1421" bestFit="1" customWidth="1"/>
    <col min="6408" max="6656" width="11" style="1421"/>
    <col min="6657" max="6657" width="52.85546875" style="1421" customWidth="1"/>
    <col min="6658" max="6658" width="9.85546875" style="1421" bestFit="1" customWidth="1"/>
    <col min="6659" max="6659" width="14.42578125" style="1421" customWidth="1"/>
    <col min="6660" max="6660" width="13.85546875" style="1421" customWidth="1"/>
    <col min="6661" max="6661" width="14.140625" style="1421" customWidth="1"/>
    <col min="6662" max="6662" width="14.5703125" style="1421" customWidth="1"/>
    <col min="6663" max="6663" width="15.28515625" style="1421" bestFit="1" customWidth="1"/>
    <col min="6664" max="6912" width="11" style="1421"/>
    <col min="6913" max="6913" width="52.85546875" style="1421" customWidth="1"/>
    <col min="6914" max="6914" width="9.85546875" style="1421" bestFit="1" customWidth="1"/>
    <col min="6915" max="6915" width="14.42578125" style="1421" customWidth="1"/>
    <col min="6916" max="6916" width="13.85546875" style="1421" customWidth="1"/>
    <col min="6917" max="6917" width="14.140625" style="1421" customWidth="1"/>
    <col min="6918" max="6918" width="14.5703125" style="1421" customWidth="1"/>
    <col min="6919" max="6919" width="15.28515625" style="1421" bestFit="1" customWidth="1"/>
    <col min="6920" max="7168" width="11" style="1421"/>
    <col min="7169" max="7169" width="52.85546875" style="1421" customWidth="1"/>
    <col min="7170" max="7170" width="9.85546875" style="1421" bestFit="1" customWidth="1"/>
    <col min="7171" max="7171" width="14.42578125" style="1421" customWidth="1"/>
    <col min="7172" max="7172" width="13.85546875" style="1421" customWidth="1"/>
    <col min="7173" max="7173" width="14.140625" style="1421" customWidth="1"/>
    <col min="7174" max="7174" width="14.5703125" style="1421" customWidth="1"/>
    <col min="7175" max="7175" width="15.28515625" style="1421" bestFit="1" customWidth="1"/>
    <col min="7176" max="7424" width="11" style="1421"/>
    <col min="7425" max="7425" width="52.85546875" style="1421" customWidth="1"/>
    <col min="7426" max="7426" width="9.85546875" style="1421" bestFit="1" customWidth="1"/>
    <col min="7427" max="7427" width="14.42578125" style="1421" customWidth="1"/>
    <col min="7428" max="7428" width="13.85546875" style="1421" customWidth="1"/>
    <col min="7429" max="7429" width="14.140625" style="1421" customWidth="1"/>
    <col min="7430" max="7430" width="14.5703125" style="1421" customWidth="1"/>
    <col min="7431" max="7431" width="15.28515625" style="1421" bestFit="1" customWidth="1"/>
    <col min="7432" max="7680" width="11" style="1421"/>
    <col min="7681" max="7681" width="52.85546875" style="1421" customWidth="1"/>
    <col min="7682" max="7682" width="9.85546875" style="1421" bestFit="1" customWidth="1"/>
    <col min="7683" max="7683" width="14.42578125" style="1421" customWidth="1"/>
    <col min="7684" max="7684" width="13.85546875" style="1421" customWidth="1"/>
    <col min="7685" max="7685" width="14.140625" style="1421" customWidth="1"/>
    <col min="7686" max="7686" width="14.5703125" style="1421" customWidth="1"/>
    <col min="7687" max="7687" width="15.28515625" style="1421" bestFit="1" customWidth="1"/>
    <col min="7688" max="7936" width="11" style="1421"/>
    <col min="7937" max="7937" width="52.85546875" style="1421" customWidth="1"/>
    <col min="7938" max="7938" width="9.85546875" style="1421" bestFit="1" customWidth="1"/>
    <col min="7939" max="7939" width="14.42578125" style="1421" customWidth="1"/>
    <col min="7940" max="7940" width="13.85546875" style="1421" customWidth="1"/>
    <col min="7941" max="7941" width="14.140625" style="1421" customWidth="1"/>
    <col min="7942" max="7942" width="14.5703125" style="1421" customWidth="1"/>
    <col min="7943" max="7943" width="15.28515625" style="1421" bestFit="1" customWidth="1"/>
    <col min="7944" max="8192" width="11" style="1421"/>
    <col min="8193" max="8193" width="52.85546875" style="1421" customWidth="1"/>
    <col min="8194" max="8194" width="9.85546875" style="1421" bestFit="1" customWidth="1"/>
    <col min="8195" max="8195" width="14.42578125" style="1421" customWidth="1"/>
    <col min="8196" max="8196" width="13.85546875" style="1421" customWidth="1"/>
    <col min="8197" max="8197" width="14.140625" style="1421" customWidth="1"/>
    <col min="8198" max="8198" width="14.5703125" style="1421" customWidth="1"/>
    <col min="8199" max="8199" width="15.28515625" style="1421" bestFit="1" customWidth="1"/>
    <col min="8200" max="8448" width="11" style="1421"/>
    <col min="8449" max="8449" width="52.85546875" style="1421" customWidth="1"/>
    <col min="8450" max="8450" width="9.85546875" style="1421" bestFit="1" customWidth="1"/>
    <col min="8451" max="8451" width="14.42578125" style="1421" customWidth="1"/>
    <col min="8452" max="8452" width="13.85546875" style="1421" customWidth="1"/>
    <col min="8453" max="8453" width="14.140625" style="1421" customWidth="1"/>
    <col min="8454" max="8454" width="14.5703125" style="1421" customWidth="1"/>
    <col min="8455" max="8455" width="15.28515625" style="1421" bestFit="1" customWidth="1"/>
    <col min="8456" max="8704" width="11" style="1421"/>
    <col min="8705" max="8705" width="52.85546875" style="1421" customWidth="1"/>
    <col min="8706" max="8706" width="9.85546875" style="1421" bestFit="1" customWidth="1"/>
    <col min="8707" max="8707" width="14.42578125" style="1421" customWidth="1"/>
    <col min="8708" max="8708" width="13.85546875" style="1421" customWidth="1"/>
    <col min="8709" max="8709" width="14.140625" style="1421" customWidth="1"/>
    <col min="8710" max="8710" width="14.5703125" style="1421" customWidth="1"/>
    <col min="8711" max="8711" width="15.28515625" style="1421" bestFit="1" customWidth="1"/>
    <col min="8712" max="8960" width="11" style="1421"/>
    <col min="8961" max="8961" width="52.85546875" style="1421" customWidth="1"/>
    <col min="8962" max="8962" width="9.85546875" style="1421" bestFit="1" customWidth="1"/>
    <col min="8963" max="8963" width="14.42578125" style="1421" customWidth="1"/>
    <col min="8964" max="8964" width="13.85546875" style="1421" customWidth="1"/>
    <col min="8965" max="8965" width="14.140625" style="1421" customWidth="1"/>
    <col min="8966" max="8966" width="14.5703125" style="1421" customWidth="1"/>
    <col min="8967" max="8967" width="15.28515625" style="1421" bestFit="1" customWidth="1"/>
    <col min="8968" max="9216" width="11" style="1421"/>
    <col min="9217" max="9217" width="52.85546875" style="1421" customWidth="1"/>
    <col min="9218" max="9218" width="9.85546875" style="1421" bestFit="1" customWidth="1"/>
    <col min="9219" max="9219" width="14.42578125" style="1421" customWidth="1"/>
    <col min="9220" max="9220" width="13.85546875" style="1421" customWidth="1"/>
    <col min="9221" max="9221" width="14.140625" style="1421" customWidth="1"/>
    <col min="9222" max="9222" width="14.5703125" style="1421" customWidth="1"/>
    <col min="9223" max="9223" width="15.28515625" style="1421" bestFit="1" customWidth="1"/>
    <col min="9224" max="9472" width="11" style="1421"/>
    <col min="9473" max="9473" width="52.85546875" style="1421" customWidth="1"/>
    <col min="9474" max="9474" width="9.85546875" style="1421" bestFit="1" customWidth="1"/>
    <col min="9475" max="9475" width="14.42578125" style="1421" customWidth="1"/>
    <col min="9476" max="9476" width="13.85546875" style="1421" customWidth="1"/>
    <col min="9477" max="9477" width="14.140625" style="1421" customWidth="1"/>
    <col min="9478" max="9478" width="14.5703125" style="1421" customWidth="1"/>
    <col min="9479" max="9479" width="15.28515625" style="1421" bestFit="1" customWidth="1"/>
    <col min="9480" max="9728" width="11" style="1421"/>
    <col min="9729" max="9729" width="52.85546875" style="1421" customWidth="1"/>
    <col min="9730" max="9730" width="9.85546875" style="1421" bestFit="1" customWidth="1"/>
    <col min="9731" max="9731" width="14.42578125" style="1421" customWidth="1"/>
    <col min="9732" max="9732" width="13.85546875" style="1421" customWidth="1"/>
    <col min="9733" max="9733" width="14.140625" style="1421" customWidth="1"/>
    <col min="9734" max="9734" width="14.5703125" style="1421" customWidth="1"/>
    <col min="9735" max="9735" width="15.28515625" style="1421" bestFit="1" customWidth="1"/>
    <col min="9736" max="9984" width="11" style="1421"/>
    <col min="9985" max="9985" width="52.85546875" style="1421" customWidth="1"/>
    <col min="9986" max="9986" width="9.85546875" style="1421" bestFit="1" customWidth="1"/>
    <col min="9987" max="9987" width="14.42578125" style="1421" customWidth="1"/>
    <col min="9988" max="9988" width="13.85546875" style="1421" customWidth="1"/>
    <col min="9989" max="9989" width="14.140625" style="1421" customWidth="1"/>
    <col min="9990" max="9990" width="14.5703125" style="1421" customWidth="1"/>
    <col min="9991" max="9991" width="15.28515625" style="1421" bestFit="1" customWidth="1"/>
    <col min="9992" max="10240" width="11" style="1421"/>
    <col min="10241" max="10241" width="52.85546875" style="1421" customWidth="1"/>
    <col min="10242" max="10242" width="9.85546875" style="1421" bestFit="1" customWidth="1"/>
    <col min="10243" max="10243" width="14.42578125" style="1421" customWidth="1"/>
    <col min="10244" max="10244" width="13.85546875" style="1421" customWidth="1"/>
    <col min="10245" max="10245" width="14.140625" style="1421" customWidth="1"/>
    <col min="10246" max="10246" width="14.5703125" style="1421" customWidth="1"/>
    <col min="10247" max="10247" width="15.28515625" style="1421" bestFit="1" customWidth="1"/>
    <col min="10248" max="10496" width="11" style="1421"/>
    <col min="10497" max="10497" width="52.85546875" style="1421" customWidth="1"/>
    <col min="10498" max="10498" width="9.85546875" style="1421" bestFit="1" customWidth="1"/>
    <col min="10499" max="10499" width="14.42578125" style="1421" customWidth="1"/>
    <col min="10500" max="10500" width="13.85546875" style="1421" customWidth="1"/>
    <col min="10501" max="10501" width="14.140625" style="1421" customWidth="1"/>
    <col min="10502" max="10502" width="14.5703125" style="1421" customWidth="1"/>
    <col min="10503" max="10503" width="15.28515625" style="1421" bestFit="1" customWidth="1"/>
    <col min="10504" max="10752" width="11" style="1421"/>
    <col min="10753" max="10753" width="52.85546875" style="1421" customWidth="1"/>
    <col min="10754" max="10754" width="9.85546875" style="1421" bestFit="1" customWidth="1"/>
    <col min="10755" max="10755" width="14.42578125" style="1421" customWidth="1"/>
    <col min="10756" max="10756" width="13.85546875" style="1421" customWidth="1"/>
    <col min="10757" max="10757" width="14.140625" style="1421" customWidth="1"/>
    <col min="10758" max="10758" width="14.5703125" style="1421" customWidth="1"/>
    <col min="10759" max="10759" width="15.28515625" style="1421" bestFit="1" customWidth="1"/>
    <col min="10760" max="11008" width="11" style="1421"/>
    <col min="11009" max="11009" width="52.85546875" style="1421" customWidth="1"/>
    <col min="11010" max="11010" width="9.85546875" style="1421" bestFit="1" customWidth="1"/>
    <col min="11011" max="11011" width="14.42578125" style="1421" customWidth="1"/>
    <col min="11012" max="11012" width="13.85546875" style="1421" customWidth="1"/>
    <col min="11013" max="11013" width="14.140625" style="1421" customWidth="1"/>
    <col min="11014" max="11014" width="14.5703125" style="1421" customWidth="1"/>
    <col min="11015" max="11015" width="15.28515625" style="1421" bestFit="1" customWidth="1"/>
    <col min="11016" max="11264" width="11" style="1421"/>
    <col min="11265" max="11265" width="52.85546875" style="1421" customWidth="1"/>
    <col min="11266" max="11266" width="9.85546875" style="1421" bestFit="1" customWidth="1"/>
    <col min="11267" max="11267" width="14.42578125" style="1421" customWidth="1"/>
    <col min="11268" max="11268" width="13.85546875" style="1421" customWidth="1"/>
    <col min="11269" max="11269" width="14.140625" style="1421" customWidth="1"/>
    <col min="11270" max="11270" width="14.5703125" style="1421" customWidth="1"/>
    <col min="11271" max="11271" width="15.28515625" style="1421" bestFit="1" customWidth="1"/>
    <col min="11272" max="11520" width="11" style="1421"/>
    <col min="11521" max="11521" width="52.85546875" style="1421" customWidth="1"/>
    <col min="11522" max="11522" width="9.85546875" style="1421" bestFit="1" customWidth="1"/>
    <col min="11523" max="11523" width="14.42578125" style="1421" customWidth="1"/>
    <col min="11524" max="11524" width="13.85546875" style="1421" customWidth="1"/>
    <col min="11525" max="11525" width="14.140625" style="1421" customWidth="1"/>
    <col min="11526" max="11526" width="14.5703125" style="1421" customWidth="1"/>
    <col min="11527" max="11527" width="15.28515625" style="1421" bestFit="1" customWidth="1"/>
    <col min="11528" max="11776" width="11" style="1421"/>
    <col min="11777" max="11777" width="52.85546875" style="1421" customWidth="1"/>
    <col min="11778" max="11778" width="9.85546875" style="1421" bestFit="1" customWidth="1"/>
    <col min="11779" max="11779" width="14.42578125" style="1421" customWidth="1"/>
    <col min="11780" max="11780" width="13.85546875" style="1421" customWidth="1"/>
    <col min="11781" max="11781" width="14.140625" style="1421" customWidth="1"/>
    <col min="11782" max="11782" width="14.5703125" style="1421" customWidth="1"/>
    <col min="11783" max="11783" width="15.28515625" style="1421" bestFit="1" customWidth="1"/>
    <col min="11784" max="12032" width="11" style="1421"/>
    <col min="12033" max="12033" width="52.85546875" style="1421" customWidth="1"/>
    <col min="12034" max="12034" width="9.85546875" style="1421" bestFit="1" customWidth="1"/>
    <col min="12035" max="12035" width="14.42578125" style="1421" customWidth="1"/>
    <col min="12036" max="12036" width="13.85546875" style="1421" customWidth="1"/>
    <col min="12037" max="12037" width="14.140625" style="1421" customWidth="1"/>
    <col min="12038" max="12038" width="14.5703125" style="1421" customWidth="1"/>
    <col min="12039" max="12039" width="15.28515625" style="1421" bestFit="1" customWidth="1"/>
    <col min="12040" max="12288" width="11" style="1421"/>
    <col min="12289" max="12289" width="52.85546875" style="1421" customWidth="1"/>
    <col min="12290" max="12290" width="9.85546875" style="1421" bestFit="1" customWidth="1"/>
    <col min="12291" max="12291" width="14.42578125" style="1421" customWidth="1"/>
    <col min="12292" max="12292" width="13.85546875" style="1421" customWidth="1"/>
    <col min="12293" max="12293" width="14.140625" style="1421" customWidth="1"/>
    <col min="12294" max="12294" width="14.5703125" style="1421" customWidth="1"/>
    <col min="12295" max="12295" width="15.28515625" style="1421" bestFit="1" customWidth="1"/>
    <col min="12296" max="12544" width="11" style="1421"/>
    <col min="12545" max="12545" width="52.85546875" style="1421" customWidth="1"/>
    <col min="12546" max="12546" width="9.85546875" style="1421" bestFit="1" customWidth="1"/>
    <col min="12547" max="12547" width="14.42578125" style="1421" customWidth="1"/>
    <col min="12548" max="12548" width="13.85546875" style="1421" customWidth="1"/>
    <col min="12549" max="12549" width="14.140625" style="1421" customWidth="1"/>
    <col min="12550" max="12550" width="14.5703125" style="1421" customWidth="1"/>
    <col min="12551" max="12551" width="15.28515625" style="1421" bestFit="1" customWidth="1"/>
    <col min="12552" max="12800" width="11" style="1421"/>
    <col min="12801" max="12801" width="52.85546875" style="1421" customWidth="1"/>
    <col min="12802" max="12802" width="9.85546875" style="1421" bestFit="1" customWidth="1"/>
    <col min="12803" max="12803" width="14.42578125" style="1421" customWidth="1"/>
    <col min="12804" max="12804" width="13.85546875" style="1421" customWidth="1"/>
    <col min="12805" max="12805" width="14.140625" style="1421" customWidth="1"/>
    <col min="12806" max="12806" width="14.5703125" style="1421" customWidth="1"/>
    <col min="12807" max="12807" width="15.28515625" style="1421" bestFit="1" customWidth="1"/>
    <col min="12808" max="13056" width="11" style="1421"/>
    <col min="13057" max="13057" width="52.85546875" style="1421" customWidth="1"/>
    <col min="13058" max="13058" width="9.85546875" style="1421" bestFit="1" customWidth="1"/>
    <col min="13059" max="13059" width="14.42578125" style="1421" customWidth="1"/>
    <col min="13060" max="13060" width="13.85546875" style="1421" customWidth="1"/>
    <col min="13061" max="13061" width="14.140625" style="1421" customWidth="1"/>
    <col min="13062" max="13062" width="14.5703125" style="1421" customWidth="1"/>
    <col min="13063" max="13063" width="15.28515625" style="1421" bestFit="1" customWidth="1"/>
    <col min="13064" max="13312" width="11" style="1421"/>
    <col min="13313" max="13313" width="52.85546875" style="1421" customWidth="1"/>
    <col min="13314" max="13314" width="9.85546875" style="1421" bestFit="1" customWidth="1"/>
    <col min="13315" max="13315" width="14.42578125" style="1421" customWidth="1"/>
    <col min="13316" max="13316" width="13.85546875" style="1421" customWidth="1"/>
    <col min="13317" max="13317" width="14.140625" style="1421" customWidth="1"/>
    <col min="13318" max="13318" width="14.5703125" style="1421" customWidth="1"/>
    <col min="13319" max="13319" width="15.28515625" style="1421" bestFit="1" customWidth="1"/>
    <col min="13320" max="13568" width="11" style="1421"/>
    <col min="13569" max="13569" width="52.85546875" style="1421" customWidth="1"/>
    <col min="13570" max="13570" width="9.85546875" style="1421" bestFit="1" customWidth="1"/>
    <col min="13571" max="13571" width="14.42578125" style="1421" customWidth="1"/>
    <col min="13572" max="13572" width="13.85546875" style="1421" customWidth="1"/>
    <col min="13573" max="13573" width="14.140625" style="1421" customWidth="1"/>
    <col min="13574" max="13574" width="14.5703125" style="1421" customWidth="1"/>
    <col min="13575" max="13575" width="15.28515625" style="1421" bestFit="1" customWidth="1"/>
    <col min="13576" max="13824" width="11" style="1421"/>
    <col min="13825" max="13825" width="52.85546875" style="1421" customWidth="1"/>
    <col min="13826" max="13826" width="9.85546875" style="1421" bestFit="1" customWidth="1"/>
    <col min="13827" max="13827" width="14.42578125" style="1421" customWidth="1"/>
    <col min="13828" max="13828" width="13.85546875" style="1421" customWidth="1"/>
    <col min="13829" max="13829" width="14.140625" style="1421" customWidth="1"/>
    <col min="13830" max="13830" width="14.5703125" style="1421" customWidth="1"/>
    <col min="13831" max="13831" width="15.28515625" style="1421" bestFit="1" customWidth="1"/>
    <col min="13832" max="14080" width="11" style="1421"/>
    <col min="14081" max="14081" width="52.85546875" style="1421" customWidth="1"/>
    <col min="14082" max="14082" width="9.85546875" style="1421" bestFit="1" customWidth="1"/>
    <col min="14083" max="14083" width="14.42578125" style="1421" customWidth="1"/>
    <col min="14084" max="14084" width="13.85546875" style="1421" customWidth="1"/>
    <col min="14085" max="14085" width="14.140625" style="1421" customWidth="1"/>
    <col min="14086" max="14086" width="14.5703125" style="1421" customWidth="1"/>
    <col min="14087" max="14087" width="15.28515625" style="1421" bestFit="1" customWidth="1"/>
    <col min="14088" max="14336" width="11" style="1421"/>
    <col min="14337" max="14337" width="52.85546875" style="1421" customWidth="1"/>
    <col min="14338" max="14338" width="9.85546875" style="1421" bestFit="1" customWidth="1"/>
    <col min="14339" max="14339" width="14.42578125" style="1421" customWidth="1"/>
    <col min="14340" max="14340" width="13.85546875" style="1421" customWidth="1"/>
    <col min="14341" max="14341" width="14.140625" style="1421" customWidth="1"/>
    <col min="14342" max="14342" width="14.5703125" style="1421" customWidth="1"/>
    <col min="14343" max="14343" width="15.28515625" style="1421" bestFit="1" customWidth="1"/>
    <col min="14344" max="14592" width="11" style="1421"/>
    <col min="14593" max="14593" width="52.85546875" style="1421" customWidth="1"/>
    <col min="14594" max="14594" width="9.85546875" style="1421" bestFit="1" customWidth="1"/>
    <col min="14595" max="14595" width="14.42578125" style="1421" customWidth="1"/>
    <col min="14596" max="14596" width="13.85546875" style="1421" customWidth="1"/>
    <col min="14597" max="14597" width="14.140625" style="1421" customWidth="1"/>
    <col min="14598" max="14598" width="14.5703125" style="1421" customWidth="1"/>
    <col min="14599" max="14599" width="15.28515625" style="1421" bestFit="1" customWidth="1"/>
    <col min="14600" max="14848" width="11" style="1421"/>
    <col min="14849" max="14849" width="52.85546875" style="1421" customWidth="1"/>
    <col min="14850" max="14850" width="9.85546875" style="1421" bestFit="1" customWidth="1"/>
    <col min="14851" max="14851" width="14.42578125" style="1421" customWidth="1"/>
    <col min="14852" max="14852" width="13.85546875" style="1421" customWidth="1"/>
    <col min="14853" max="14853" width="14.140625" style="1421" customWidth="1"/>
    <col min="14854" max="14854" width="14.5703125" style="1421" customWidth="1"/>
    <col min="14855" max="14855" width="15.28515625" style="1421" bestFit="1" customWidth="1"/>
    <col min="14856" max="15104" width="11" style="1421"/>
    <col min="15105" max="15105" width="52.85546875" style="1421" customWidth="1"/>
    <col min="15106" max="15106" width="9.85546875" style="1421" bestFit="1" customWidth="1"/>
    <col min="15107" max="15107" width="14.42578125" style="1421" customWidth="1"/>
    <col min="15108" max="15108" width="13.85546875" style="1421" customWidth="1"/>
    <col min="15109" max="15109" width="14.140625" style="1421" customWidth="1"/>
    <col min="15110" max="15110" width="14.5703125" style="1421" customWidth="1"/>
    <col min="15111" max="15111" width="15.28515625" style="1421" bestFit="1" customWidth="1"/>
    <col min="15112" max="15360" width="11" style="1421"/>
    <col min="15361" max="15361" width="52.85546875" style="1421" customWidth="1"/>
    <col min="15362" max="15362" width="9.85546875" style="1421" bestFit="1" customWidth="1"/>
    <col min="15363" max="15363" width="14.42578125" style="1421" customWidth="1"/>
    <col min="15364" max="15364" width="13.85546875" style="1421" customWidth="1"/>
    <col min="15365" max="15365" width="14.140625" style="1421" customWidth="1"/>
    <col min="15366" max="15366" width="14.5703125" style="1421" customWidth="1"/>
    <col min="15367" max="15367" width="15.28515625" style="1421" bestFit="1" customWidth="1"/>
    <col min="15368" max="15616" width="11" style="1421"/>
    <col min="15617" max="15617" width="52.85546875" style="1421" customWidth="1"/>
    <col min="15618" max="15618" width="9.85546875" style="1421" bestFit="1" customWidth="1"/>
    <col min="15619" max="15619" width="14.42578125" style="1421" customWidth="1"/>
    <col min="15620" max="15620" width="13.85546875" style="1421" customWidth="1"/>
    <col min="15621" max="15621" width="14.140625" style="1421" customWidth="1"/>
    <col min="15622" max="15622" width="14.5703125" style="1421" customWidth="1"/>
    <col min="15623" max="15623" width="15.28515625" style="1421" bestFit="1" customWidth="1"/>
    <col min="15624" max="15872" width="11" style="1421"/>
    <col min="15873" max="15873" width="52.85546875" style="1421" customWidth="1"/>
    <col min="15874" max="15874" width="9.85546875" style="1421" bestFit="1" customWidth="1"/>
    <col min="15875" max="15875" width="14.42578125" style="1421" customWidth="1"/>
    <col min="15876" max="15876" width="13.85546875" style="1421" customWidth="1"/>
    <col min="15877" max="15877" width="14.140625" style="1421" customWidth="1"/>
    <col min="15878" max="15878" width="14.5703125" style="1421" customWidth="1"/>
    <col min="15879" max="15879" width="15.28515625" style="1421" bestFit="1" customWidth="1"/>
    <col min="15880" max="16128" width="11" style="1421"/>
    <col min="16129" max="16129" width="52.85546875" style="1421" customWidth="1"/>
    <col min="16130" max="16130" width="9.85546875" style="1421" bestFit="1" customWidth="1"/>
    <col min="16131" max="16131" width="14.42578125" style="1421" customWidth="1"/>
    <col min="16132" max="16132" width="13.85546875" style="1421" customWidth="1"/>
    <col min="16133" max="16133" width="14.140625" style="1421" customWidth="1"/>
    <col min="16134" max="16134" width="14.5703125" style="1421" customWidth="1"/>
    <col min="16135" max="16135" width="15.28515625" style="1421" bestFit="1" customWidth="1"/>
    <col min="16136" max="16384" width="11" style="1421"/>
  </cols>
  <sheetData>
    <row r="1" spans="1:7" ht="13.5" thickBot="1"/>
    <row r="2" spans="1:7">
      <c r="A2" s="1035" t="s">
        <v>1236</v>
      </c>
      <c r="B2" s="1036"/>
      <c r="C2" s="1036"/>
      <c r="D2" s="1036"/>
      <c r="E2" s="1036"/>
      <c r="F2" s="1036"/>
      <c r="G2" s="1276"/>
    </row>
    <row r="3" spans="1:7">
      <c r="A3" s="1257" t="s">
        <v>492</v>
      </c>
      <c r="B3" s="1258"/>
      <c r="C3" s="1258"/>
      <c r="D3" s="1258"/>
      <c r="E3" s="1258"/>
      <c r="F3" s="1258"/>
      <c r="G3" s="1277"/>
    </row>
    <row r="4" spans="1:7">
      <c r="A4" s="1257" t="s">
        <v>608</v>
      </c>
      <c r="B4" s="1258"/>
      <c r="C4" s="1258"/>
      <c r="D4" s="1258"/>
      <c r="E4" s="1258"/>
      <c r="F4" s="1258"/>
      <c r="G4" s="1277"/>
    </row>
    <row r="5" spans="1:7">
      <c r="A5" s="1257" t="s">
        <v>1691</v>
      </c>
      <c r="B5" s="1258"/>
      <c r="C5" s="1258"/>
      <c r="D5" s="1258"/>
      <c r="E5" s="1258"/>
      <c r="F5" s="1258"/>
      <c r="G5" s="1277"/>
    </row>
    <row r="6" spans="1:7" ht="13.5" thickBot="1">
      <c r="A6" s="1260" t="s">
        <v>83</v>
      </c>
      <c r="B6" s="1261"/>
      <c r="C6" s="1261"/>
      <c r="D6" s="1261"/>
      <c r="E6" s="1261"/>
      <c r="F6" s="1261"/>
      <c r="G6" s="1278"/>
    </row>
    <row r="7" spans="1:7" ht="15.75" customHeight="1">
      <c r="A7" s="1035" t="s">
        <v>84</v>
      </c>
      <c r="B7" s="1287" t="s">
        <v>494</v>
      </c>
      <c r="C7" s="1288"/>
      <c r="D7" s="1288"/>
      <c r="E7" s="1288"/>
      <c r="F7" s="1289"/>
      <c r="G7" s="1267" t="s">
        <v>495</v>
      </c>
    </row>
    <row r="8" spans="1:7" ht="15.75" customHeight="1" thickBot="1">
      <c r="A8" s="1257"/>
      <c r="B8" s="1041"/>
      <c r="C8" s="1042"/>
      <c r="D8" s="1042"/>
      <c r="E8" s="1042"/>
      <c r="F8" s="1043"/>
      <c r="G8" s="1296"/>
    </row>
    <row r="9" spans="1:7" ht="26.25" thickBot="1">
      <c r="A9" s="1260"/>
      <c r="B9" s="889" t="s">
        <v>496</v>
      </c>
      <c r="C9" s="1417" t="s">
        <v>497</v>
      </c>
      <c r="D9" s="1417" t="s">
        <v>498</v>
      </c>
      <c r="E9" s="1417" t="s">
        <v>371</v>
      </c>
      <c r="F9" s="1417" t="s">
        <v>594</v>
      </c>
      <c r="G9" s="1268"/>
    </row>
    <row r="10" spans="1:7">
      <c r="A10" s="890"/>
      <c r="B10" s="891"/>
      <c r="C10" s="891"/>
      <c r="D10" s="891"/>
      <c r="E10" s="891"/>
      <c r="F10" s="891"/>
      <c r="G10" s="891"/>
    </row>
    <row r="11" spans="1:7">
      <c r="A11" s="892" t="s">
        <v>640</v>
      </c>
      <c r="B11" s="893">
        <f t="shared" ref="B11:G11" si="0">B12+B22+B31+B42</f>
        <v>10728556.92</v>
      </c>
      <c r="C11" s="893">
        <f t="shared" si="0"/>
        <v>0</v>
      </c>
      <c r="D11" s="893">
        <f t="shared" si="0"/>
        <v>10728556.92</v>
      </c>
      <c r="E11" s="893">
        <f t="shared" si="0"/>
        <v>3271327.55</v>
      </c>
      <c r="F11" s="893">
        <f t="shared" si="0"/>
        <v>3121556.5</v>
      </c>
      <c r="G11" s="893">
        <f t="shared" si="0"/>
        <v>7457229.3700000001</v>
      </c>
    </row>
    <row r="12" spans="1:7">
      <c r="A12" s="892" t="s">
        <v>641</v>
      </c>
      <c r="B12" s="893">
        <f>SUM(B13:B20)</f>
        <v>0</v>
      </c>
      <c r="C12" s="893">
        <f>SUM(C13:C20)</f>
        <v>0</v>
      </c>
      <c r="D12" s="893">
        <f>SUM(D13:D20)</f>
        <v>0</v>
      </c>
      <c r="E12" s="893">
        <f>SUM(E13:E20)</f>
        <v>0</v>
      </c>
      <c r="F12" s="893">
        <f>SUM(F13:F20)</f>
        <v>0</v>
      </c>
      <c r="G12" s="893">
        <f>D12-E12</f>
        <v>0</v>
      </c>
    </row>
    <row r="13" spans="1:7">
      <c r="A13" s="894" t="s">
        <v>642</v>
      </c>
      <c r="B13" s="895"/>
      <c r="C13" s="895"/>
      <c r="D13" s="895">
        <f>B13+C13</f>
        <v>0</v>
      </c>
      <c r="E13" s="895"/>
      <c r="F13" s="895"/>
      <c r="G13" s="895">
        <f t="shared" ref="G13:G20" si="1">D13-E13</f>
        <v>0</v>
      </c>
    </row>
    <row r="14" spans="1:7">
      <c r="A14" s="894" t="s">
        <v>643</v>
      </c>
      <c r="B14" s="895"/>
      <c r="C14" s="895"/>
      <c r="D14" s="895">
        <f t="shared" ref="D14:D20" si="2">B14+C14</f>
        <v>0</v>
      </c>
      <c r="E14" s="895"/>
      <c r="F14" s="895"/>
      <c r="G14" s="895">
        <f t="shared" si="1"/>
        <v>0</v>
      </c>
    </row>
    <row r="15" spans="1:7">
      <c r="A15" s="894" t="s">
        <v>644</v>
      </c>
      <c r="B15" s="895"/>
      <c r="C15" s="895"/>
      <c r="D15" s="895">
        <f t="shared" si="2"/>
        <v>0</v>
      </c>
      <c r="E15" s="895"/>
      <c r="F15" s="895"/>
      <c r="G15" s="895">
        <f t="shared" si="1"/>
        <v>0</v>
      </c>
    </row>
    <row r="16" spans="1:7">
      <c r="A16" s="894" t="s">
        <v>645</v>
      </c>
      <c r="B16" s="895"/>
      <c r="C16" s="895"/>
      <c r="D16" s="895">
        <f t="shared" si="2"/>
        <v>0</v>
      </c>
      <c r="E16" s="895"/>
      <c r="F16" s="895"/>
      <c r="G16" s="895">
        <f t="shared" si="1"/>
        <v>0</v>
      </c>
    </row>
    <row r="17" spans="1:7">
      <c r="A17" s="894" t="s">
        <v>646</v>
      </c>
      <c r="B17" s="895"/>
      <c r="C17" s="895"/>
      <c r="D17" s="895">
        <f t="shared" si="2"/>
        <v>0</v>
      </c>
      <c r="E17" s="895"/>
      <c r="F17" s="895"/>
      <c r="G17" s="895">
        <f t="shared" si="1"/>
        <v>0</v>
      </c>
    </row>
    <row r="18" spans="1:7">
      <c r="A18" s="894" t="s">
        <v>647</v>
      </c>
      <c r="B18" s="895"/>
      <c r="C18" s="895"/>
      <c r="D18" s="895">
        <f t="shared" si="2"/>
        <v>0</v>
      </c>
      <c r="E18" s="895"/>
      <c r="F18" s="895"/>
      <c r="G18" s="895">
        <f t="shared" si="1"/>
        <v>0</v>
      </c>
    </row>
    <row r="19" spans="1:7">
      <c r="A19" s="894" t="s">
        <v>648</v>
      </c>
      <c r="B19" s="895"/>
      <c r="C19" s="895"/>
      <c r="D19" s="895">
        <f t="shared" si="2"/>
        <v>0</v>
      </c>
      <c r="E19" s="895"/>
      <c r="F19" s="895"/>
      <c r="G19" s="895">
        <f t="shared" si="1"/>
        <v>0</v>
      </c>
    </row>
    <row r="20" spans="1:7">
      <c r="A20" s="894" t="s">
        <v>649</v>
      </c>
      <c r="B20" s="895"/>
      <c r="C20" s="895"/>
      <c r="D20" s="895">
        <f t="shared" si="2"/>
        <v>0</v>
      </c>
      <c r="E20" s="895"/>
      <c r="F20" s="895"/>
      <c r="G20" s="895">
        <f t="shared" si="1"/>
        <v>0</v>
      </c>
    </row>
    <row r="21" spans="1:7">
      <c r="A21" s="896"/>
      <c r="B21" s="895"/>
      <c r="C21" s="895"/>
      <c r="D21" s="895"/>
      <c r="E21" s="895"/>
      <c r="F21" s="895"/>
      <c r="G21" s="895"/>
    </row>
    <row r="22" spans="1:7">
      <c r="A22" s="892" t="s">
        <v>650</v>
      </c>
      <c r="B22" s="893">
        <f>SUM(B23:B29)</f>
        <v>10728556.92</v>
      </c>
      <c r="C22" s="893">
        <f>SUM(C23:C29)</f>
        <v>0</v>
      </c>
      <c r="D22" s="893">
        <f>SUM(D23:D29)</f>
        <v>10728556.92</v>
      </c>
      <c r="E22" s="893">
        <f>SUM(E23:E29)</f>
        <v>3271327.55</v>
      </c>
      <c r="F22" s="893">
        <f>SUM(F23:F29)</f>
        <v>3121556.5</v>
      </c>
      <c r="G22" s="893">
        <f t="shared" ref="G22:G29" si="3">D22-E22</f>
        <v>7457229.3700000001</v>
      </c>
    </row>
    <row r="23" spans="1:7">
      <c r="A23" s="894" t="s">
        <v>651</v>
      </c>
      <c r="B23" s="895"/>
      <c r="C23" s="895"/>
      <c r="D23" s="895">
        <f>B23+C23</f>
        <v>0</v>
      </c>
      <c r="E23" s="895"/>
      <c r="F23" s="895"/>
      <c r="G23" s="895">
        <f t="shared" si="3"/>
        <v>0</v>
      </c>
    </row>
    <row r="24" spans="1:7">
      <c r="A24" s="894" t="s">
        <v>652</v>
      </c>
      <c r="B24" s="895"/>
      <c r="C24" s="895"/>
      <c r="D24" s="895">
        <f t="shared" ref="D24:D29" si="4">B24+C24</f>
        <v>0</v>
      </c>
      <c r="E24" s="895"/>
      <c r="F24" s="895"/>
      <c r="G24" s="895">
        <f t="shared" si="3"/>
        <v>0</v>
      </c>
    </row>
    <row r="25" spans="1:7">
      <c r="A25" s="894" t="s">
        <v>653</v>
      </c>
      <c r="B25" s="895"/>
      <c r="C25" s="895"/>
      <c r="D25" s="895">
        <f t="shared" si="4"/>
        <v>0</v>
      </c>
      <c r="E25" s="895"/>
      <c r="F25" s="895"/>
      <c r="G25" s="895">
        <f t="shared" si="3"/>
        <v>0</v>
      </c>
    </row>
    <row r="26" spans="1:7">
      <c r="A26" s="894" t="s">
        <v>654</v>
      </c>
      <c r="B26" s="895"/>
      <c r="C26" s="895"/>
      <c r="D26" s="895">
        <f t="shared" si="4"/>
        <v>0</v>
      </c>
      <c r="E26" s="895"/>
      <c r="F26" s="895"/>
      <c r="G26" s="895">
        <f t="shared" si="3"/>
        <v>0</v>
      </c>
    </row>
    <row r="27" spans="1:7">
      <c r="A27" s="894" t="s">
        <v>655</v>
      </c>
      <c r="B27" s="895">
        <v>10728556.92</v>
      </c>
      <c r="C27" s="895">
        <v>0</v>
      </c>
      <c r="D27" s="895">
        <f t="shared" si="4"/>
        <v>10728556.92</v>
      </c>
      <c r="E27" s="895">
        <v>3271327.55</v>
      </c>
      <c r="F27" s="895">
        <v>3121556.5</v>
      </c>
      <c r="G27" s="895">
        <f t="shared" si="3"/>
        <v>7457229.3700000001</v>
      </c>
    </row>
    <row r="28" spans="1:7">
      <c r="A28" s="894" t="s">
        <v>656</v>
      </c>
      <c r="B28" s="895"/>
      <c r="C28" s="895"/>
      <c r="D28" s="895">
        <f t="shared" si="4"/>
        <v>0</v>
      </c>
      <c r="E28" s="895"/>
      <c r="F28" s="895"/>
      <c r="G28" s="895">
        <f t="shared" si="3"/>
        <v>0</v>
      </c>
    </row>
    <row r="29" spans="1:7">
      <c r="A29" s="894" t="s">
        <v>657</v>
      </c>
      <c r="B29" s="895"/>
      <c r="C29" s="895"/>
      <c r="D29" s="895">
        <f t="shared" si="4"/>
        <v>0</v>
      </c>
      <c r="E29" s="895"/>
      <c r="F29" s="895"/>
      <c r="G29" s="895">
        <f t="shared" si="3"/>
        <v>0</v>
      </c>
    </row>
    <row r="30" spans="1:7">
      <c r="A30" s="896"/>
      <c r="B30" s="895"/>
      <c r="C30" s="895"/>
      <c r="D30" s="895"/>
      <c r="E30" s="895"/>
      <c r="F30" s="895"/>
      <c r="G30" s="895"/>
    </row>
    <row r="31" spans="1:7">
      <c r="A31" s="892" t="s">
        <v>658</v>
      </c>
      <c r="B31" s="893">
        <f>SUM(B32:B40)</f>
        <v>0</v>
      </c>
      <c r="C31" s="893">
        <f>SUM(C32:C40)</f>
        <v>0</v>
      </c>
      <c r="D31" s="893">
        <f>SUM(D32:D40)</f>
        <v>0</v>
      </c>
      <c r="E31" s="893">
        <f>SUM(E32:E40)</f>
        <v>0</v>
      </c>
      <c r="F31" s="893">
        <f>SUM(F32:F40)</f>
        <v>0</v>
      </c>
      <c r="G31" s="893">
        <f t="shared" ref="G31:G40" si="5">D31-E31</f>
        <v>0</v>
      </c>
    </row>
    <row r="32" spans="1:7">
      <c r="A32" s="894" t="s">
        <v>659</v>
      </c>
      <c r="B32" s="895"/>
      <c r="C32" s="895"/>
      <c r="D32" s="895">
        <f>B32+C32</f>
        <v>0</v>
      </c>
      <c r="E32" s="895"/>
      <c r="F32" s="895"/>
      <c r="G32" s="895">
        <f t="shared" si="5"/>
        <v>0</v>
      </c>
    </row>
    <row r="33" spans="1:7">
      <c r="A33" s="894" t="s">
        <v>660</v>
      </c>
      <c r="B33" s="895"/>
      <c r="C33" s="895"/>
      <c r="D33" s="895">
        <f t="shared" ref="D33:D40" si="6">B33+C33</f>
        <v>0</v>
      </c>
      <c r="E33" s="895"/>
      <c r="F33" s="895"/>
      <c r="G33" s="895">
        <f t="shared" si="5"/>
        <v>0</v>
      </c>
    </row>
    <row r="34" spans="1:7">
      <c r="A34" s="894" t="s">
        <v>661</v>
      </c>
      <c r="B34" s="895"/>
      <c r="C34" s="895"/>
      <c r="D34" s="895">
        <f t="shared" si="6"/>
        <v>0</v>
      </c>
      <c r="E34" s="895"/>
      <c r="F34" s="895"/>
      <c r="G34" s="895">
        <f t="shared" si="5"/>
        <v>0</v>
      </c>
    </row>
    <row r="35" spans="1:7">
      <c r="A35" s="894" t="s">
        <v>662</v>
      </c>
      <c r="B35" s="895"/>
      <c r="C35" s="895"/>
      <c r="D35" s="895">
        <f t="shared" si="6"/>
        <v>0</v>
      </c>
      <c r="E35" s="895"/>
      <c r="F35" s="895"/>
      <c r="G35" s="895">
        <f t="shared" si="5"/>
        <v>0</v>
      </c>
    </row>
    <row r="36" spans="1:7">
      <c r="A36" s="894" t="s">
        <v>663</v>
      </c>
      <c r="B36" s="895"/>
      <c r="C36" s="895"/>
      <c r="D36" s="895">
        <f t="shared" si="6"/>
        <v>0</v>
      </c>
      <c r="E36" s="895"/>
      <c r="F36" s="895"/>
      <c r="G36" s="895">
        <f t="shared" si="5"/>
        <v>0</v>
      </c>
    </row>
    <row r="37" spans="1:7">
      <c r="A37" s="894" t="s">
        <v>664</v>
      </c>
      <c r="B37" s="895"/>
      <c r="C37" s="895"/>
      <c r="D37" s="895">
        <f t="shared" si="6"/>
        <v>0</v>
      </c>
      <c r="E37" s="895"/>
      <c r="F37" s="895"/>
      <c r="G37" s="895">
        <f t="shared" si="5"/>
        <v>0</v>
      </c>
    </row>
    <row r="38" spans="1:7">
      <c r="A38" s="894" t="s">
        <v>665</v>
      </c>
      <c r="B38" s="895"/>
      <c r="C38" s="895"/>
      <c r="D38" s="895">
        <f t="shared" si="6"/>
        <v>0</v>
      </c>
      <c r="E38" s="895"/>
      <c r="F38" s="895"/>
      <c r="G38" s="895">
        <f t="shared" si="5"/>
        <v>0</v>
      </c>
    </row>
    <row r="39" spans="1:7">
      <c r="A39" s="894" t="s">
        <v>666</v>
      </c>
      <c r="B39" s="895"/>
      <c r="C39" s="895"/>
      <c r="D39" s="895">
        <f t="shared" si="6"/>
        <v>0</v>
      </c>
      <c r="E39" s="895"/>
      <c r="F39" s="895"/>
      <c r="G39" s="895">
        <f t="shared" si="5"/>
        <v>0</v>
      </c>
    </row>
    <row r="40" spans="1:7">
      <c r="A40" s="894" t="s">
        <v>667</v>
      </c>
      <c r="B40" s="895"/>
      <c r="C40" s="895"/>
      <c r="D40" s="895">
        <f t="shared" si="6"/>
        <v>0</v>
      </c>
      <c r="E40" s="895"/>
      <c r="F40" s="895"/>
      <c r="G40" s="895">
        <f t="shared" si="5"/>
        <v>0</v>
      </c>
    </row>
    <row r="41" spans="1:7">
      <c r="A41" s="896"/>
      <c r="B41" s="895"/>
      <c r="C41" s="895"/>
      <c r="D41" s="895"/>
      <c r="E41" s="895"/>
      <c r="F41" s="895"/>
      <c r="G41" s="895"/>
    </row>
    <row r="42" spans="1:7">
      <c r="A42" s="892" t="s">
        <v>668</v>
      </c>
      <c r="B42" s="893">
        <f>SUM(B43:B46)</f>
        <v>0</v>
      </c>
      <c r="C42" s="893">
        <f>SUM(C43:C46)</f>
        <v>0</v>
      </c>
      <c r="D42" s="893">
        <f>SUM(D43:D46)</f>
        <v>0</v>
      </c>
      <c r="E42" s="893">
        <f>SUM(E43:E46)</f>
        <v>0</v>
      </c>
      <c r="F42" s="893">
        <f>SUM(F43:F46)</f>
        <v>0</v>
      </c>
      <c r="G42" s="893">
        <f>D42-E42</f>
        <v>0</v>
      </c>
    </row>
    <row r="43" spans="1:7">
      <c r="A43" s="894" t="s">
        <v>669</v>
      </c>
      <c r="B43" s="895"/>
      <c r="C43" s="895"/>
      <c r="D43" s="895">
        <f>B43+C43</f>
        <v>0</v>
      </c>
      <c r="E43" s="895"/>
      <c r="F43" s="895"/>
      <c r="G43" s="895">
        <f>D43-E43</f>
        <v>0</v>
      </c>
    </row>
    <row r="44" spans="1:7" ht="25.5">
      <c r="A44" s="806" t="s">
        <v>670</v>
      </c>
      <c r="B44" s="895"/>
      <c r="C44" s="895"/>
      <c r="D44" s="895">
        <f>B44+C44</f>
        <v>0</v>
      </c>
      <c r="E44" s="895"/>
      <c r="F44" s="895"/>
      <c r="G44" s="895">
        <f>D44-E44</f>
        <v>0</v>
      </c>
    </row>
    <row r="45" spans="1:7">
      <c r="A45" s="894" t="s">
        <v>671</v>
      </c>
      <c r="B45" s="895"/>
      <c r="C45" s="895"/>
      <c r="D45" s="895">
        <f>B45+C45</f>
        <v>0</v>
      </c>
      <c r="E45" s="895"/>
      <c r="F45" s="895"/>
      <c r="G45" s="895">
        <f>D45-E45</f>
        <v>0</v>
      </c>
    </row>
    <row r="46" spans="1:7">
      <c r="A46" s="894" t="s">
        <v>672</v>
      </c>
      <c r="B46" s="895"/>
      <c r="C46" s="895"/>
      <c r="D46" s="895">
        <f>B46+C46</f>
        <v>0</v>
      </c>
      <c r="E46" s="895"/>
      <c r="F46" s="895"/>
      <c r="G46" s="895">
        <f>D46-E46</f>
        <v>0</v>
      </c>
    </row>
    <row r="47" spans="1:7">
      <c r="A47" s="896"/>
      <c r="B47" s="895"/>
      <c r="C47" s="895"/>
      <c r="D47" s="895"/>
      <c r="E47" s="895"/>
      <c r="F47" s="895"/>
      <c r="G47" s="895"/>
    </row>
    <row r="48" spans="1:7">
      <c r="A48" s="892" t="s">
        <v>673</v>
      </c>
      <c r="B48" s="893">
        <f>B49+B59+B68+B79</f>
        <v>119378538.45999999</v>
      </c>
      <c r="C48" s="893">
        <f>C49+C59+C68+C79</f>
        <v>3868173.93</v>
      </c>
      <c r="D48" s="893">
        <f>D49+D59+D68+D79</f>
        <v>123246712.39</v>
      </c>
      <c r="E48" s="893">
        <f>E49+E59+E68+E79</f>
        <v>55999251.049999997</v>
      </c>
      <c r="F48" s="893">
        <f>F49+F59+F68+F79</f>
        <v>53520890.299999997</v>
      </c>
      <c r="G48" s="893">
        <f t="shared" ref="G48:G83" si="7">D48-E48</f>
        <v>67247461.340000004</v>
      </c>
    </row>
    <row r="49" spans="1:7">
      <c r="A49" s="892" t="s">
        <v>641</v>
      </c>
      <c r="B49" s="893">
        <f>SUM(B50:B57)</f>
        <v>0</v>
      </c>
      <c r="C49" s="893">
        <f>SUM(C50:C57)</f>
        <v>0</v>
      </c>
      <c r="D49" s="893">
        <f>SUM(D50:D57)</f>
        <v>0</v>
      </c>
      <c r="E49" s="893">
        <f>SUM(E50:E57)</f>
        <v>0</v>
      </c>
      <c r="F49" s="893">
        <f>SUM(F50:F57)</f>
        <v>0</v>
      </c>
      <c r="G49" s="893">
        <f t="shared" si="7"/>
        <v>0</v>
      </c>
    </row>
    <row r="50" spans="1:7">
      <c r="A50" s="894" t="s">
        <v>642</v>
      </c>
      <c r="B50" s="895"/>
      <c r="C50" s="895"/>
      <c r="D50" s="895">
        <f>B50+C50</f>
        <v>0</v>
      </c>
      <c r="E50" s="895"/>
      <c r="F50" s="895"/>
      <c r="G50" s="895">
        <f t="shared" si="7"/>
        <v>0</v>
      </c>
    </row>
    <row r="51" spans="1:7">
      <c r="A51" s="894" t="s">
        <v>643</v>
      </c>
      <c r="B51" s="895"/>
      <c r="C51" s="895"/>
      <c r="D51" s="895">
        <f t="shared" ref="D51:D57" si="8">B51+C51</f>
        <v>0</v>
      </c>
      <c r="E51" s="895"/>
      <c r="F51" s="895"/>
      <c r="G51" s="895">
        <f t="shared" si="7"/>
        <v>0</v>
      </c>
    </row>
    <row r="52" spans="1:7">
      <c r="A52" s="894" t="s">
        <v>644</v>
      </c>
      <c r="B52" s="895"/>
      <c r="C52" s="895"/>
      <c r="D52" s="895">
        <f t="shared" si="8"/>
        <v>0</v>
      </c>
      <c r="E52" s="895"/>
      <c r="F52" s="895"/>
      <c r="G52" s="895">
        <f t="shared" si="7"/>
        <v>0</v>
      </c>
    </row>
    <row r="53" spans="1:7">
      <c r="A53" s="894" t="s">
        <v>645</v>
      </c>
      <c r="B53" s="895"/>
      <c r="C53" s="895"/>
      <c r="D53" s="895">
        <f t="shared" si="8"/>
        <v>0</v>
      </c>
      <c r="E53" s="895"/>
      <c r="F53" s="895"/>
      <c r="G53" s="895">
        <f t="shared" si="7"/>
        <v>0</v>
      </c>
    </row>
    <row r="54" spans="1:7">
      <c r="A54" s="894" t="s">
        <v>646</v>
      </c>
      <c r="B54" s="895"/>
      <c r="C54" s="895"/>
      <c r="D54" s="895">
        <f t="shared" si="8"/>
        <v>0</v>
      </c>
      <c r="E54" s="895"/>
      <c r="F54" s="895"/>
      <c r="G54" s="895">
        <f t="shared" si="7"/>
        <v>0</v>
      </c>
    </row>
    <row r="55" spans="1:7">
      <c r="A55" s="894" t="s">
        <v>647</v>
      </c>
      <c r="B55" s="895"/>
      <c r="C55" s="895"/>
      <c r="D55" s="895">
        <f t="shared" si="8"/>
        <v>0</v>
      </c>
      <c r="E55" s="895"/>
      <c r="F55" s="895"/>
      <c r="G55" s="895">
        <f t="shared" si="7"/>
        <v>0</v>
      </c>
    </row>
    <row r="56" spans="1:7">
      <c r="A56" s="894" t="s">
        <v>648</v>
      </c>
      <c r="B56" s="895"/>
      <c r="C56" s="895"/>
      <c r="D56" s="895">
        <f t="shared" si="8"/>
        <v>0</v>
      </c>
      <c r="E56" s="895"/>
      <c r="F56" s="895"/>
      <c r="G56" s="895">
        <f t="shared" si="7"/>
        <v>0</v>
      </c>
    </row>
    <row r="57" spans="1:7">
      <c r="A57" s="894" t="s">
        <v>649</v>
      </c>
      <c r="B57" s="895"/>
      <c r="C57" s="895"/>
      <c r="D57" s="895">
        <f t="shared" si="8"/>
        <v>0</v>
      </c>
      <c r="E57" s="895"/>
      <c r="F57" s="895"/>
      <c r="G57" s="895">
        <f t="shared" si="7"/>
        <v>0</v>
      </c>
    </row>
    <row r="58" spans="1:7">
      <c r="A58" s="896"/>
      <c r="B58" s="895"/>
      <c r="C58" s="895"/>
      <c r="D58" s="895"/>
      <c r="E58" s="895"/>
      <c r="F58" s="895"/>
      <c r="G58" s="895"/>
    </row>
    <row r="59" spans="1:7">
      <c r="A59" s="892" t="s">
        <v>650</v>
      </c>
      <c r="B59" s="893">
        <f>SUM(B60:B66)</f>
        <v>119378538.45999999</v>
      </c>
      <c r="C59" s="893">
        <f>SUM(C60:C66)</f>
        <v>3868173.93</v>
      </c>
      <c r="D59" s="893">
        <f>SUM(D60:D66)</f>
        <v>123246712.39</v>
      </c>
      <c r="E59" s="893">
        <f>SUM(E60:E66)</f>
        <v>55999251.049999997</v>
      </c>
      <c r="F59" s="893">
        <f>SUM(F60:F66)</f>
        <v>53520890.299999997</v>
      </c>
      <c r="G59" s="893">
        <f t="shared" si="7"/>
        <v>67247461.340000004</v>
      </c>
    </row>
    <row r="60" spans="1:7">
      <c r="A60" s="894" t="s">
        <v>651</v>
      </c>
      <c r="B60" s="895"/>
      <c r="C60" s="895"/>
      <c r="D60" s="895">
        <f>B60+C60</f>
        <v>0</v>
      </c>
      <c r="E60" s="895"/>
      <c r="F60" s="895"/>
      <c r="G60" s="895">
        <f t="shared" si="7"/>
        <v>0</v>
      </c>
    </row>
    <row r="61" spans="1:7">
      <c r="A61" s="894" t="s">
        <v>652</v>
      </c>
      <c r="B61" s="895"/>
      <c r="C61" s="895"/>
      <c r="D61" s="895">
        <f t="shared" ref="D61:D66" si="9">B61+C61</f>
        <v>0</v>
      </c>
      <c r="E61" s="895"/>
      <c r="F61" s="895"/>
      <c r="G61" s="895">
        <f t="shared" si="7"/>
        <v>0</v>
      </c>
    </row>
    <row r="62" spans="1:7">
      <c r="A62" s="894" t="s">
        <v>653</v>
      </c>
      <c r="B62" s="895"/>
      <c r="C62" s="895"/>
      <c r="D62" s="895">
        <f t="shared" si="9"/>
        <v>0</v>
      </c>
      <c r="E62" s="895"/>
      <c r="F62" s="895"/>
      <c r="G62" s="895">
        <f t="shared" si="7"/>
        <v>0</v>
      </c>
    </row>
    <row r="63" spans="1:7">
      <c r="A63" s="894" t="s">
        <v>654</v>
      </c>
      <c r="B63" s="895"/>
      <c r="C63" s="895"/>
      <c r="D63" s="895">
        <f t="shared" si="9"/>
        <v>0</v>
      </c>
      <c r="E63" s="895"/>
      <c r="F63" s="895"/>
      <c r="G63" s="895">
        <f t="shared" si="7"/>
        <v>0</v>
      </c>
    </row>
    <row r="64" spans="1:7">
      <c r="A64" s="894" t="s">
        <v>655</v>
      </c>
      <c r="B64" s="895">
        <v>119378538.45999999</v>
      </c>
      <c r="C64" s="895">
        <v>3868173.93</v>
      </c>
      <c r="D64" s="895">
        <f t="shared" si="9"/>
        <v>123246712.39</v>
      </c>
      <c r="E64" s="895">
        <v>55999251.049999997</v>
      </c>
      <c r="F64" s="895">
        <v>53520890.299999997</v>
      </c>
      <c r="G64" s="895">
        <f t="shared" si="7"/>
        <v>67247461.340000004</v>
      </c>
    </row>
    <row r="65" spans="1:7">
      <c r="A65" s="894" t="s">
        <v>656</v>
      </c>
      <c r="B65" s="895"/>
      <c r="C65" s="895"/>
      <c r="D65" s="895">
        <f t="shared" si="9"/>
        <v>0</v>
      </c>
      <c r="E65" s="895"/>
      <c r="F65" s="895"/>
      <c r="G65" s="895">
        <f t="shared" si="7"/>
        <v>0</v>
      </c>
    </row>
    <row r="66" spans="1:7">
      <c r="A66" s="894" t="s">
        <v>657</v>
      </c>
      <c r="B66" s="895"/>
      <c r="C66" s="895"/>
      <c r="D66" s="895">
        <f t="shared" si="9"/>
        <v>0</v>
      </c>
      <c r="E66" s="895"/>
      <c r="F66" s="895"/>
      <c r="G66" s="895">
        <f t="shared" si="7"/>
        <v>0</v>
      </c>
    </row>
    <row r="67" spans="1:7">
      <c r="A67" s="896"/>
      <c r="B67" s="895"/>
      <c r="C67" s="895"/>
      <c r="D67" s="895"/>
      <c r="E67" s="895"/>
      <c r="F67" s="895"/>
      <c r="G67" s="895"/>
    </row>
    <row r="68" spans="1:7">
      <c r="A68" s="892" t="s">
        <v>658</v>
      </c>
      <c r="B68" s="893">
        <f>SUM(B69:B77)</f>
        <v>0</v>
      </c>
      <c r="C68" s="893">
        <f>SUM(C69:C77)</f>
        <v>0</v>
      </c>
      <c r="D68" s="893">
        <f>SUM(D69:D77)</f>
        <v>0</v>
      </c>
      <c r="E68" s="893">
        <f>SUM(E69:E77)</f>
        <v>0</v>
      </c>
      <c r="F68" s="893">
        <f>SUM(F69:F77)</f>
        <v>0</v>
      </c>
      <c r="G68" s="893">
        <f t="shared" si="7"/>
        <v>0</v>
      </c>
    </row>
    <row r="69" spans="1:7">
      <c r="A69" s="894" t="s">
        <v>659</v>
      </c>
      <c r="B69" s="895"/>
      <c r="C69" s="895"/>
      <c r="D69" s="895">
        <f>B69+C69</f>
        <v>0</v>
      </c>
      <c r="E69" s="895"/>
      <c r="F69" s="895"/>
      <c r="G69" s="895">
        <f t="shared" si="7"/>
        <v>0</v>
      </c>
    </row>
    <row r="70" spans="1:7">
      <c r="A70" s="894" t="s">
        <v>660</v>
      </c>
      <c r="B70" s="895"/>
      <c r="C70" s="895"/>
      <c r="D70" s="895">
        <f t="shared" ref="D70:D77" si="10">B70+C70</f>
        <v>0</v>
      </c>
      <c r="E70" s="895"/>
      <c r="F70" s="895"/>
      <c r="G70" s="895">
        <f t="shared" si="7"/>
        <v>0</v>
      </c>
    </row>
    <row r="71" spans="1:7">
      <c r="A71" s="894" t="s">
        <v>661</v>
      </c>
      <c r="B71" s="895"/>
      <c r="C71" s="895"/>
      <c r="D71" s="895">
        <f t="shared" si="10"/>
        <v>0</v>
      </c>
      <c r="E71" s="895"/>
      <c r="F71" s="895"/>
      <c r="G71" s="895">
        <f t="shared" si="7"/>
        <v>0</v>
      </c>
    </row>
    <row r="72" spans="1:7">
      <c r="A72" s="894" t="s">
        <v>662</v>
      </c>
      <c r="B72" s="895"/>
      <c r="C72" s="895"/>
      <c r="D72" s="895">
        <f t="shared" si="10"/>
        <v>0</v>
      </c>
      <c r="E72" s="895"/>
      <c r="F72" s="895"/>
      <c r="G72" s="895">
        <f t="shared" si="7"/>
        <v>0</v>
      </c>
    </row>
    <row r="73" spans="1:7">
      <c r="A73" s="894" t="s">
        <v>663</v>
      </c>
      <c r="B73" s="895"/>
      <c r="C73" s="895"/>
      <c r="D73" s="895">
        <f t="shared" si="10"/>
        <v>0</v>
      </c>
      <c r="E73" s="895"/>
      <c r="F73" s="895"/>
      <c r="G73" s="895">
        <f t="shared" si="7"/>
        <v>0</v>
      </c>
    </row>
    <row r="74" spans="1:7">
      <c r="A74" s="894" t="s">
        <v>664</v>
      </c>
      <c r="B74" s="895"/>
      <c r="C74" s="895"/>
      <c r="D74" s="895">
        <f t="shared" si="10"/>
        <v>0</v>
      </c>
      <c r="E74" s="895"/>
      <c r="F74" s="895"/>
      <c r="G74" s="895">
        <f t="shared" si="7"/>
        <v>0</v>
      </c>
    </row>
    <row r="75" spans="1:7">
      <c r="A75" s="894" t="s">
        <v>665</v>
      </c>
      <c r="B75" s="895"/>
      <c r="C75" s="895"/>
      <c r="D75" s="895">
        <f t="shared" si="10"/>
        <v>0</v>
      </c>
      <c r="E75" s="895"/>
      <c r="F75" s="895"/>
      <c r="G75" s="895">
        <f t="shared" si="7"/>
        <v>0</v>
      </c>
    </row>
    <row r="76" spans="1:7">
      <c r="A76" s="894" t="s">
        <v>666</v>
      </c>
      <c r="B76" s="895"/>
      <c r="C76" s="895"/>
      <c r="D76" s="895">
        <f t="shared" si="10"/>
        <v>0</v>
      </c>
      <c r="E76" s="895"/>
      <c r="F76" s="895"/>
      <c r="G76" s="895">
        <f t="shared" si="7"/>
        <v>0</v>
      </c>
    </row>
    <row r="77" spans="1:7">
      <c r="A77" s="897" t="s">
        <v>667</v>
      </c>
      <c r="B77" s="898"/>
      <c r="C77" s="898"/>
      <c r="D77" s="898">
        <f t="shared" si="10"/>
        <v>0</v>
      </c>
      <c r="E77" s="898"/>
      <c r="F77" s="898"/>
      <c r="G77" s="898">
        <f t="shared" si="7"/>
        <v>0</v>
      </c>
    </row>
    <row r="78" spans="1:7">
      <c r="A78" s="896"/>
      <c r="B78" s="895"/>
      <c r="C78" s="895"/>
      <c r="D78" s="895"/>
      <c r="E78" s="895"/>
      <c r="F78" s="895"/>
      <c r="G78" s="895"/>
    </row>
    <row r="79" spans="1:7">
      <c r="A79" s="892" t="s">
        <v>668</v>
      </c>
      <c r="B79" s="893">
        <f>SUM(B80:B83)</f>
        <v>0</v>
      </c>
      <c r="C79" s="893">
        <f>SUM(C80:C83)</f>
        <v>0</v>
      </c>
      <c r="D79" s="893">
        <f>SUM(D80:D83)</f>
        <v>0</v>
      </c>
      <c r="E79" s="893">
        <f>SUM(E80:E83)</f>
        <v>0</v>
      </c>
      <c r="F79" s="893">
        <f>SUM(F80:F83)</f>
        <v>0</v>
      </c>
      <c r="G79" s="893">
        <f t="shared" si="7"/>
        <v>0</v>
      </c>
    </row>
    <row r="80" spans="1:7">
      <c r="A80" s="894" t="s">
        <v>669</v>
      </c>
      <c r="B80" s="895"/>
      <c r="C80" s="895"/>
      <c r="D80" s="895">
        <f>B80+C80</f>
        <v>0</v>
      </c>
      <c r="E80" s="895"/>
      <c r="F80" s="895"/>
      <c r="G80" s="895">
        <f t="shared" si="7"/>
        <v>0</v>
      </c>
    </row>
    <row r="81" spans="1:7" ht="25.5">
      <c r="A81" s="806" t="s">
        <v>670</v>
      </c>
      <c r="B81" s="895"/>
      <c r="C81" s="895"/>
      <c r="D81" s="895">
        <f>B81+C81</f>
        <v>0</v>
      </c>
      <c r="E81" s="895"/>
      <c r="F81" s="895"/>
      <c r="G81" s="895">
        <f t="shared" si="7"/>
        <v>0</v>
      </c>
    </row>
    <row r="82" spans="1:7">
      <c r="A82" s="894" t="s">
        <v>671</v>
      </c>
      <c r="B82" s="895"/>
      <c r="C82" s="895"/>
      <c r="D82" s="895">
        <f>B82+C82</f>
        <v>0</v>
      </c>
      <c r="E82" s="895"/>
      <c r="F82" s="895"/>
      <c r="G82" s="895">
        <f t="shared" si="7"/>
        <v>0</v>
      </c>
    </row>
    <row r="83" spans="1:7">
      <c r="A83" s="894" t="s">
        <v>672</v>
      </c>
      <c r="B83" s="895"/>
      <c r="C83" s="895"/>
      <c r="D83" s="895">
        <f>B83+C83</f>
        <v>0</v>
      </c>
      <c r="E83" s="895"/>
      <c r="F83" s="895"/>
      <c r="G83" s="895">
        <f t="shared" si="7"/>
        <v>0</v>
      </c>
    </row>
    <row r="84" spans="1:7">
      <c r="A84" s="896"/>
      <c r="B84" s="895"/>
      <c r="C84" s="895"/>
      <c r="D84" s="895"/>
      <c r="E84" s="895"/>
      <c r="F84" s="895"/>
      <c r="G84" s="895"/>
    </row>
    <row r="85" spans="1:7">
      <c r="A85" s="892" t="s">
        <v>575</v>
      </c>
      <c r="B85" s="893">
        <f t="shared" ref="B85:G85" si="11">B11+B48</f>
        <v>130107095.38</v>
      </c>
      <c r="C85" s="893">
        <f t="shared" si="11"/>
        <v>3868173.93</v>
      </c>
      <c r="D85" s="893">
        <f t="shared" si="11"/>
        <v>133975269.31</v>
      </c>
      <c r="E85" s="893">
        <f t="shared" si="11"/>
        <v>59270578.599999994</v>
      </c>
      <c r="F85" s="893">
        <f t="shared" si="11"/>
        <v>56642446.799999997</v>
      </c>
      <c r="G85" s="893">
        <f t="shared" si="11"/>
        <v>74704690.710000008</v>
      </c>
    </row>
    <row r="86" spans="1:7" ht="13.5" thickBot="1">
      <c r="A86" s="899"/>
      <c r="B86" s="900"/>
      <c r="C86" s="900"/>
      <c r="D86" s="900"/>
      <c r="E86" s="900"/>
      <c r="F86" s="900"/>
      <c r="G86" s="900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view="pageBreakPreview" topLeftCell="A81" zoomScaleNormal="112" zoomScaleSheetLayoutView="100" workbookViewId="0">
      <selection activeCell="B98" sqref="B98:I98"/>
    </sheetView>
  </sheetViews>
  <sheetFormatPr baseColWidth="10" defaultColWidth="11.42578125" defaultRowHeight="16.5"/>
  <cols>
    <col min="1" max="1" width="10.42578125" style="22" customWidth="1"/>
    <col min="2" max="2" width="39.7109375" style="6" customWidth="1"/>
    <col min="3" max="7" width="12.7109375" style="6" customWidth="1"/>
    <col min="8" max="8" width="12.5703125" style="6" bestFit="1" customWidth="1"/>
    <col min="9" max="9" width="9.42578125" style="6" customWidth="1"/>
    <col min="10" max="16384" width="11.42578125" style="3"/>
  </cols>
  <sheetData>
    <row r="1" spans="1:9" s="6" customFormat="1">
      <c r="A1" s="1302" t="str">
        <f>'ETCA-I-01'!A1:G1</f>
        <v>Instituto de Capacitacion Para el Trabajo del Estado de Sonora</v>
      </c>
      <c r="B1" s="1302"/>
      <c r="C1" s="1302"/>
      <c r="D1" s="1302"/>
      <c r="E1" s="1302"/>
      <c r="F1" s="1302"/>
      <c r="G1" s="1302"/>
      <c r="H1" s="1302"/>
      <c r="I1" s="1302"/>
    </row>
    <row r="2" spans="1:9" s="19" customFormat="1" ht="15.75">
      <c r="A2" s="1302" t="s">
        <v>432</v>
      </c>
      <c r="B2" s="1302"/>
      <c r="C2" s="1302"/>
      <c r="D2" s="1302"/>
      <c r="E2" s="1302"/>
      <c r="F2" s="1302"/>
      <c r="G2" s="1302"/>
      <c r="H2" s="1302"/>
      <c r="I2" s="1302"/>
    </row>
    <row r="3" spans="1:9" s="19" customFormat="1" ht="15.75">
      <c r="A3" s="1302" t="s">
        <v>674</v>
      </c>
      <c r="B3" s="1302"/>
      <c r="C3" s="1302"/>
      <c r="D3" s="1302"/>
      <c r="E3" s="1302"/>
      <c r="F3" s="1302"/>
      <c r="G3" s="1302"/>
      <c r="H3" s="1302"/>
      <c r="I3" s="1302"/>
    </row>
    <row r="4" spans="1:9" s="19" customFormat="1">
      <c r="A4" s="1303" t="str">
        <f>'ETCA-I-03'!A3:D3</f>
        <v>Del 01 de Enero al 30 de Junio de 2020</v>
      </c>
      <c r="B4" s="1303"/>
      <c r="C4" s="1303"/>
      <c r="D4" s="1303"/>
      <c r="E4" s="1303"/>
      <c r="F4" s="1303"/>
      <c r="G4" s="1303"/>
      <c r="H4" s="1303"/>
      <c r="I4" s="1303"/>
    </row>
    <row r="5" spans="1:9" s="20" customFormat="1" ht="17.25" thickBot="1">
      <c r="A5" s="35"/>
      <c r="B5" s="35"/>
      <c r="C5" s="1304" t="s">
        <v>934</v>
      </c>
      <c r="D5" s="1304"/>
      <c r="E5" s="1304"/>
      <c r="F5" s="35"/>
      <c r="G5" s="4"/>
      <c r="H5" s="1305"/>
      <c r="I5" s="1305"/>
    </row>
    <row r="6" spans="1:9" ht="38.25" customHeight="1">
      <c r="A6" s="1297" t="s">
        <v>675</v>
      </c>
      <c r="B6" s="1298"/>
      <c r="C6" s="184" t="s">
        <v>435</v>
      </c>
      <c r="D6" s="184" t="s">
        <v>369</v>
      </c>
      <c r="E6" s="184" t="s">
        <v>436</v>
      </c>
      <c r="F6" s="185" t="s">
        <v>437</v>
      </c>
      <c r="G6" s="185" t="s">
        <v>438</v>
      </c>
      <c r="H6" s="184" t="s">
        <v>439</v>
      </c>
      <c r="I6" s="186" t="s">
        <v>676</v>
      </c>
    </row>
    <row r="7" spans="1:9" ht="18" customHeight="1" thickBot="1">
      <c r="A7" s="1299"/>
      <c r="B7" s="1300"/>
      <c r="C7" s="275" t="s">
        <v>350</v>
      </c>
      <c r="D7" s="275" t="s">
        <v>351</v>
      </c>
      <c r="E7" s="275" t="s">
        <v>440</v>
      </c>
      <c r="F7" s="312" t="s">
        <v>353</v>
      </c>
      <c r="G7" s="312" t="s">
        <v>354</v>
      </c>
      <c r="H7" s="275" t="s">
        <v>441</v>
      </c>
      <c r="I7" s="276" t="s">
        <v>677</v>
      </c>
    </row>
    <row r="8" spans="1:9" ht="6" customHeight="1">
      <c r="A8" s="304"/>
      <c r="B8" s="305"/>
      <c r="C8" s="306"/>
      <c r="D8" s="306"/>
      <c r="E8" s="306"/>
      <c r="F8" s="306"/>
      <c r="G8" s="306"/>
      <c r="H8" s="306"/>
      <c r="I8" s="307"/>
    </row>
    <row r="9" spans="1:9" ht="20.100000000000001" customHeight="1">
      <c r="A9" s="308" t="s">
        <v>1031</v>
      </c>
      <c r="B9" s="309" t="s">
        <v>1204</v>
      </c>
      <c r="C9" s="755">
        <f>SUM(C10:C37)</f>
        <v>116020980.14000002</v>
      </c>
      <c r="D9" s="770">
        <f>SUM(D10:D37)</f>
        <v>3584942.93</v>
      </c>
      <c r="E9" s="758">
        <f>C9+D9</f>
        <v>119605923.07000002</v>
      </c>
      <c r="F9" s="755">
        <f>SUM(F10:F37)</f>
        <v>54568713.670000009</v>
      </c>
      <c r="G9" s="755">
        <f>SUM(G10:G37)</f>
        <v>51940581.869999997</v>
      </c>
      <c r="H9" s="758">
        <f>E9-F9</f>
        <v>65037209.400000013</v>
      </c>
      <c r="I9" s="763">
        <f>IF(E9=0,"",F9/E9)</f>
        <v>0.45623755303542424</v>
      </c>
    </row>
    <row r="10" spans="1:9" s="23" customFormat="1" ht="17.25" customHeight="1">
      <c r="A10" s="753" t="s">
        <v>1032</v>
      </c>
      <c r="B10" s="310" t="s">
        <v>1118</v>
      </c>
      <c r="C10" s="754">
        <v>19003564.390000001</v>
      </c>
      <c r="D10" s="761">
        <v>3584942.93</v>
      </c>
      <c r="E10" s="757">
        <f>C10+D10</f>
        <v>22588507.32</v>
      </c>
      <c r="F10" s="754">
        <v>11056793.960000001</v>
      </c>
      <c r="G10" s="754">
        <v>11056793.960000001</v>
      </c>
      <c r="H10" s="757">
        <f t="shared" ref="H10:H75" si="0">E10-F10</f>
        <v>11531713.359999999</v>
      </c>
      <c r="I10" s="762">
        <f t="shared" ref="I10:I75" si="1">IF(E10=0,"",F10/E10)</f>
        <v>0.4894875877969258</v>
      </c>
    </row>
    <row r="11" spans="1:9" s="23" customFormat="1" ht="17.25" customHeight="1">
      <c r="A11" s="753" t="s">
        <v>1033</v>
      </c>
      <c r="B11" s="310" t="s">
        <v>1119</v>
      </c>
      <c r="C11" s="754">
        <v>3886664.13</v>
      </c>
      <c r="D11" s="761">
        <v>0</v>
      </c>
      <c r="E11" s="757">
        <f t="shared" ref="E11:E76" si="2">C11+D11</f>
        <v>3886664.13</v>
      </c>
      <c r="F11" s="754">
        <v>1489102.34</v>
      </c>
      <c r="G11" s="754">
        <v>1489102.34</v>
      </c>
      <c r="H11" s="757">
        <f t="shared" si="0"/>
        <v>2397561.79</v>
      </c>
      <c r="I11" s="762">
        <f t="shared" si="1"/>
        <v>0.38313121231805541</v>
      </c>
    </row>
    <row r="12" spans="1:9" s="23" customFormat="1" ht="17.25" customHeight="1">
      <c r="A12" s="753" t="s">
        <v>1034</v>
      </c>
      <c r="B12" s="310" t="s">
        <v>1120</v>
      </c>
      <c r="C12" s="754">
        <v>5896344.2300000004</v>
      </c>
      <c r="D12" s="761">
        <v>0</v>
      </c>
      <c r="E12" s="757">
        <f t="shared" si="2"/>
        <v>5896344.2300000004</v>
      </c>
      <c r="F12" s="754">
        <v>1106564.74</v>
      </c>
      <c r="G12" s="754">
        <v>1106564.74</v>
      </c>
      <c r="H12" s="757">
        <f t="shared" si="0"/>
        <v>4789779.49</v>
      </c>
      <c r="I12" s="762">
        <f t="shared" si="1"/>
        <v>0.18766963000055373</v>
      </c>
    </row>
    <row r="13" spans="1:9" s="23" customFormat="1" ht="17.25" customHeight="1">
      <c r="A13" s="753" t="s">
        <v>1035</v>
      </c>
      <c r="B13" s="310" t="s">
        <v>1121</v>
      </c>
      <c r="C13" s="754">
        <v>15669769.529999999</v>
      </c>
      <c r="D13" s="761">
        <v>0</v>
      </c>
      <c r="E13" s="757">
        <f t="shared" si="2"/>
        <v>15669769.529999999</v>
      </c>
      <c r="F13" s="754">
        <v>8215450.9500000002</v>
      </c>
      <c r="G13" s="754">
        <v>8215450.9500000002</v>
      </c>
      <c r="H13" s="757">
        <f t="shared" si="0"/>
        <v>7454318.5799999991</v>
      </c>
      <c r="I13" s="762">
        <f t="shared" si="1"/>
        <v>0.52428664852226459</v>
      </c>
    </row>
    <row r="14" spans="1:9" s="23" customFormat="1" ht="17.25" customHeight="1">
      <c r="A14" s="753" t="s">
        <v>1036</v>
      </c>
      <c r="B14" s="310" t="s">
        <v>1122</v>
      </c>
      <c r="C14" s="754">
        <v>10480954.9</v>
      </c>
      <c r="D14" s="761">
        <v>0</v>
      </c>
      <c r="E14" s="757">
        <f t="shared" si="2"/>
        <v>10480954.9</v>
      </c>
      <c r="F14" s="754">
        <v>5476965.1299999999</v>
      </c>
      <c r="G14" s="754">
        <v>5476965.1299999999</v>
      </c>
      <c r="H14" s="757">
        <f t="shared" si="0"/>
        <v>5003989.7700000005</v>
      </c>
      <c r="I14" s="762">
        <f t="shared" si="1"/>
        <v>0.5225635624097571</v>
      </c>
    </row>
    <row r="15" spans="1:9" s="23" customFormat="1" ht="17.25" customHeight="1">
      <c r="A15" s="753" t="s">
        <v>1037</v>
      </c>
      <c r="B15" s="310" t="s">
        <v>1123</v>
      </c>
      <c r="C15" s="754">
        <v>29278290.050000001</v>
      </c>
      <c r="D15" s="761">
        <v>0</v>
      </c>
      <c r="E15" s="757">
        <f t="shared" si="2"/>
        <v>29278290.050000001</v>
      </c>
      <c r="F15" s="754">
        <v>13745235.5</v>
      </c>
      <c r="G15" s="754">
        <v>13745235.5</v>
      </c>
      <c r="H15" s="757">
        <f t="shared" si="0"/>
        <v>15533054.550000001</v>
      </c>
      <c r="I15" s="762">
        <f t="shared" si="1"/>
        <v>0.46946852007158113</v>
      </c>
    </row>
    <row r="16" spans="1:9" s="23" customFormat="1" ht="17.25" customHeight="1">
      <c r="A16" s="753" t="s">
        <v>1038</v>
      </c>
      <c r="B16" s="310" t="s">
        <v>1124</v>
      </c>
      <c r="C16" s="754">
        <v>1389981.31</v>
      </c>
      <c r="D16" s="761">
        <v>0</v>
      </c>
      <c r="E16" s="757">
        <f t="shared" si="2"/>
        <v>1389981.31</v>
      </c>
      <c r="F16" s="754">
        <v>698128.51</v>
      </c>
      <c r="G16" s="754">
        <v>698128.51</v>
      </c>
      <c r="H16" s="757">
        <f t="shared" si="0"/>
        <v>691852.80000000005</v>
      </c>
      <c r="I16" s="762">
        <f t="shared" si="1"/>
        <v>0.50225747999446124</v>
      </c>
    </row>
    <row r="17" spans="1:9" s="23" customFormat="1" ht="17.25" customHeight="1">
      <c r="A17" s="753" t="s">
        <v>1039</v>
      </c>
      <c r="B17" s="310" t="s">
        <v>1125</v>
      </c>
      <c r="C17" s="754">
        <v>1752494.21</v>
      </c>
      <c r="D17" s="761">
        <v>0</v>
      </c>
      <c r="E17" s="757">
        <f t="shared" si="2"/>
        <v>1752494.21</v>
      </c>
      <c r="F17" s="754">
        <v>1017851.14</v>
      </c>
      <c r="G17" s="754">
        <v>1017851.14</v>
      </c>
      <c r="H17" s="757">
        <f t="shared" si="0"/>
        <v>734643.07</v>
      </c>
      <c r="I17" s="762">
        <f t="shared" si="1"/>
        <v>0.58080142815421909</v>
      </c>
    </row>
    <row r="18" spans="1:9" s="23" customFormat="1" ht="17.25" customHeight="1">
      <c r="A18" s="753" t="s">
        <v>1040</v>
      </c>
      <c r="B18" s="310" t="s">
        <v>1126</v>
      </c>
      <c r="C18" s="754">
        <v>4344668.55</v>
      </c>
      <c r="D18" s="761">
        <v>0</v>
      </c>
      <c r="E18" s="757">
        <f t="shared" si="2"/>
        <v>4344668.55</v>
      </c>
      <c r="F18" s="754">
        <v>65996.539999999994</v>
      </c>
      <c r="G18" s="754">
        <v>65996.539999999994</v>
      </c>
      <c r="H18" s="757">
        <f t="shared" si="0"/>
        <v>4278672.01</v>
      </c>
      <c r="I18" s="762">
        <f t="shared" si="1"/>
        <v>1.5190235858153092E-2</v>
      </c>
    </row>
    <row r="19" spans="1:9" s="23" customFormat="1" ht="17.25" customHeight="1">
      <c r="A19" s="753" t="s">
        <v>1041</v>
      </c>
      <c r="B19" s="310" t="s">
        <v>1127</v>
      </c>
      <c r="C19" s="754">
        <v>716804.7</v>
      </c>
      <c r="D19" s="761">
        <v>0</v>
      </c>
      <c r="E19" s="757">
        <f t="shared" si="2"/>
        <v>716804.7</v>
      </c>
      <c r="F19" s="754">
        <v>0</v>
      </c>
      <c r="G19" s="754">
        <v>0</v>
      </c>
      <c r="H19" s="757">
        <f t="shared" si="0"/>
        <v>716804.7</v>
      </c>
      <c r="I19" s="762">
        <f t="shared" si="1"/>
        <v>0</v>
      </c>
    </row>
    <row r="20" spans="1:9" s="23" customFormat="1" ht="17.25" customHeight="1">
      <c r="A20" s="753" t="s">
        <v>1042</v>
      </c>
      <c r="B20" s="310" t="s">
        <v>1128</v>
      </c>
      <c r="C20" s="754">
        <v>697804.7</v>
      </c>
      <c r="D20" s="761">
        <v>0</v>
      </c>
      <c r="E20" s="757">
        <f t="shared" si="2"/>
        <v>697804.7</v>
      </c>
      <c r="F20" s="754">
        <v>0</v>
      </c>
      <c r="G20" s="754">
        <v>0</v>
      </c>
      <c r="H20" s="757">
        <f t="shared" si="0"/>
        <v>697804.7</v>
      </c>
      <c r="I20" s="762">
        <f t="shared" si="1"/>
        <v>0</v>
      </c>
    </row>
    <row r="21" spans="1:9" s="23" customFormat="1" ht="17.25" customHeight="1">
      <c r="A21" s="753" t="s">
        <v>1043</v>
      </c>
      <c r="B21" s="310" t="s">
        <v>1129</v>
      </c>
      <c r="C21" s="754">
        <v>2686316.01</v>
      </c>
      <c r="D21" s="761">
        <v>0</v>
      </c>
      <c r="E21" s="757">
        <f t="shared" si="2"/>
        <v>2686316.01</v>
      </c>
      <c r="F21" s="754">
        <v>1210356.6499999999</v>
      </c>
      <c r="G21" s="754">
        <v>1210356.6499999999</v>
      </c>
      <c r="H21" s="757">
        <f t="shared" si="0"/>
        <v>1475959.3599999999</v>
      </c>
      <c r="I21" s="762">
        <f t="shared" si="1"/>
        <v>0.45056376297291995</v>
      </c>
    </row>
    <row r="22" spans="1:9" s="23" customFormat="1" ht="17.25" customHeight="1">
      <c r="A22" s="753" t="s">
        <v>1044</v>
      </c>
      <c r="B22" s="310" t="s">
        <v>1130</v>
      </c>
      <c r="C22" s="754">
        <v>4522152.4800000004</v>
      </c>
      <c r="D22" s="761">
        <v>0</v>
      </c>
      <c r="E22" s="757">
        <f t="shared" si="2"/>
        <v>4522152.4800000004</v>
      </c>
      <c r="F22" s="754">
        <v>2413295.14</v>
      </c>
      <c r="G22" s="754">
        <v>1621779.79</v>
      </c>
      <c r="H22" s="757">
        <f t="shared" si="0"/>
        <v>2108857.3400000003</v>
      </c>
      <c r="I22" s="762">
        <f t="shared" si="1"/>
        <v>0.53366071813659854</v>
      </c>
    </row>
    <row r="23" spans="1:9" s="23" customFormat="1" ht="25.5">
      <c r="A23" s="753" t="s">
        <v>1045</v>
      </c>
      <c r="B23" s="310" t="s">
        <v>1131</v>
      </c>
      <c r="C23" s="754">
        <v>15158.9</v>
      </c>
      <c r="D23" s="761">
        <v>0</v>
      </c>
      <c r="E23" s="757">
        <f t="shared" si="2"/>
        <v>15158.9</v>
      </c>
      <c r="F23" s="754">
        <v>9167.82</v>
      </c>
      <c r="G23" s="754">
        <v>6147.07</v>
      </c>
      <c r="H23" s="757">
        <f t="shared" si="0"/>
        <v>5991.08</v>
      </c>
      <c r="I23" s="762">
        <f t="shared" si="1"/>
        <v>0.60478134957021945</v>
      </c>
    </row>
    <row r="24" spans="1:9" s="23" customFormat="1" ht="12.75">
      <c r="A24" s="753" t="s">
        <v>1046</v>
      </c>
      <c r="B24" s="310" t="s">
        <v>1132</v>
      </c>
      <c r="C24" s="754">
        <v>236633.53</v>
      </c>
      <c r="D24" s="761">
        <v>0</v>
      </c>
      <c r="E24" s="757">
        <f t="shared" si="2"/>
        <v>236633.53</v>
      </c>
      <c r="F24" s="754">
        <v>127015.71</v>
      </c>
      <c r="G24" s="754">
        <v>85357.01</v>
      </c>
      <c r="H24" s="757">
        <f t="shared" si="0"/>
        <v>109617.81999999999</v>
      </c>
      <c r="I24" s="762">
        <f t="shared" si="1"/>
        <v>0.53676125272694875</v>
      </c>
    </row>
    <row r="25" spans="1:9" s="23" customFormat="1" ht="17.25" customHeight="1">
      <c r="A25" s="753" t="s">
        <v>1047</v>
      </c>
      <c r="B25" s="310" t="s">
        <v>1133</v>
      </c>
      <c r="C25" s="754">
        <v>235209.47</v>
      </c>
      <c r="D25" s="761">
        <v>0</v>
      </c>
      <c r="E25" s="757">
        <f t="shared" si="2"/>
        <v>235209.47</v>
      </c>
      <c r="F25" s="754">
        <v>127015.81</v>
      </c>
      <c r="G25" s="754">
        <v>85357.11</v>
      </c>
      <c r="H25" s="757">
        <f t="shared" si="0"/>
        <v>108193.66</v>
      </c>
      <c r="I25" s="762">
        <f t="shared" si="1"/>
        <v>0.54001146297383351</v>
      </c>
    </row>
    <row r="26" spans="1:9" s="23" customFormat="1" ht="17.25" customHeight="1">
      <c r="A26" s="753" t="s">
        <v>1048</v>
      </c>
      <c r="B26" s="310" t="s">
        <v>1134</v>
      </c>
      <c r="C26" s="754">
        <v>1186439.99</v>
      </c>
      <c r="D26" s="761">
        <v>0</v>
      </c>
      <c r="E26" s="757">
        <f t="shared" si="2"/>
        <v>1186439.99</v>
      </c>
      <c r="F26" s="754">
        <v>802158.95</v>
      </c>
      <c r="G26" s="754">
        <v>593865.4</v>
      </c>
      <c r="H26" s="757">
        <f t="shared" si="0"/>
        <v>384281.04000000004</v>
      </c>
      <c r="I26" s="762">
        <f t="shared" si="1"/>
        <v>0.67610579275905891</v>
      </c>
    </row>
    <row r="27" spans="1:9" s="23" customFormat="1" ht="17.25" customHeight="1">
      <c r="A27" s="753" t="s">
        <v>1049</v>
      </c>
      <c r="B27" s="310" t="s">
        <v>1135</v>
      </c>
      <c r="C27" s="754">
        <v>470420.17</v>
      </c>
      <c r="D27" s="761">
        <v>0</v>
      </c>
      <c r="E27" s="757">
        <f t="shared" si="2"/>
        <v>470420.17</v>
      </c>
      <c r="F27" s="754">
        <v>253032.01</v>
      </c>
      <c r="G27" s="754">
        <v>169714.6</v>
      </c>
      <c r="H27" s="757">
        <f t="shared" si="0"/>
        <v>217388.15999999997</v>
      </c>
      <c r="I27" s="762">
        <f t="shared" si="1"/>
        <v>0.53788512086971108</v>
      </c>
    </row>
    <row r="28" spans="1:9" s="23" customFormat="1" ht="17.25" customHeight="1">
      <c r="A28" s="753" t="s">
        <v>1050</v>
      </c>
      <c r="B28" s="310" t="s">
        <v>1136</v>
      </c>
      <c r="C28" s="754">
        <v>1014433.74</v>
      </c>
      <c r="D28" s="761">
        <v>0</v>
      </c>
      <c r="E28" s="757">
        <f t="shared" si="2"/>
        <v>1014433.74</v>
      </c>
      <c r="F28" s="754">
        <v>544518</v>
      </c>
      <c r="G28" s="754">
        <v>544518</v>
      </c>
      <c r="H28" s="757">
        <f t="shared" si="0"/>
        <v>469915.74</v>
      </c>
      <c r="I28" s="762">
        <f t="shared" si="1"/>
        <v>0.53677039566921347</v>
      </c>
    </row>
    <row r="29" spans="1:9" s="23" customFormat="1" ht="17.25" customHeight="1">
      <c r="A29" s="753" t="s">
        <v>1051</v>
      </c>
      <c r="B29" s="310" t="s">
        <v>1137</v>
      </c>
      <c r="C29" s="754">
        <v>2357081.9500000002</v>
      </c>
      <c r="D29" s="761">
        <v>0</v>
      </c>
      <c r="E29" s="757">
        <f t="shared" si="2"/>
        <v>2357081.9500000002</v>
      </c>
      <c r="F29" s="754">
        <v>868087.24</v>
      </c>
      <c r="G29" s="754">
        <v>868087.24</v>
      </c>
      <c r="H29" s="757">
        <f t="shared" si="0"/>
        <v>1488994.7100000002</v>
      </c>
      <c r="I29" s="762">
        <f t="shared" si="1"/>
        <v>0.36828895151481683</v>
      </c>
    </row>
    <row r="30" spans="1:9" s="23" customFormat="1" ht="17.25" customHeight="1">
      <c r="A30" s="753" t="s">
        <v>1052</v>
      </c>
      <c r="B30" s="310" t="s">
        <v>1138</v>
      </c>
      <c r="C30" s="754">
        <v>7444994.8600000003</v>
      </c>
      <c r="D30" s="761">
        <v>0</v>
      </c>
      <c r="E30" s="757">
        <f t="shared" si="2"/>
        <v>7444994.8600000003</v>
      </c>
      <c r="F30" s="754">
        <v>4524209.6399999997</v>
      </c>
      <c r="G30" s="754">
        <v>3066155.05</v>
      </c>
      <c r="H30" s="757">
        <f t="shared" si="0"/>
        <v>2920785.2200000007</v>
      </c>
      <c r="I30" s="762">
        <f t="shared" si="1"/>
        <v>0.60768472310268318</v>
      </c>
    </row>
    <row r="31" spans="1:9" s="23" customFormat="1" ht="17.25" customHeight="1">
      <c r="A31" s="311" t="s">
        <v>1053</v>
      </c>
      <c r="B31" s="310" t="s">
        <v>1139</v>
      </c>
      <c r="C31" s="754">
        <v>830119.48</v>
      </c>
      <c r="D31" s="761">
        <v>0</v>
      </c>
      <c r="E31" s="757">
        <f t="shared" si="2"/>
        <v>830119.48</v>
      </c>
      <c r="F31" s="754">
        <v>147111.1</v>
      </c>
      <c r="G31" s="754">
        <v>146498.35</v>
      </c>
      <c r="H31" s="757">
        <f t="shared" si="0"/>
        <v>683008.38</v>
      </c>
      <c r="I31" s="762">
        <f t="shared" si="1"/>
        <v>0.17721677848109288</v>
      </c>
    </row>
    <row r="32" spans="1:9" s="23" customFormat="1" ht="17.25" customHeight="1">
      <c r="A32" s="311" t="s">
        <v>1054</v>
      </c>
      <c r="B32" s="310" t="s">
        <v>1140</v>
      </c>
      <c r="C32" s="754">
        <v>705846.62</v>
      </c>
      <c r="D32" s="761">
        <v>0</v>
      </c>
      <c r="E32" s="757">
        <f t="shared" si="2"/>
        <v>705846.62</v>
      </c>
      <c r="F32" s="754">
        <v>403114.8</v>
      </c>
      <c r="G32" s="754">
        <v>403114.8</v>
      </c>
      <c r="H32" s="757">
        <f t="shared" si="0"/>
        <v>302731.82</v>
      </c>
      <c r="I32" s="762">
        <f t="shared" si="1"/>
        <v>0.57110821044945992</v>
      </c>
    </row>
    <row r="33" spans="1:9" s="23" customFormat="1" ht="17.25" customHeight="1">
      <c r="A33" s="311" t="s">
        <v>1055</v>
      </c>
      <c r="B33" s="310" t="s">
        <v>1141</v>
      </c>
      <c r="C33" s="754">
        <v>609798.23</v>
      </c>
      <c r="D33" s="761">
        <v>0</v>
      </c>
      <c r="E33" s="757">
        <f t="shared" si="2"/>
        <v>609798.23</v>
      </c>
      <c r="F33" s="754">
        <v>0</v>
      </c>
      <c r="G33" s="754">
        <v>0</v>
      </c>
      <c r="H33" s="757">
        <f t="shared" si="0"/>
        <v>609798.23</v>
      </c>
      <c r="I33" s="762">
        <f t="shared" si="1"/>
        <v>0</v>
      </c>
    </row>
    <row r="34" spans="1:9" s="23" customFormat="1" ht="17.25" customHeight="1">
      <c r="A34" s="311" t="s">
        <v>1056</v>
      </c>
      <c r="B34" s="310" t="s">
        <v>1142</v>
      </c>
      <c r="C34" s="754">
        <v>247005.82</v>
      </c>
      <c r="D34" s="761">
        <v>0</v>
      </c>
      <c r="E34" s="757">
        <f t="shared" si="2"/>
        <v>247005.82</v>
      </c>
      <c r="F34" s="754">
        <v>114625</v>
      </c>
      <c r="G34" s="754">
        <v>114625</v>
      </c>
      <c r="H34" s="757">
        <f t="shared" si="0"/>
        <v>132380.82</v>
      </c>
      <c r="I34" s="762">
        <f t="shared" si="1"/>
        <v>0.46405789142944082</v>
      </c>
    </row>
    <row r="35" spans="1:9" s="23" customFormat="1" ht="17.25" customHeight="1">
      <c r="A35" s="311" t="s">
        <v>1057</v>
      </c>
      <c r="B35" s="310" t="s">
        <v>1143</v>
      </c>
      <c r="C35" s="754">
        <v>30803.82</v>
      </c>
      <c r="D35" s="761">
        <v>0</v>
      </c>
      <c r="E35" s="757">
        <f t="shared" si="2"/>
        <v>30803.82</v>
      </c>
      <c r="F35" s="754">
        <v>0</v>
      </c>
      <c r="G35" s="754">
        <v>0</v>
      </c>
      <c r="H35" s="757">
        <f t="shared" si="0"/>
        <v>30803.82</v>
      </c>
      <c r="I35" s="762">
        <f t="shared" si="1"/>
        <v>0</v>
      </c>
    </row>
    <row r="36" spans="1:9" s="23" customFormat="1" ht="17.25" customHeight="1">
      <c r="A36" s="311" t="s">
        <v>1058</v>
      </c>
      <c r="B36" s="310" t="s">
        <v>1144</v>
      </c>
      <c r="C36" s="754">
        <v>72224.37</v>
      </c>
      <c r="D36" s="761">
        <v>0</v>
      </c>
      <c r="E36" s="757">
        <f t="shared" si="2"/>
        <v>72224.37</v>
      </c>
      <c r="F36" s="754">
        <v>49916.99</v>
      </c>
      <c r="G36" s="754">
        <v>49916.99</v>
      </c>
      <c r="H36" s="757">
        <f t="shared" si="0"/>
        <v>22307.379999999997</v>
      </c>
      <c r="I36" s="762">
        <f t="shared" si="1"/>
        <v>0.69113776970294105</v>
      </c>
    </row>
    <row r="37" spans="1:9" s="23" customFormat="1" ht="17.25" customHeight="1">
      <c r="A37" s="311" t="s">
        <v>1059</v>
      </c>
      <c r="B37" s="310" t="s">
        <v>1145</v>
      </c>
      <c r="C37" s="754">
        <v>239000</v>
      </c>
      <c r="D37" s="761">
        <v>0</v>
      </c>
      <c r="E37" s="757">
        <f t="shared" si="2"/>
        <v>239000</v>
      </c>
      <c r="F37" s="754">
        <v>103000</v>
      </c>
      <c r="G37" s="754">
        <v>103000</v>
      </c>
      <c r="H37" s="757">
        <f t="shared" si="0"/>
        <v>136000</v>
      </c>
      <c r="I37" s="762">
        <f t="shared" si="1"/>
        <v>0.43096234309623432</v>
      </c>
    </row>
    <row r="38" spans="1:9" s="23" customFormat="1" ht="17.25" customHeight="1">
      <c r="A38" s="308" t="s">
        <v>1060</v>
      </c>
      <c r="B38" s="309" t="s">
        <v>1146</v>
      </c>
      <c r="C38" s="755">
        <f>SUM(C39:C60)</f>
        <v>3900003.9100000011</v>
      </c>
      <c r="D38" s="761">
        <f>SUM(D39:D60)</f>
        <v>0</v>
      </c>
      <c r="E38" s="758">
        <f t="shared" si="2"/>
        <v>3900003.9100000011</v>
      </c>
      <c r="F38" s="759">
        <f>SUM(F39:F60)</f>
        <v>841201.02999999991</v>
      </c>
      <c r="G38" s="759">
        <f>SUM(G39:G60)</f>
        <v>841201.02999999991</v>
      </c>
      <c r="H38" s="758">
        <f t="shared" si="0"/>
        <v>3058802.8800000013</v>
      </c>
      <c r="I38" s="763">
        <f t="shared" si="1"/>
        <v>0.21569235554945884</v>
      </c>
    </row>
    <row r="39" spans="1:9" s="23" customFormat="1" ht="17.25" customHeight="1">
      <c r="A39" s="311" t="s">
        <v>1061</v>
      </c>
      <c r="B39" s="310" t="s">
        <v>1147</v>
      </c>
      <c r="C39" s="754">
        <v>543979.91</v>
      </c>
      <c r="D39" s="761">
        <v>0</v>
      </c>
      <c r="E39" s="757">
        <f t="shared" si="2"/>
        <v>543979.91</v>
      </c>
      <c r="F39" s="754">
        <v>18811.64</v>
      </c>
      <c r="G39" s="754">
        <v>18811.64</v>
      </c>
      <c r="H39" s="757">
        <f t="shared" si="0"/>
        <v>525168.27</v>
      </c>
      <c r="I39" s="762">
        <f t="shared" si="1"/>
        <v>3.4581497688030427E-2</v>
      </c>
    </row>
    <row r="40" spans="1:9" s="23" customFormat="1" ht="17.25" customHeight="1">
      <c r="A40" s="311" t="s">
        <v>1062</v>
      </c>
      <c r="B40" s="310" t="s">
        <v>1148</v>
      </c>
      <c r="C40" s="754">
        <v>10867.68</v>
      </c>
      <c r="D40" s="761">
        <v>0</v>
      </c>
      <c r="E40" s="757">
        <f t="shared" si="2"/>
        <v>10867.68</v>
      </c>
      <c r="F40" s="754">
        <v>0</v>
      </c>
      <c r="G40" s="754">
        <v>0</v>
      </c>
      <c r="H40" s="757">
        <f t="shared" si="0"/>
        <v>10867.68</v>
      </c>
      <c r="I40" s="762">
        <f t="shared" si="1"/>
        <v>0</v>
      </c>
    </row>
    <row r="41" spans="1:9" s="23" customFormat="1" ht="17.25" customHeight="1">
      <c r="A41" s="311" t="s">
        <v>1063</v>
      </c>
      <c r="B41" s="310" t="s">
        <v>1149</v>
      </c>
      <c r="C41" s="754">
        <v>413873.83</v>
      </c>
      <c r="D41" s="761">
        <v>0</v>
      </c>
      <c r="E41" s="757">
        <f t="shared" si="2"/>
        <v>413873.83</v>
      </c>
      <c r="F41" s="754">
        <v>46713.98</v>
      </c>
      <c r="G41" s="754">
        <v>46713.98</v>
      </c>
      <c r="H41" s="757">
        <f t="shared" si="0"/>
        <v>367159.85000000003</v>
      </c>
      <c r="I41" s="762">
        <f t="shared" si="1"/>
        <v>0.1128700985998559</v>
      </c>
    </row>
    <row r="42" spans="1:9" s="23" customFormat="1" ht="17.25" customHeight="1">
      <c r="A42" s="311" t="s">
        <v>1064</v>
      </c>
      <c r="B42" s="310" t="s">
        <v>1150</v>
      </c>
      <c r="C42" s="754">
        <v>236277.8</v>
      </c>
      <c r="D42" s="761">
        <v>0</v>
      </c>
      <c r="E42" s="757">
        <f t="shared" si="2"/>
        <v>236277.8</v>
      </c>
      <c r="F42" s="754">
        <v>42611.27</v>
      </c>
      <c r="G42" s="754">
        <v>42611.27</v>
      </c>
      <c r="H42" s="757">
        <f t="shared" si="0"/>
        <v>193666.53</v>
      </c>
      <c r="I42" s="762">
        <f t="shared" si="1"/>
        <v>0.18034394259638442</v>
      </c>
    </row>
    <row r="43" spans="1:9" s="23" customFormat="1" ht="17.25" customHeight="1">
      <c r="A43" s="311" t="s">
        <v>1065</v>
      </c>
      <c r="B43" s="310" t="s">
        <v>1151</v>
      </c>
      <c r="C43" s="754">
        <v>203430.02</v>
      </c>
      <c r="D43" s="761">
        <v>0</v>
      </c>
      <c r="E43" s="757">
        <f t="shared" si="2"/>
        <v>203430.02</v>
      </c>
      <c r="F43" s="754">
        <v>6475.11</v>
      </c>
      <c r="G43" s="754">
        <v>6475.11</v>
      </c>
      <c r="H43" s="757">
        <f t="shared" si="0"/>
        <v>196954.91</v>
      </c>
      <c r="I43" s="762">
        <f t="shared" si="1"/>
        <v>3.1829668010650541E-2</v>
      </c>
    </row>
    <row r="44" spans="1:9" s="23" customFormat="1" ht="17.25" customHeight="1">
      <c r="A44" s="311" t="s">
        <v>1066</v>
      </c>
      <c r="B44" s="310" t="s">
        <v>1152</v>
      </c>
      <c r="C44" s="754">
        <v>35000</v>
      </c>
      <c r="D44" s="761">
        <v>0</v>
      </c>
      <c r="E44" s="757">
        <f t="shared" si="2"/>
        <v>35000</v>
      </c>
      <c r="F44" s="754">
        <v>20218</v>
      </c>
      <c r="G44" s="754">
        <v>20218</v>
      </c>
      <c r="H44" s="757">
        <f t="shared" si="0"/>
        <v>14782</v>
      </c>
      <c r="I44" s="762">
        <f t="shared" si="1"/>
        <v>0.57765714285714287</v>
      </c>
    </row>
    <row r="45" spans="1:9" s="23" customFormat="1" ht="17.25" customHeight="1">
      <c r="A45" s="311" t="s">
        <v>1067</v>
      </c>
      <c r="B45" s="310" t="s">
        <v>1153</v>
      </c>
      <c r="C45" s="754">
        <v>157182.31</v>
      </c>
      <c r="D45" s="761">
        <v>0</v>
      </c>
      <c r="E45" s="757">
        <f t="shared" si="2"/>
        <v>157182.31</v>
      </c>
      <c r="F45" s="754">
        <v>43302</v>
      </c>
      <c r="G45" s="754">
        <v>43302</v>
      </c>
      <c r="H45" s="757">
        <f t="shared" si="0"/>
        <v>113880.31</v>
      </c>
      <c r="I45" s="762">
        <f t="shared" si="1"/>
        <v>0.27548901654391006</v>
      </c>
    </row>
    <row r="46" spans="1:9" s="23" customFormat="1" ht="17.25" customHeight="1">
      <c r="A46" s="311" t="s">
        <v>1068</v>
      </c>
      <c r="B46" s="310" t="s">
        <v>1154</v>
      </c>
      <c r="C46" s="754">
        <v>32077.77</v>
      </c>
      <c r="D46" s="761">
        <v>0</v>
      </c>
      <c r="E46" s="757">
        <f t="shared" si="2"/>
        <v>32077.77</v>
      </c>
      <c r="F46" s="754">
        <v>7138.95</v>
      </c>
      <c r="G46" s="754">
        <v>7138.95</v>
      </c>
      <c r="H46" s="757">
        <f t="shared" si="0"/>
        <v>24938.82</v>
      </c>
      <c r="I46" s="762">
        <f t="shared" si="1"/>
        <v>0.22255131824936708</v>
      </c>
    </row>
    <row r="47" spans="1:9" s="23" customFormat="1" ht="17.25" customHeight="1">
      <c r="A47" s="311" t="s">
        <v>1069</v>
      </c>
      <c r="B47" s="310" t="s">
        <v>1155</v>
      </c>
      <c r="C47" s="754">
        <v>3419.7</v>
      </c>
      <c r="D47" s="761">
        <v>0</v>
      </c>
      <c r="E47" s="757">
        <f t="shared" si="2"/>
        <v>3419.7</v>
      </c>
      <c r="F47" s="754">
        <v>465.93</v>
      </c>
      <c r="G47" s="754">
        <v>465.93</v>
      </c>
      <c r="H47" s="757">
        <f t="shared" si="0"/>
        <v>2953.77</v>
      </c>
      <c r="I47" s="762">
        <f t="shared" si="1"/>
        <v>0.13624879375383805</v>
      </c>
    </row>
    <row r="48" spans="1:9" s="23" customFormat="1" ht="17.25" customHeight="1">
      <c r="A48" s="311" t="s">
        <v>1070</v>
      </c>
      <c r="B48" s="310" t="s">
        <v>1156</v>
      </c>
      <c r="C48" s="754">
        <v>321690.77</v>
      </c>
      <c r="D48" s="761">
        <v>0</v>
      </c>
      <c r="E48" s="757">
        <f t="shared" si="2"/>
        <v>321690.77</v>
      </c>
      <c r="F48" s="754">
        <v>44451.17</v>
      </c>
      <c r="G48" s="754">
        <v>44451.17</v>
      </c>
      <c r="H48" s="757">
        <f t="shared" si="0"/>
        <v>277239.60000000003</v>
      </c>
      <c r="I48" s="762">
        <f t="shared" si="1"/>
        <v>0.1381798116246854</v>
      </c>
    </row>
    <row r="49" spans="1:9" s="23" customFormat="1" ht="17.25" customHeight="1">
      <c r="A49" s="311" t="s">
        <v>1071</v>
      </c>
      <c r="B49" s="310" t="s">
        <v>1157</v>
      </c>
      <c r="C49" s="754">
        <v>67716.13</v>
      </c>
      <c r="D49" s="761">
        <v>0</v>
      </c>
      <c r="E49" s="757">
        <f t="shared" si="2"/>
        <v>67716.13</v>
      </c>
      <c r="F49" s="754">
        <v>54396.3</v>
      </c>
      <c r="G49" s="754">
        <v>54396.3</v>
      </c>
      <c r="H49" s="757">
        <f t="shared" si="0"/>
        <v>13319.830000000002</v>
      </c>
      <c r="I49" s="762">
        <f t="shared" si="1"/>
        <v>0.80329900719370706</v>
      </c>
    </row>
    <row r="50" spans="1:9" s="23" customFormat="1" ht="17.25" customHeight="1">
      <c r="A50" s="311" t="s">
        <v>1072</v>
      </c>
      <c r="B50" s="310" t="s">
        <v>1158</v>
      </c>
      <c r="C50" s="754">
        <v>132154.51</v>
      </c>
      <c r="D50" s="761">
        <v>0</v>
      </c>
      <c r="E50" s="757">
        <f t="shared" si="2"/>
        <v>132154.51</v>
      </c>
      <c r="F50" s="754">
        <v>11382.6</v>
      </c>
      <c r="G50" s="754">
        <v>11382.6</v>
      </c>
      <c r="H50" s="757">
        <f t="shared" si="0"/>
        <v>120771.91</v>
      </c>
      <c r="I50" s="762">
        <f t="shared" si="1"/>
        <v>8.6130999237180775E-2</v>
      </c>
    </row>
    <row r="51" spans="1:9" s="23" customFormat="1" ht="17.25" customHeight="1">
      <c r="A51" s="311">
        <v>25402</v>
      </c>
      <c r="B51" s="310" t="s">
        <v>1658</v>
      </c>
      <c r="C51" s="754">
        <v>0</v>
      </c>
      <c r="D51" s="761">
        <v>52200</v>
      </c>
      <c r="E51" s="757">
        <f t="shared" si="2"/>
        <v>52200</v>
      </c>
      <c r="F51" s="754">
        <v>52200</v>
      </c>
      <c r="G51" s="754">
        <v>52200</v>
      </c>
      <c r="H51" s="757">
        <f t="shared" si="0"/>
        <v>0</v>
      </c>
      <c r="I51" s="762">
        <f t="shared" si="1"/>
        <v>1</v>
      </c>
    </row>
    <row r="52" spans="1:9" s="23" customFormat="1" ht="17.25" customHeight="1">
      <c r="A52" s="311" t="s">
        <v>1073</v>
      </c>
      <c r="B52" s="310" t="s">
        <v>1159</v>
      </c>
      <c r="C52" s="754">
        <v>1132310.58</v>
      </c>
      <c r="D52" s="761">
        <v>0</v>
      </c>
      <c r="E52" s="757">
        <f t="shared" si="2"/>
        <v>1132310.58</v>
      </c>
      <c r="F52" s="754">
        <v>343051.21</v>
      </c>
      <c r="G52" s="754">
        <v>343051.21</v>
      </c>
      <c r="H52" s="757">
        <f t="shared" si="0"/>
        <v>789259.37000000011</v>
      </c>
      <c r="I52" s="762">
        <f t="shared" si="1"/>
        <v>0.30296564923026686</v>
      </c>
    </row>
    <row r="53" spans="1:9" s="23" customFormat="1" ht="17.25" customHeight="1">
      <c r="A53" s="311" t="s">
        <v>1074</v>
      </c>
      <c r="B53" s="310" t="s">
        <v>1160</v>
      </c>
      <c r="C53" s="754">
        <v>7850.18</v>
      </c>
      <c r="D53" s="761">
        <v>0</v>
      </c>
      <c r="E53" s="757">
        <f t="shared" si="2"/>
        <v>7850.18</v>
      </c>
      <c r="F53" s="754">
        <v>0</v>
      </c>
      <c r="G53" s="754">
        <v>0</v>
      </c>
      <c r="H53" s="757">
        <f t="shared" si="0"/>
        <v>7850.18</v>
      </c>
      <c r="I53" s="762">
        <f t="shared" si="1"/>
        <v>0</v>
      </c>
    </row>
    <row r="54" spans="1:9" s="23" customFormat="1" ht="17.25" customHeight="1">
      <c r="A54" s="311">
        <v>27101</v>
      </c>
      <c r="B54" s="310" t="s">
        <v>1659</v>
      </c>
      <c r="C54" s="754">
        <v>0</v>
      </c>
      <c r="D54" s="761">
        <v>51748</v>
      </c>
      <c r="E54" s="757">
        <f t="shared" si="2"/>
        <v>51748</v>
      </c>
      <c r="F54" s="754">
        <v>51747.6</v>
      </c>
      <c r="G54" s="754">
        <v>51747.6</v>
      </c>
      <c r="H54" s="757">
        <f t="shared" si="0"/>
        <v>0.40000000000145519</v>
      </c>
      <c r="I54" s="762">
        <f t="shared" si="1"/>
        <v>0.99999227023266601</v>
      </c>
    </row>
    <row r="55" spans="1:9" s="23" customFormat="1" ht="17.25" customHeight="1">
      <c r="A55" s="311" t="s">
        <v>1075</v>
      </c>
      <c r="B55" s="310" t="s">
        <v>1161</v>
      </c>
      <c r="C55" s="754">
        <v>137549.1</v>
      </c>
      <c r="D55" s="761">
        <v>-50000</v>
      </c>
      <c r="E55" s="757">
        <f t="shared" si="2"/>
        <v>87549.1</v>
      </c>
      <c r="F55" s="754">
        <v>0</v>
      </c>
      <c r="G55" s="754">
        <v>0</v>
      </c>
      <c r="H55" s="757">
        <f t="shared" si="0"/>
        <v>87549.1</v>
      </c>
      <c r="I55" s="762">
        <f t="shared" si="1"/>
        <v>0</v>
      </c>
    </row>
    <row r="56" spans="1:9" s="23" customFormat="1" ht="17.25" customHeight="1">
      <c r="A56" s="311" t="s">
        <v>1076</v>
      </c>
      <c r="B56" s="310" t="s">
        <v>1162</v>
      </c>
      <c r="C56" s="754">
        <v>67653.73</v>
      </c>
      <c r="D56" s="761">
        <v>0</v>
      </c>
      <c r="E56" s="757">
        <f t="shared" si="2"/>
        <v>67653.73</v>
      </c>
      <c r="F56" s="754">
        <v>2389</v>
      </c>
      <c r="G56" s="754">
        <v>2389</v>
      </c>
      <c r="H56" s="757">
        <f t="shared" si="0"/>
        <v>65264.729999999996</v>
      </c>
      <c r="I56" s="762">
        <f t="shared" si="1"/>
        <v>3.5312169779848059E-2</v>
      </c>
    </row>
    <row r="57" spans="1:9" s="23" customFormat="1" ht="17.25" customHeight="1">
      <c r="A57" s="311" t="s">
        <v>1077</v>
      </c>
      <c r="B57" s="310" t="s">
        <v>1163</v>
      </c>
      <c r="C57" s="754">
        <v>108947.78</v>
      </c>
      <c r="D57" s="761">
        <v>0</v>
      </c>
      <c r="E57" s="757">
        <f t="shared" si="2"/>
        <v>108947.78</v>
      </c>
      <c r="F57" s="754">
        <v>2709.64</v>
      </c>
      <c r="G57" s="754">
        <v>2709.64</v>
      </c>
      <c r="H57" s="757">
        <f t="shared" si="0"/>
        <v>106238.14</v>
      </c>
      <c r="I57" s="762">
        <f t="shared" si="1"/>
        <v>2.4870997830336698E-2</v>
      </c>
    </row>
    <row r="58" spans="1:9" s="23" customFormat="1" ht="17.25" customHeight="1">
      <c r="A58" s="311" t="s">
        <v>1078</v>
      </c>
      <c r="B58" s="310" t="s">
        <v>1164</v>
      </c>
      <c r="C58" s="754">
        <v>40770.449999999997</v>
      </c>
      <c r="D58" s="761">
        <v>0</v>
      </c>
      <c r="E58" s="757">
        <f t="shared" si="2"/>
        <v>40770.449999999997</v>
      </c>
      <c r="F58" s="754">
        <v>391</v>
      </c>
      <c r="G58" s="754">
        <v>391</v>
      </c>
      <c r="H58" s="757">
        <f t="shared" si="0"/>
        <v>40379.449999999997</v>
      </c>
      <c r="I58" s="762">
        <f t="shared" si="1"/>
        <v>9.590279234102151E-3</v>
      </c>
    </row>
    <row r="59" spans="1:9" s="23" customFormat="1" ht="17.25" customHeight="1">
      <c r="A59" s="311" t="s">
        <v>1079</v>
      </c>
      <c r="B59" s="310" t="s">
        <v>1165</v>
      </c>
      <c r="C59" s="754">
        <v>212898.17</v>
      </c>
      <c r="D59" s="761">
        <v>-53948</v>
      </c>
      <c r="E59" s="757">
        <f t="shared" si="2"/>
        <v>158950.17000000001</v>
      </c>
      <c r="F59" s="754">
        <v>92745.63</v>
      </c>
      <c r="G59" s="754">
        <v>92745.63</v>
      </c>
      <c r="H59" s="757">
        <f t="shared" si="0"/>
        <v>66204.540000000008</v>
      </c>
      <c r="I59" s="762">
        <f t="shared" si="1"/>
        <v>0.58348871221716847</v>
      </c>
    </row>
    <row r="60" spans="1:9" s="23" customFormat="1" ht="17.25" customHeight="1">
      <c r="A60" s="311" t="s">
        <v>1080</v>
      </c>
      <c r="B60" s="310" t="s">
        <v>1166</v>
      </c>
      <c r="C60" s="754">
        <v>34353.49</v>
      </c>
      <c r="D60" s="761">
        <v>0</v>
      </c>
      <c r="E60" s="757">
        <f t="shared" si="2"/>
        <v>34353.49</v>
      </c>
      <c r="F60" s="754">
        <v>0</v>
      </c>
      <c r="G60" s="754">
        <v>0</v>
      </c>
      <c r="H60" s="757">
        <f t="shared" si="0"/>
        <v>34353.49</v>
      </c>
      <c r="I60" s="762">
        <f t="shared" si="1"/>
        <v>0</v>
      </c>
    </row>
    <row r="61" spans="1:9" s="23" customFormat="1" ht="17.25" customHeight="1">
      <c r="A61" s="308" t="s">
        <v>1081</v>
      </c>
      <c r="B61" s="309" t="s">
        <v>1167</v>
      </c>
      <c r="C61" s="755">
        <f>SUM(C62:C97)</f>
        <v>10186111.33</v>
      </c>
      <c r="D61" s="770">
        <f>SUM(D62:D97)</f>
        <v>283231</v>
      </c>
      <c r="E61" s="758">
        <f t="shared" si="2"/>
        <v>10469342.33</v>
      </c>
      <c r="F61" s="755">
        <f>SUM(F62:F97)</f>
        <v>3860663.9000000004</v>
      </c>
      <c r="G61" s="755">
        <f>SUM(G62:G97)</f>
        <v>3860663.9000000004</v>
      </c>
      <c r="H61" s="758">
        <f t="shared" si="0"/>
        <v>6608678.4299999997</v>
      </c>
      <c r="I61" s="763">
        <f t="shared" si="1"/>
        <v>0.36875897055512563</v>
      </c>
    </row>
    <row r="62" spans="1:9" s="23" customFormat="1" ht="17.25" customHeight="1">
      <c r="A62" s="311" t="s">
        <v>1082</v>
      </c>
      <c r="B62" s="310" t="s">
        <v>1168</v>
      </c>
      <c r="C62" s="754">
        <v>1396172.34</v>
      </c>
      <c r="D62" s="761">
        <v>0</v>
      </c>
      <c r="E62" s="757">
        <f t="shared" si="2"/>
        <v>1396172.34</v>
      </c>
      <c r="F62" s="754">
        <v>434709</v>
      </c>
      <c r="G62" s="754">
        <v>434709</v>
      </c>
      <c r="H62" s="757">
        <f t="shared" si="0"/>
        <v>961463.34000000008</v>
      </c>
      <c r="I62" s="762">
        <f t="shared" si="1"/>
        <v>0.31135769385031647</v>
      </c>
    </row>
    <row r="63" spans="1:9" s="23" customFormat="1" ht="17.25" customHeight="1">
      <c r="A63" s="311" t="s">
        <v>1083</v>
      </c>
      <c r="B63" s="310" t="s">
        <v>1169</v>
      </c>
      <c r="C63" s="754">
        <v>83803.16</v>
      </c>
      <c r="D63" s="761">
        <v>0</v>
      </c>
      <c r="E63" s="757">
        <f t="shared" si="2"/>
        <v>83803.16</v>
      </c>
      <c r="F63" s="754">
        <v>35703.160000000003</v>
      </c>
      <c r="G63" s="754">
        <v>35703.160000000003</v>
      </c>
      <c r="H63" s="757">
        <f t="shared" si="0"/>
        <v>48100</v>
      </c>
      <c r="I63" s="762">
        <f t="shared" si="1"/>
        <v>0.42603596332166954</v>
      </c>
    </row>
    <row r="64" spans="1:9" s="23" customFormat="1" ht="17.25" customHeight="1">
      <c r="A64" s="311" t="s">
        <v>1084</v>
      </c>
      <c r="B64" s="310" t="s">
        <v>1170</v>
      </c>
      <c r="C64" s="754">
        <v>196011.73</v>
      </c>
      <c r="D64" s="761">
        <v>0</v>
      </c>
      <c r="E64" s="757">
        <f t="shared" si="2"/>
        <v>196011.73</v>
      </c>
      <c r="F64" s="754">
        <v>59672.2</v>
      </c>
      <c r="G64" s="754">
        <v>59672.2</v>
      </c>
      <c r="H64" s="757">
        <f t="shared" si="0"/>
        <v>136339.53000000003</v>
      </c>
      <c r="I64" s="762">
        <f t="shared" si="1"/>
        <v>0.30443178068985971</v>
      </c>
    </row>
    <row r="65" spans="1:9" s="23" customFormat="1" ht="17.25" customHeight="1">
      <c r="A65" s="311" t="s">
        <v>1085</v>
      </c>
      <c r="B65" s="310" t="s">
        <v>1171</v>
      </c>
      <c r="C65" s="754">
        <v>245634.81</v>
      </c>
      <c r="D65" s="761">
        <v>0</v>
      </c>
      <c r="E65" s="757">
        <f t="shared" si="2"/>
        <v>245634.81</v>
      </c>
      <c r="F65" s="754">
        <v>128714.22</v>
      </c>
      <c r="G65" s="754">
        <v>128714.22</v>
      </c>
      <c r="H65" s="757">
        <f t="shared" si="0"/>
        <v>116920.59</v>
      </c>
      <c r="I65" s="762">
        <f t="shared" si="1"/>
        <v>0.52400643052179785</v>
      </c>
    </row>
    <row r="66" spans="1:9" s="23" customFormat="1" ht="17.25" customHeight="1">
      <c r="A66" s="311" t="s">
        <v>1086</v>
      </c>
      <c r="B66" s="310" t="s">
        <v>1172</v>
      </c>
      <c r="C66" s="754">
        <v>147582.67000000001</v>
      </c>
      <c r="D66" s="761">
        <v>0</v>
      </c>
      <c r="E66" s="757">
        <f t="shared" si="2"/>
        <v>147582.67000000001</v>
      </c>
      <c r="F66" s="754">
        <v>32002.99</v>
      </c>
      <c r="G66" s="754">
        <v>32002.99</v>
      </c>
      <c r="H66" s="757">
        <f t="shared" si="0"/>
        <v>115579.68000000001</v>
      </c>
      <c r="I66" s="762">
        <f t="shared" si="1"/>
        <v>0.21684788600179139</v>
      </c>
    </row>
    <row r="67" spans="1:9" s="23" customFormat="1" ht="17.25" customHeight="1">
      <c r="A67" s="311" t="s">
        <v>1087</v>
      </c>
      <c r="B67" s="310" t="s">
        <v>1173</v>
      </c>
      <c r="C67" s="754">
        <v>155891.95000000001</v>
      </c>
      <c r="D67" s="761">
        <v>0</v>
      </c>
      <c r="E67" s="757">
        <f t="shared" si="2"/>
        <v>155891.95000000001</v>
      </c>
      <c r="F67" s="754">
        <v>32888.57</v>
      </c>
      <c r="G67" s="754">
        <v>32888.57</v>
      </c>
      <c r="H67" s="757">
        <f t="shared" si="0"/>
        <v>123003.38</v>
      </c>
      <c r="I67" s="762">
        <f t="shared" si="1"/>
        <v>0.21097029064040829</v>
      </c>
    </row>
    <row r="68" spans="1:9" s="23" customFormat="1" ht="17.25" customHeight="1">
      <c r="A68" s="311" t="s">
        <v>1088</v>
      </c>
      <c r="B68" s="310" t="s">
        <v>1174</v>
      </c>
      <c r="C68" s="754">
        <v>795028.83</v>
      </c>
      <c r="D68" s="761">
        <v>0</v>
      </c>
      <c r="E68" s="757">
        <f t="shared" si="2"/>
        <v>795028.83</v>
      </c>
      <c r="F68" s="754">
        <v>279674.8</v>
      </c>
      <c r="G68" s="754">
        <v>279674.8</v>
      </c>
      <c r="H68" s="757">
        <f t="shared" si="0"/>
        <v>515354.02999999997</v>
      </c>
      <c r="I68" s="762">
        <f t="shared" si="1"/>
        <v>0.35177944427499569</v>
      </c>
    </row>
    <row r="69" spans="1:9" s="23" customFormat="1" ht="17.25" customHeight="1">
      <c r="A69" s="311" t="s">
        <v>1089</v>
      </c>
      <c r="B69" s="310" t="s">
        <v>1175</v>
      </c>
      <c r="C69" s="754">
        <v>201284.36</v>
      </c>
      <c r="D69" s="761">
        <v>0</v>
      </c>
      <c r="E69" s="757">
        <f t="shared" si="2"/>
        <v>201284.36</v>
      </c>
      <c r="F69" s="754">
        <v>69317.62</v>
      </c>
      <c r="G69" s="754">
        <v>69317.62</v>
      </c>
      <c r="H69" s="757">
        <f t="shared" si="0"/>
        <v>131966.74</v>
      </c>
      <c r="I69" s="762">
        <f t="shared" si="1"/>
        <v>0.34437658246274078</v>
      </c>
    </row>
    <row r="70" spans="1:9" s="23" customFormat="1" ht="17.25" customHeight="1">
      <c r="A70" s="311" t="s">
        <v>1090</v>
      </c>
      <c r="B70" s="310" t="s">
        <v>1176</v>
      </c>
      <c r="C70" s="754">
        <v>87231</v>
      </c>
      <c r="D70" s="761">
        <v>96605</v>
      </c>
      <c r="E70" s="757">
        <f t="shared" si="2"/>
        <v>183836</v>
      </c>
      <c r="F70" s="754">
        <v>145080</v>
      </c>
      <c r="G70" s="754">
        <v>145080</v>
      </c>
      <c r="H70" s="757">
        <f t="shared" si="0"/>
        <v>38756</v>
      </c>
      <c r="I70" s="762">
        <f t="shared" si="1"/>
        <v>0.78918166191605565</v>
      </c>
    </row>
    <row r="71" spans="1:9" s="23" customFormat="1" ht="17.25" customHeight="1">
      <c r="A71" s="311" t="s">
        <v>1091</v>
      </c>
      <c r="B71" s="310" t="s">
        <v>1177</v>
      </c>
      <c r="C71" s="754">
        <v>77459.429999999993</v>
      </c>
      <c r="D71" s="761">
        <v>0</v>
      </c>
      <c r="E71" s="757">
        <f t="shared" si="2"/>
        <v>77459.429999999993</v>
      </c>
      <c r="F71" s="754">
        <v>26390</v>
      </c>
      <c r="G71" s="754">
        <v>26390</v>
      </c>
      <c r="H71" s="757">
        <f t="shared" si="0"/>
        <v>51069.429999999993</v>
      </c>
      <c r="I71" s="762">
        <f t="shared" si="1"/>
        <v>0.34069447709594564</v>
      </c>
    </row>
    <row r="72" spans="1:9" s="23" customFormat="1" ht="17.25" customHeight="1">
      <c r="A72" s="311" t="s">
        <v>1092</v>
      </c>
      <c r="B72" s="310" t="s">
        <v>1178</v>
      </c>
      <c r="C72" s="754">
        <v>513739.61</v>
      </c>
      <c r="D72" s="761">
        <v>0</v>
      </c>
      <c r="E72" s="757">
        <f t="shared" si="2"/>
        <v>513739.61</v>
      </c>
      <c r="F72" s="754">
        <v>213752.98</v>
      </c>
      <c r="G72" s="754">
        <v>213752.98</v>
      </c>
      <c r="H72" s="757">
        <f t="shared" si="0"/>
        <v>299986.63</v>
      </c>
      <c r="I72" s="762">
        <f t="shared" si="1"/>
        <v>0.41607260923486122</v>
      </c>
    </row>
    <row r="73" spans="1:9" s="23" customFormat="1" ht="17.25" customHeight="1">
      <c r="A73" s="311" t="s">
        <v>1093</v>
      </c>
      <c r="B73" s="310" t="s">
        <v>1179</v>
      </c>
      <c r="C73" s="754">
        <v>86206.91</v>
      </c>
      <c r="D73" s="761">
        <v>0</v>
      </c>
      <c r="E73" s="757">
        <f t="shared" si="2"/>
        <v>86206.91</v>
      </c>
      <c r="F73" s="754">
        <v>11720.64</v>
      </c>
      <c r="G73" s="754">
        <v>11720.64</v>
      </c>
      <c r="H73" s="757">
        <f t="shared" si="0"/>
        <v>74486.27</v>
      </c>
      <c r="I73" s="762">
        <f t="shared" si="1"/>
        <v>0.13595940279033314</v>
      </c>
    </row>
    <row r="74" spans="1:9" s="23" customFormat="1" ht="17.25" customHeight="1">
      <c r="A74" s="311" t="s">
        <v>1094</v>
      </c>
      <c r="B74" s="310" t="s">
        <v>1180</v>
      </c>
      <c r="C74" s="754">
        <v>3864.29</v>
      </c>
      <c r="D74" s="761">
        <v>0</v>
      </c>
      <c r="E74" s="757">
        <f t="shared" si="2"/>
        <v>3864.29</v>
      </c>
      <c r="F74" s="754">
        <v>0</v>
      </c>
      <c r="G74" s="754">
        <v>0</v>
      </c>
      <c r="H74" s="757">
        <f t="shared" si="0"/>
        <v>3864.29</v>
      </c>
      <c r="I74" s="762">
        <f t="shared" si="1"/>
        <v>0</v>
      </c>
    </row>
    <row r="75" spans="1:9" s="23" customFormat="1" ht="17.25" customHeight="1">
      <c r="A75" s="311" t="s">
        <v>1095</v>
      </c>
      <c r="B75" s="310" t="s">
        <v>1181</v>
      </c>
      <c r="C75" s="754">
        <v>489639.16</v>
      </c>
      <c r="D75" s="761">
        <v>0</v>
      </c>
      <c r="E75" s="757">
        <f t="shared" si="2"/>
        <v>489639.16</v>
      </c>
      <c r="F75" s="754">
        <v>273332.88</v>
      </c>
      <c r="G75" s="754">
        <v>273332.88</v>
      </c>
      <c r="H75" s="757">
        <f t="shared" si="0"/>
        <v>216306.27999999997</v>
      </c>
      <c r="I75" s="762">
        <f t="shared" si="1"/>
        <v>0.55823329163459889</v>
      </c>
    </row>
    <row r="76" spans="1:9" s="23" customFormat="1" ht="17.25" customHeight="1">
      <c r="A76" s="311" t="s">
        <v>1096</v>
      </c>
      <c r="B76" s="310" t="s">
        <v>1182</v>
      </c>
      <c r="C76" s="754">
        <v>43961.41</v>
      </c>
      <c r="D76" s="761">
        <v>0</v>
      </c>
      <c r="E76" s="757">
        <f t="shared" si="2"/>
        <v>43961.41</v>
      </c>
      <c r="F76" s="754">
        <v>0</v>
      </c>
      <c r="G76" s="754">
        <v>0</v>
      </c>
      <c r="H76" s="757">
        <f t="shared" ref="H76:H98" si="3">E76-F76</f>
        <v>43961.41</v>
      </c>
      <c r="I76" s="762">
        <f t="shared" ref="I76:I98" si="4">IF(E76=0,"",F76/E76)</f>
        <v>0</v>
      </c>
    </row>
    <row r="77" spans="1:9" s="23" customFormat="1" ht="17.25" customHeight="1">
      <c r="A77" s="311" t="s">
        <v>1097</v>
      </c>
      <c r="B77" s="310" t="s">
        <v>1183</v>
      </c>
      <c r="C77" s="754">
        <v>64583.89</v>
      </c>
      <c r="D77" s="761">
        <v>0</v>
      </c>
      <c r="E77" s="757">
        <f t="shared" ref="E77:E98" si="5">C77+D77</f>
        <v>64583.89</v>
      </c>
      <c r="F77" s="754">
        <v>18941.099999999999</v>
      </c>
      <c r="G77" s="754">
        <v>18941.099999999999</v>
      </c>
      <c r="H77" s="757">
        <f t="shared" si="3"/>
        <v>45642.79</v>
      </c>
      <c r="I77" s="762">
        <f t="shared" si="4"/>
        <v>0.29327902051115223</v>
      </c>
    </row>
    <row r="78" spans="1:9" s="23" customFormat="1" ht="17.25" customHeight="1">
      <c r="A78" s="311" t="s">
        <v>1098</v>
      </c>
      <c r="B78" s="310" t="s">
        <v>1184</v>
      </c>
      <c r="C78" s="754">
        <v>57415.68</v>
      </c>
      <c r="D78" s="761">
        <v>20345.36</v>
      </c>
      <c r="E78" s="757">
        <f t="shared" si="5"/>
        <v>77761.040000000008</v>
      </c>
      <c r="F78" s="754">
        <v>77761.02</v>
      </c>
      <c r="G78" s="754">
        <v>77761.02</v>
      </c>
      <c r="H78" s="757">
        <f t="shared" si="3"/>
        <v>2.0000000004074536E-2</v>
      </c>
      <c r="I78" s="762">
        <f t="shared" si="4"/>
        <v>0.99999974280179371</v>
      </c>
    </row>
    <row r="79" spans="1:9" s="23" customFormat="1" ht="17.25" customHeight="1">
      <c r="A79" s="311" t="s">
        <v>1099</v>
      </c>
      <c r="B79" s="310" t="s">
        <v>1185</v>
      </c>
      <c r="C79" s="754">
        <v>92843.7</v>
      </c>
      <c r="D79" s="761">
        <v>0</v>
      </c>
      <c r="E79" s="757">
        <f t="shared" si="5"/>
        <v>92843.7</v>
      </c>
      <c r="F79" s="754">
        <v>0</v>
      </c>
      <c r="G79" s="754">
        <v>0</v>
      </c>
      <c r="H79" s="757">
        <f t="shared" si="3"/>
        <v>92843.7</v>
      </c>
      <c r="I79" s="762">
        <f t="shared" si="4"/>
        <v>0</v>
      </c>
    </row>
    <row r="80" spans="1:9" s="23" customFormat="1" ht="17.25" customHeight="1">
      <c r="A80" s="311" t="s">
        <v>1100</v>
      </c>
      <c r="B80" s="310" t="s">
        <v>1186</v>
      </c>
      <c r="C80" s="754">
        <v>92891.77</v>
      </c>
      <c r="D80" s="761">
        <v>26500</v>
      </c>
      <c r="E80" s="757">
        <f t="shared" si="5"/>
        <v>119391.77</v>
      </c>
      <c r="F80" s="754">
        <v>104280</v>
      </c>
      <c r="G80" s="754">
        <v>104280</v>
      </c>
      <c r="H80" s="757">
        <f t="shared" si="3"/>
        <v>15111.770000000004</v>
      </c>
      <c r="I80" s="762">
        <f t="shared" si="4"/>
        <v>0.87342703772630226</v>
      </c>
    </row>
    <row r="81" spans="1:9" s="23" customFormat="1" ht="17.25" customHeight="1">
      <c r="A81" s="311" t="s">
        <v>1101</v>
      </c>
      <c r="B81" s="310" t="s">
        <v>1187</v>
      </c>
      <c r="C81" s="754">
        <v>917402.59</v>
      </c>
      <c r="D81" s="761">
        <v>0</v>
      </c>
      <c r="E81" s="757">
        <f t="shared" si="5"/>
        <v>917402.59</v>
      </c>
      <c r="F81" s="754">
        <v>0</v>
      </c>
      <c r="G81" s="754">
        <v>0</v>
      </c>
      <c r="H81" s="757">
        <f t="shared" si="3"/>
        <v>917402.59</v>
      </c>
      <c r="I81" s="762">
        <f t="shared" si="4"/>
        <v>0</v>
      </c>
    </row>
    <row r="82" spans="1:9" s="23" customFormat="1" ht="17.25" customHeight="1">
      <c r="A82" s="311" t="s">
        <v>1102</v>
      </c>
      <c r="B82" s="310" t="s">
        <v>1188</v>
      </c>
      <c r="C82" s="754">
        <v>21149.45</v>
      </c>
      <c r="D82" s="761">
        <v>0</v>
      </c>
      <c r="E82" s="757">
        <f t="shared" si="5"/>
        <v>21149.45</v>
      </c>
      <c r="F82" s="754">
        <v>0</v>
      </c>
      <c r="G82" s="754">
        <v>0</v>
      </c>
      <c r="H82" s="757">
        <f t="shared" si="3"/>
        <v>21149.45</v>
      </c>
      <c r="I82" s="762">
        <f t="shared" si="4"/>
        <v>0</v>
      </c>
    </row>
    <row r="83" spans="1:9" s="23" customFormat="1" ht="17.25" customHeight="1">
      <c r="A83" s="311" t="s">
        <v>1103</v>
      </c>
      <c r="B83" s="310" t="s">
        <v>1189</v>
      </c>
      <c r="C83" s="754">
        <v>337678.56</v>
      </c>
      <c r="D83" s="761">
        <v>0</v>
      </c>
      <c r="E83" s="757">
        <f t="shared" si="5"/>
        <v>337678.56</v>
      </c>
      <c r="F83" s="754">
        <v>38553.620000000003</v>
      </c>
      <c r="G83" s="754">
        <v>38553.620000000003</v>
      </c>
      <c r="H83" s="757">
        <f t="shared" si="3"/>
        <v>299124.94</v>
      </c>
      <c r="I83" s="762">
        <f t="shared" si="4"/>
        <v>0.11417254326126007</v>
      </c>
    </row>
    <row r="84" spans="1:9" s="23" customFormat="1" ht="17.25" customHeight="1">
      <c r="A84" s="311" t="s">
        <v>1104</v>
      </c>
      <c r="B84" s="310" t="s">
        <v>1190</v>
      </c>
      <c r="C84" s="754">
        <v>282707.48</v>
      </c>
      <c r="D84" s="761">
        <v>0</v>
      </c>
      <c r="E84" s="757">
        <f t="shared" si="5"/>
        <v>282707.48</v>
      </c>
      <c r="F84" s="754">
        <v>61018</v>
      </c>
      <c r="G84" s="754">
        <v>61018</v>
      </c>
      <c r="H84" s="757">
        <f t="shared" si="3"/>
        <v>221689.47999999998</v>
      </c>
      <c r="I84" s="762">
        <f t="shared" si="4"/>
        <v>0.21583440240067225</v>
      </c>
    </row>
    <row r="85" spans="1:9" s="23" customFormat="1" ht="17.25" customHeight="1">
      <c r="A85" s="311" t="s">
        <v>1105</v>
      </c>
      <c r="B85" s="310" t="s">
        <v>1191</v>
      </c>
      <c r="C85" s="754">
        <v>177984.63</v>
      </c>
      <c r="D85" s="761">
        <v>0</v>
      </c>
      <c r="E85" s="757">
        <f t="shared" si="5"/>
        <v>177984.63</v>
      </c>
      <c r="F85" s="754">
        <v>104505</v>
      </c>
      <c r="G85" s="754">
        <v>104505</v>
      </c>
      <c r="H85" s="757">
        <f t="shared" si="3"/>
        <v>73479.63</v>
      </c>
      <c r="I85" s="762">
        <f t="shared" si="4"/>
        <v>0.58715744162852712</v>
      </c>
    </row>
    <row r="86" spans="1:9" s="23" customFormat="1" ht="17.25" customHeight="1">
      <c r="A86" s="311" t="s">
        <v>1106</v>
      </c>
      <c r="B86" s="310" t="s">
        <v>1192</v>
      </c>
      <c r="C86" s="754">
        <v>112112.07</v>
      </c>
      <c r="D86" s="761">
        <v>0</v>
      </c>
      <c r="E86" s="757">
        <f t="shared" si="5"/>
        <v>112112.07</v>
      </c>
      <c r="F86" s="754">
        <v>0</v>
      </c>
      <c r="G86" s="754">
        <v>0</v>
      </c>
      <c r="H86" s="757">
        <f t="shared" si="3"/>
        <v>112112.07</v>
      </c>
      <c r="I86" s="762">
        <f t="shared" si="4"/>
        <v>0</v>
      </c>
    </row>
    <row r="87" spans="1:9" s="23" customFormat="1" ht="17.25" customHeight="1">
      <c r="A87" s="311" t="s">
        <v>1107</v>
      </c>
      <c r="B87" s="310" t="s">
        <v>1193</v>
      </c>
      <c r="C87" s="754">
        <v>539035.84</v>
      </c>
      <c r="D87" s="761">
        <v>0</v>
      </c>
      <c r="E87" s="757">
        <f t="shared" si="5"/>
        <v>539035.84</v>
      </c>
      <c r="F87" s="754">
        <v>14896</v>
      </c>
      <c r="G87" s="754">
        <v>14896</v>
      </c>
      <c r="H87" s="757">
        <f t="shared" si="3"/>
        <v>524139.83999999997</v>
      </c>
      <c r="I87" s="762">
        <f t="shared" si="4"/>
        <v>2.7634526119821645E-2</v>
      </c>
    </row>
    <row r="88" spans="1:9" s="23" customFormat="1" ht="17.25" customHeight="1">
      <c r="A88" s="311" t="s">
        <v>1108</v>
      </c>
      <c r="B88" s="310" t="s">
        <v>1194</v>
      </c>
      <c r="C88" s="754">
        <v>9438.07</v>
      </c>
      <c r="D88" s="761">
        <v>0</v>
      </c>
      <c r="E88" s="757">
        <f t="shared" si="5"/>
        <v>9438.07</v>
      </c>
      <c r="F88" s="754">
        <v>0</v>
      </c>
      <c r="G88" s="754">
        <v>0</v>
      </c>
      <c r="H88" s="757">
        <f t="shared" si="3"/>
        <v>9438.07</v>
      </c>
      <c r="I88" s="762">
        <f t="shared" si="4"/>
        <v>0</v>
      </c>
    </row>
    <row r="89" spans="1:9" s="23" customFormat="1" ht="17.25" customHeight="1">
      <c r="A89" s="311" t="s">
        <v>1109</v>
      </c>
      <c r="B89" s="310" t="s">
        <v>1195</v>
      </c>
      <c r="C89" s="754">
        <v>405812.98</v>
      </c>
      <c r="D89" s="761">
        <v>0</v>
      </c>
      <c r="E89" s="757">
        <f t="shared" si="5"/>
        <v>405812.98</v>
      </c>
      <c r="F89" s="754">
        <v>303150</v>
      </c>
      <c r="G89" s="754">
        <v>303150</v>
      </c>
      <c r="H89" s="757">
        <f t="shared" si="3"/>
        <v>102662.97999999998</v>
      </c>
      <c r="I89" s="762">
        <f t="shared" si="4"/>
        <v>0.74701898396645672</v>
      </c>
    </row>
    <row r="90" spans="1:9" s="23" customFormat="1" ht="17.25" customHeight="1">
      <c r="A90" s="311" t="s">
        <v>1110</v>
      </c>
      <c r="B90" s="310" t="s">
        <v>1196</v>
      </c>
      <c r="C90" s="754">
        <v>154617.94</v>
      </c>
      <c r="D90" s="761">
        <v>0</v>
      </c>
      <c r="E90" s="757">
        <f t="shared" si="5"/>
        <v>154617.94</v>
      </c>
      <c r="F90" s="754">
        <v>64630</v>
      </c>
      <c r="G90" s="754">
        <v>64630</v>
      </c>
      <c r="H90" s="757">
        <f t="shared" si="3"/>
        <v>89987.94</v>
      </c>
      <c r="I90" s="762">
        <f t="shared" si="4"/>
        <v>0.41799806671851919</v>
      </c>
    </row>
    <row r="91" spans="1:9" s="23" customFormat="1" ht="17.25" customHeight="1">
      <c r="A91" s="311" t="s">
        <v>1111</v>
      </c>
      <c r="B91" s="310" t="s">
        <v>1197</v>
      </c>
      <c r="C91" s="754">
        <v>3981.87</v>
      </c>
      <c r="D91" s="761">
        <v>0</v>
      </c>
      <c r="E91" s="757">
        <f t="shared" si="5"/>
        <v>3981.87</v>
      </c>
      <c r="F91" s="754">
        <v>2028</v>
      </c>
      <c r="G91" s="754">
        <v>2028</v>
      </c>
      <c r="H91" s="757">
        <f t="shared" si="3"/>
        <v>1953.87</v>
      </c>
      <c r="I91" s="762">
        <f t="shared" si="4"/>
        <v>0.50930844050659618</v>
      </c>
    </row>
    <row r="92" spans="1:9" s="23" customFormat="1" ht="17.25" customHeight="1">
      <c r="A92" s="311" t="s">
        <v>1112</v>
      </c>
      <c r="B92" s="310" t="s">
        <v>1198</v>
      </c>
      <c r="C92" s="754">
        <v>100022.07</v>
      </c>
      <c r="D92" s="761">
        <v>0</v>
      </c>
      <c r="E92" s="757">
        <f t="shared" si="5"/>
        <v>100022.07</v>
      </c>
      <c r="F92" s="754">
        <v>0</v>
      </c>
      <c r="G92" s="754">
        <v>0</v>
      </c>
      <c r="H92" s="757">
        <f t="shared" si="3"/>
        <v>100022.07</v>
      </c>
      <c r="I92" s="762">
        <f t="shared" si="4"/>
        <v>0</v>
      </c>
    </row>
    <row r="93" spans="1:9" s="23" customFormat="1" ht="17.25" customHeight="1">
      <c r="A93" s="311" t="s">
        <v>1113</v>
      </c>
      <c r="B93" s="310" t="s">
        <v>1199</v>
      </c>
      <c r="C93" s="754">
        <v>694743.41</v>
      </c>
      <c r="D93" s="761">
        <v>-143450.35999999999</v>
      </c>
      <c r="E93" s="757">
        <f t="shared" si="5"/>
        <v>551293.05000000005</v>
      </c>
      <c r="F93" s="754">
        <v>142207</v>
      </c>
      <c r="G93" s="754">
        <v>142207</v>
      </c>
      <c r="H93" s="757">
        <f t="shared" si="3"/>
        <v>409086.05000000005</v>
      </c>
      <c r="I93" s="762">
        <f t="shared" si="4"/>
        <v>0.25795173728382753</v>
      </c>
    </row>
    <row r="94" spans="1:9" s="23" customFormat="1" ht="17.25" customHeight="1">
      <c r="A94" s="311" t="s">
        <v>1114</v>
      </c>
      <c r="B94" s="310" t="s">
        <v>1200</v>
      </c>
      <c r="C94" s="754">
        <v>38438.17</v>
      </c>
      <c r="D94" s="761">
        <v>0</v>
      </c>
      <c r="E94" s="757">
        <f t="shared" si="5"/>
        <v>38438.17</v>
      </c>
      <c r="F94" s="754">
        <v>30332.1</v>
      </c>
      <c r="G94" s="754">
        <v>30332.1</v>
      </c>
      <c r="H94" s="757">
        <f t="shared" si="3"/>
        <v>8106.07</v>
      </c>
      <c r="I94" s="762">
        <f t="shared" si="4"/>
        <v>0.789114049914447</v>
      </c>
    </row>
    <row r="95" spans="1:9" s="23" customFormat="1" ht="17.25" customHeight="1">
      <c r="A95" s="311" t="s">
        <v>1115</v>
      </c>
      <c r="B95" s="310" t="s">
        <v>1201</v>
      </c>
      <c r="C95" s="754">
        <v>56508.14</v>
      </c>
      <c r="D95" s="761">
        <v>0</v>
      </c>
      <c r="E95" s="757">
        <f t="shared" si="5"/>
        <v>56508.14</v>
      </c>
      <c r="F95" s="754">
        <v>40000</v>
      </c>
      <c r="G95" s="754">
        <v>40000</v>
      </c>
      <c r="H95" s="757">
        <f t="shared" si="3"/>
        <v>16508.14</v>
      </c>
      <c r="I95" s="762">
        <f t="shared" si="4"/>
        <v>0.70786261943854456</v>
      </c>
    </row>
    <row r="96" spans="1:9" s="23" customFormat="1" ht="17.25" customHeight="1">
      <c r="A96" s="311" t="s">
        <v>1116</v>
      </c>
      <c r="B96" s="310" t="s">
        <v>1202</v>
      </c>
      <c r="C96" s="754">
        <v>15731.36</v>
      </c>
      <c r="D96" s="761">
        <v>0</v>
      </c>
      <c r="E96" s="757">
        <f t="shared" si="5"/>
        <v>15731.36</v>
      </c>
      <c r="F96" s="754">
        <v>130</v>
      </c>
      <c r="G96" s="754">
        <v>130</v>
      </c>
      <c r="H96" s="757">
        <f t="shared" si="3"/>
        <v>15601.36</v>
      </c>
      <c r="I96" s="762">
        <f t="shared" si="4"/>
        <v>8.2637483345368735E-3</v>
      </c>
    </row>
    <row r="97" spans="1:9" s="23" customFormat="1" ht="17.25" customHeight="1">
      <c r="A97" s="311" t="s">
        <v>1117</v>
      </c>
      <c r="B97" s="310" t="s">
        <v>1203</v>
      </c>
      <c r="C97" s="754">
        <v>1487500</v>
      </c>
      <c r="D97" s="761">
        <v>283231</v>
      </c>
      <c r="E97" s="757">
        <f t="shared" si="5"/>
        <v>1770731</v>
      </c>
      <c r="F97" s="754">
        <v>1115273</v>
      </c>
      <c r="G97" s="754">
        <v>1115273</v>
      </c>
      <c r="H97" s="757">
        <f t="shared" si="3"/>
        <v>655458</v>
      </c>
      <c r="I97" s="762">
        <f t="shared" si="4"/>
        <v>0.62983762073403582</v>
      </c>
    </row>
    <row r="98" spans="1:9" s="6" customFormat="1" ht="20.25" customHeight="1" thickBot="1">
      <c r="A98" s="187"/>
      <c r="B98" s="764" t="s">
        <v>491</v>
      </c>
      <c r="C98" s="756">
        <f>C61+C38+C9</f>
        <v>130107095.38000003</v>
      </c>
      <c r="D98" s="771">
        <f>D61+D38+D9</f>
        <v>3868173.93</v>
      </c>
      <c r="E98" s="760">
        <f t="shared" si="5"/>
        <v>133975269.31000003</v>
      </c>
      <c r="F98" s="756">
        <f>F61+F38+F9</f>
        <v>59270578.600000009</v>
      </c>
      <c r="G98" s="756">
        <f>G61+G38+G9</f>
        <v>56642446.799999997</v>
      </c>
      <c r="H98" s="758">
        <f t="shared" si="3"/>
        <v>74704690.710000023</v>
      </c>
      <c r="I98" s="763">
        <f t="shared" si="4"/>
        <v>0.4423993988237947</v>
      </c>
    </row>
    <row r="99" spans="1:9">
      <c r="H99" s="1301"/>
      <c r="I99" s="1301"/>
    </row>
  </sheetData>
  <mergeCells count="8">
    <mergeCell ref="A6:B7"/>
    <mergeCell ref="H99:I99"/>
    <mergeCell ref="A1:I1"/>
    <mergeCell ref="A2:I2"/>
    <mergeCell ref="A3:I3"/>
    <mergeCell ref="A4:I4"/>
    <mergeCell ref="C5:E5"/>
    <mergeCell ref="H5:I5"/>
  </mergeCells>
  <printOptions horizontalCentered="1"/>
  <pageMargins left="0.39370078740157483" right="0.39370078740157483" top="0.51181102362204722" bottom="0.19685039370078741" header="0.31496062992125984" footer="0.15748031496062992"/>
  <pageSetup scale="8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pane ySplit="8" topLeftCell="A15" activePane="bottomLeft" state="frozen"/>
      <selection pane="bottomLeft" activeCell="G23" sqref="G23"/>
    </sheetView>
  </sheetViews>
  <sheetFormatPr baseColWidth="10" defaultColWidth="11" defaultRowHeight="12.75"/>
  <cols>
    <col min="1" max="1" width="11" style="23" hidden="1" customWidth="1"/>
    <col min="2" max="2" width="42.85546875" style="23" customWidth="1"/>
    <col min="3" max="3" width="15.7109375" style="23" customWidth="1"/>
    <col min="4" max="4" width="15" style="23" customWidth="1"/>
    <col min="5" max="5" width="13.28515625" style="23" customWidth="1"/>
    <col min="6" max="6" width="13.7109375" style="23" customWidth="1"/>
    <col min="7" max="7" width="13.28515625" style="23" customWidth="1"/>
    <col min="8" max="8" width="14.28515625" style="23" customWidth="1"/>
    <col min="9" max="256" width="11" style="23"/>
    <col min="257" max="257" width="0" style="23" hidden="1" customWidth="1"/>
    <col min="258" max="258" width="42.85546875" style="23" customWidth="1"/>
    <col min="259" max="259" width="15.7109375" style="23" customWidth="1"/>
    <col min="260" max="260" width="15" style="23" customWidth="1"/>
    <col min="261" max="261" width="13.28515625" style="23" customWidth="1"/>
    <col min="262" max="262" width="13.7109375" style="23" customWidth="1"/>
    <col min="263" max="263" width="13.28515625" style="23" customWidth="1"/>
    <col min="264" max="264" width="14.28515625" style="23" customWidth="1"/>
    <col min="265" max="512" width="11" style="23"/>
    <col min="513" max="513" width="0" style="23" hidden="1" customWidth="1"/>
    <col min="514" max="514" width="42.85546875" style="23" customWidth="1"/>
    <col min="515" max="515" width="15.7109375" style="23" customWidth="1"/>
    <col min="516" max="516" width="15" style="23" customWidth="1"/>
    <col min="517" max="517" width="13.28515625" style="23" customWidth="1"/>
    <col min="518" max="518" width="13.7109375" style="23" customWidth="1"/>
    <col min="519" max="519" width="13.28515625" style="23" customWidth="1"/>
    <col min="520" max="520" width="14.28515625" style="23" customWidth="1"/>
    <col min="521" max="768" width="11" style="23"/>
    <col min="769" max="769" width="0" style="23" hidden="1" customWidth="1"/>
    <col min="770" max="770" width="42.85546875" style="23" customWidth="1"/>
    <col min="771" max="771" width="15.7109375" style="23" customWidth="1"/>
    <col min="772" max="772" width="15" style="23" customWidth="1"/>
    <col min="773" max="773" width="13.28515625" style="23" customWidth="1"/>
    <col min="774" max="774" width="13.7109375" style="23" customWidth="1"/>
    <col min="775" max="775" width="13.28515625" style="23" customWidth="1"/>
    <col min="776" max="776" width="14.28515625" style="23" customWidth="1"/>
    <col min="777" max="1024" width="11" style="23"/>
    <col min="1025" max="1025" width="0" style="23" hidden="1" customWidth="1"/>
    <col min="1026" max="1026" width="42.85546875" style="23" customWidth="1"/>
    <col min="1027" max="1027" width="15.7109375" style="23" customWidth="1"/>
    <col min="1028" max="1028" width="15" style="23" customWidth="1"/>
    <col min="1029" max="1029" width="13.28515625" style="23" customWidth="1"/>
    <col min="1030" max="1030" width="13.7109375" style="23" customWidth="1"/>
    <col min="1031" max="1031" width="13.28515625" style="23" customWidth="1"/>
    <col min="1032" max="1032" width="14.28515625" style="23" customWidth="1"/>
    <col min="1033" max="1280" width="11" style="23"/>
    <col min="1281" max="1281" width="0" style="23" hidden="1" customWidth="1"/>
    <col min="1282" max="1282" width="42.85546875" style="23" customWidth="1"/>
    <col min="1283" max="1283" width="15.7109375" style="23" customWidth="1"/>
    <col min="1284" max="1284" width="15" style="23" customWidth="1"/>
    <col min="1285" max="1285" width="13.28515625" style="23" customWidth="1"/>
    <col min="1286" max="1286" width="13.7109375" style="23" customWidth="1"/>
    <col min="1287" max="1287" width="13.28515625" style="23" customWidth="1"/>
    <col min="1288" max="1288" width="14.28515625" style="23" customWidth="1"/>
    <col min="1289" max="1536" width="11" style="23"/>
    <col min="1537" max="1537" width="0" style="23" hidden="1" customWidth="1"/>
    <col min="1538" max="1538" width="42.85546875" style="23" customWidth="1"/>
    <col min="1539" max="1539" width="15.7109375" style="23" customWidth="1"/>
    <col min="1540" max="1540" width="15" style="23" customWidth="1"/>
    <col min="1541" max="1541" width="13.28515625" style="23" customWidth="1"/>
    <col min="1542" max="1542" width="13.7109375" style="23" customWidth="1"/>
    <col min="1543" max="1543" width="13.28515625" style="23" customWidth="1"/>
    <col min="1544" max="1544" width="14.28515625" style="23" customWidth="1"/>
    <col min="1545" max="1792" width="11" style="23"/>
    <col min="1793" max="1793" width="0" style="23" hidden="1" customWidth="1"/>
    <col min="1794" max="1794" width="42.85546875" style="23" customWidth="1"/>
    <col min="1795" max="1795" width="15.7109375" style="23" customWidth="1"/>
    <col min="1796" max="1796" width="15" style="23" customWidth="1"/>
    <col min="1797" max="1797" width="13.28515625" style="23" customWidth="1"/>
    <col min="1798" max="1798" width="13.7109375" style="23" customWidth="1"/>
    <col min="1799" max="1799" width="13.28515625" style="23" customWidth="1"/>
    <col min="1800" max="1800" width="14.28515625" style="23" customWidth="1"/>
    <col min="1801" max="2048" width="11" style="23"/>
    <col min="2049" max="2049" width="0" style="23" hidden="1" customWidth="1"/>
    <col min="2050" max="2050" width="42.85546875" style="23" customWidth="1"/>
    <col min="2051" max="2051" width="15.7109375" style="23" customWidth="1"/>
    <col min="2052" max="2052" width="15" style="23" customWidth="1"/>
    <col min="2053" max="2053" width="13.28515625" style="23" customWidth="1"/>
    <col min="2054" max="2054" width="13.7109375" style="23" customWidth="1"/>
    <col min="2055" max="2055" width="13.28515625" style="23" customWidth="1"/>
    <col min="2056" max="2056" width="14.28515625" style="23" customWidth="1"/>
    <col min="2057" max="2304" width="11" style="23"/>
    <col min="2305" max="2305" width="0" style="23" hidden="1" customWidth="1"/>
    <col min="2306" max="2306" width="42.85546875" style="23" customWidth="1"/>
    <col min="2307" max="2307" width="15.7109375" style="23" customWidth="1"/>
    <col min="2308" max="2308" width="15" style="23" customWidth="1"/>
    <col min="2309" max="2309" width="13.28515625" style="23" customWidth="1"/>
    <col min="2310" max="2310" width="13.7109375" style="23" customWidth="1"/>
    <col min="2311" max="2311" width="13.28515625" style="23" customWidth="1"/>
    <col min="2312" max="2312" width="14.28515625" style="23" customWidth="1"/>
    <col min="2313" max="2560" width="11" style="23"/>
    <col min="2561" max="2561" width="0" style="23" hidden="1" customWidth="1"/>
    <col min="2562" max="2562" width="42.85546875" style="23" customWidth="1"/>
    <col min="2563" max="2563" width="15.7109375" style="23" customWidth="1"/>
    <col min="2564" max="2564" width="15" style="23" customWidth="1"/>
    <col min="2565" max="2565" width="13.28515625" style="23" customWidth="1"/>
    <col min="2566" max="2566" width="13.7109375" style="23" customWidth="1"/>
    <col min="2567" max="2567" width="13.28515625" style="23" customWidth="1"/>
    <col min="2568" max="2568" width="14.28515625" style="23" customWidth="1"/>
    <col min="2569" max="2816" width="11" style="23"/>
    <col min="2817" max="2817" width="0" style="23" hidden="1" customWidth="1"/>
    <col min="2818" max="2818" width="42.85546875" style="23" customWidth="1"/>
    <col min="2819" max="2819" width="15.7109375" style="23" customWidth="1"/>
    <col min="2820" max="2820" width="15" style="23" customWidth="1"/>
    <col min="2821" max="2821" width="13.28515625" style="23" customWidth="1"/>
    <col min="2822" max="2822" width="13.7109375" style="23" customWidth="1"/>
    <col min="2823" max="2823" width="13.28515625" style="23" customWidth="1"/>
    <col min="2824" max="2824" width="14.28515625" style="23" customWidth="1"/>
    <col min="2825" max="3072" width="11" style="23"/>
    <col min="3073" max="3073" width="0" style="23" hidden="1" customWidth="1"/>
    <col min="3074" max="3074" width="42.85546875" style="23" customWidth="1"/>
    <col min="3075" max="3075" width="15.7109375" style="23" customWidth="1"/>
    <col min="3076" max="3076" width="15" style="23" customWidth="1"/>
    <col min="3077" max="3077" width="13.28515625" style="23" customWidth="1"/>
    <col min="3078" max="3078" width="13.7109375" style="23" customWidth="1"/>
    <col min="3079" max="3079" width="13.28515625" style="23" customWidth="1"/>
    <col min="3080" max="3080" width="14.28515625" style="23" customWidth="1"/>
    <col min="3081" max="3328" width="11" style="23"/>
    <col min="3329" max="3329" width="0" style="23" hidden="1" customWidth="1"/>
    <col min="3330" max="3330" width="42.85546875" style="23" customWidth="1"/>
    <col min="3331" max="3331" width="15.7109375" style="23" customWidth="1"/>
    <col min="3332" max="3332" width="15" style="23" customWidth="1"/>
    <col min="3333" max="3333" width="13.28515625" style="23" customWidth="1"/>
    <col min="3334" max="3334" width="13.7109375" style="23" customWidth="1"/>
    <col min="3335" max="3335" width="13.28515625" style="23" customWidth="1"/>
    <col min="3336" max="3336" width="14.28515625" style="23" customWidth="1"/>
    <col min="3337" max="3584" width="11" style="23"/>
    <col min="3585" max="3585" width="0" style="23" hidden="1" customWidth="1"/>
    <col min="3586" max="3586" width="42.85546875" style="23" customWidth="1"/>
    <col min="3587" max="3587" width="15.7109375" style="23" customWidth="1"/>
    <col min="3588" max="3588" width="15" style="23" customWidth="1"/>
    <col min="3589" max="3589" width="13.28515625" style="23" customWidth="1"/>
    <col min="3590" max="3590" width="13.7109375" style="23" customWidth="1"/>
    <col min="3591" max="3591" width="13.28515625" style="23" customWidth="1"/>
    <col min="3592" max="3592" width="14.28515625" style="23" customWidth="1"/>
    <col min="3593" max="3840" width="11" style="23"/>
    <col min="3841" max="3841" width="0" style="23" hidden="1" customWidth="1"/>
    <col min="3842" max="3842" width="42.85546875" style="23" customWidth="1"/>
    <col min="3843" max="3843" width="15.7109375" style="23" customWidth="1"/>
    <col min="3844" max="3844" width="15" style="23" customWidth="1"/>
    <col min="3845" max="3845" width="13.28515625" style="23" customWidth="1"/>
    <col min="3846" max="3846" width="13.7109375" style="23" customWidth="1"/>
    <col min="3847" max="3847" width="13.28515625" style="23" customWidth="1"/>
    <col min="3848" max="3848" width="14.28515625" style="23" customWidth="1"/>
    <col min="3849" max="4096" width="11" style="23"/>
    <col min="4097" max="4097" width="0" style="23" hidden="1" customWidth="1"/>
    <col min="4098" max="4098" width="42.85546875" style="23" customWidth="1"/>
    <col min="4099" max="4099" width="15.7109375" style="23" customWidth="1"/>
    <col min="4100" max="4100" width="15" style="23" customWidth="1"/>
    <col min="4101" max="4101" width="13.28515625" style="23" customWidth="1"/>
    <col min="4102" max="4102" width="13.7109375" style="23" customWidth="1"/>
    <col min="4103" max="4103" width="13.28515625" style="23" customWidth="1"/>
    <col min="4104" max="4104" width="14.28515625" style="23" customWidth="1"/>
    <col min="4105" max="4352" width="11" style="23"/>
    <col min="4353" max="4353" width="0" style="23" hidden="1" customWidth="1"/>
    <col min="4354" max="4354" width="42.85546875" style="23" customWidth="1"/>
    <col min="4355" max="4355" width="15.7109375" style="23" customWidth="1"/>
    <col min="4356" max="4356" width="15" style="23" customWidth="1"/>
    <col min="4357" max="4357" width="13.28515625" style="23" customWidth="1"/>
    <col min="4358" max="4358" width="13.7109375" style="23" customWidth="1"/>
    <col min="4359" max="4359" width="13.28515625" style="23" customWidth="1"/>
    <col min="4360" max="4360" width="14.28515625" style="23" customWidth="1"/>
    <col min="4361" max="4608" width="11" style="23"/>
    <col min="4609" max="4609" width="0" style="23" hidden="1" customWidth="1"/>
    <col min="4610" max="4610" width="42.85546875" style="23" customWidth="1"/>
    <col min="4611" max="4611" width="15.7109375" style="23" customWidth="1"/>
    <col min="4612" max="4612" width="15" style="23" customWidth="1"/>
    <col min="4613" max="4613" width="13.28515625" style="23" customWidth="1"/>
    <col min="4614" max="4614" width="13.7109375" style="23" customWidth="1"/>
    <col min="4615" max="4615" width="13.28515625" style="23" customWidth="1"/>
    <col min="4616" max="4616" width="14.28515625" style="23" customWidth="1"/>
    <col min="4617" max="4864" width="11" style="23"/>
    <col min="4865" max="4865" width="0" style="23" hidden="1" customWidth="1"/>
    <col min="4866" max="4866" width="42.85546875" style="23" customWidth="1"/>
    <col min="4867" max="4867" width="15.7109375" style="23" customWidth="1"/>
    <col min="4868" max="4868" width="15" style="23" customWidth="1"/>
    <col min="4869" max="4869" width="13.28515625" style="23" customWidth="1"/>
    <col min="4870" max="4870" width="13.7109375" style="23" customWidth="1"/>
    <col min="4871" max="4871" width="13.28515625" style="23" customWidth="1"/>
    <col min="4872" max="4872" width="14.28515625" style="23" customWidth="1"/>
    <col min="4873" max="5120" width="11" style="23"/>
    <col min="5121" max="5121" width="0" style="23" hidden="1" customWidth="1"/>
    <col min="5122" max="5122" width="42.85546875" style="23" customWidth="1"/>
    <col min="5123" max="5123" width="15.7109375" style="23" customWidth="1"/>
    <col min="5124" max="5124" width="15" style="23" customWidth="1"/>
    <col min="5125" max="5125" width="13.28515625" style="23" customWidth="1"/>
    <col min="5126" max="5126" width="13.7109375" style="23" customWidth="1"/>
    <col min="5127" max="5127" width="13.28515625" style="23" customWidth="1"/>
    <col min="5128" max="5128" width="14.28515625" style="23" customWidth="1"/>
    <col min="5129" max="5376" width="11" style="23"/>
    <col min="5377" max="5377" width="0" style="23" hidden="1" customWidth="1"/>
    <col min="5378" max="5378" width="42.85546875" style="23" customWidth="1"/>
    <col min="5379" max="5379" width="15.7109375" style="23" customWidth="1"/>
    <col min="5380" max="5380" width="15" style="23" customWidth="1"/>
    <col min="5381" max="5381" width="13.28515625" style="23" customWidth="1"/>
    <col min="5382" max="5382" width="13.7109375" style="23" customWidth="1"/>
    <col min="5383" max="5383" width="13.28515625" style="23" customWidth="1"/>
    <col min="5384" max="5384" width="14.28515625" style="23" customWidth="1"/>
    <col min="5385" max="5632" width="11" style="23"/>
    <col min="5633" max="5633" width="0" style="23" hidden="1" customWidth="1"/>
    <col min="5634" max="5634" width="42.85546875" style="23" customWidth="1"/>
    <col min="5635" max="5635" width="15.7109375" style="23" customWidth="1"/>
    <col min="5636" max="5636" width="15" style="23" customWidth="1"/>
    <col min="5637" max="5637" width="13.28515625" style="23" customWidth="1"/>
    <col min="5638" max="5638" width="13.7109375" style="23" customWidth="1"/>
    <col min="5639" max="5639" width="13.28515625" style="23" customWidth="1"/>
    <col min="5640" max="5640" width="14.28515625" style="23" customWidth="1"/>
    <col min="5641" max="5888" width="11" style="23"/>
    <col min="5889" max="5889" width="0" style="23" hidden="1" customWidth="1"/>
    <col min="5890" max="5890" width="42.85546875" style="23" customWidth="1"/>
    <col min="5891" max="5891" width="15.7109375" style="23" customWidth="1"/>
    <col min="5892" max="5892" width="15" style="23" customWidth="1"/>
    <col min="5893" max="5893" width="13.28515625" style="23" customWidth="1"/>
    <col min="5894" max="5894" width="13.7109375" style="23" customWidth="1"/>
    <col min="5895" max="5895" width="13.28515625" style="23" customWidth="1"/>
    <col min="5896" max="5896" width="14.28515625" style="23" customWidth="1"/>
    <col min="5897" max="6144" width="11" style="23"/>
    <col min="6145" max="6145" width="0" style="23" hidden="1" customWidth="1"/>
    <col min="6146" max="6146" width="42.85546875" style="23" customWidth="1"/>
    <col min="6147" max="6147" width="15.7109375" style="23" customWidth="1"/>
    <col min="6148" max="6148" width="15" style="23" customWidth="1"/>
    <col min="6149" max="6149" width="13.28515625" style="23" customWidth="1"/>
    <col min="6150" max="6150" width="13.7109375" style="23" customWidth="1"/>
    <col min="6151" max="6151" width="13.28515625" style="23" customWidth="1"/>
    <col min="6152" max="6152" width="14.28515625" style="23" customWidth="1"/>
    <col min="6153" max="6400" width="11" style="23"/>
    <col min="6401" max="6401" width="0" style="23" hidden="1" customWidth="1"/>
    <col min="6402" max="6402" width="42.85546875" style="23" customWidth="1"/>
    <col min="6403" max="6403" width="15.7109375" style="23" customWidth="1"/>
    <col min="6404" max="6404" width="15" style="23" customWidth="1"/>
    <col min="6405" max="6405" width="13.28515625" style="23" customWidth="1"/>
    <col min="6406" max="6406" width="13.7109375" style="23" customWidth="1"/>
    <col min="6407" max="6407" width="13.28515625" style="23" customWidth="1"/>
    <col min="6408" max="6408" width="14.28515625" style="23" customWidth="1"/>
    <col min="6409" max="6656" width="11" style="23"/>
    <col min="6657" max="6657" width="0" style="23" hidden="1" customWidth="1"/>
    <col min="6658" max="6658" width="42.85546875" style="23" customWidth="1"/>
    <col min="6659" max="6659" width="15.7109375" style="23" customWidth="1"/>
    <col min="6660" max="6660" width="15" style="23" customWidth="1"/>
    <col min="6661" max="6661" width="13.28515625" style="23" customWidth="1"/>
    <col min="6662" max="6662" width="13.7109375" style="23" customWidth="1"/>
    <col min="6663" max="6663" width="13.28515625" style="23" customWidth="1"/>
    <col min="6664" max="6664" width="14.28515625" style="23" customWidth="1"/>
    <col min="6665" max="6912" width="11" style="23"/>
    <col min="6913" max="6913" width="0" style="23" hidden="1" customWidth="1"/>
    <col min="6914" max="6914" width="42.85546875" style="23" customWidth="1"/>
    <col min="6915" max="6915" width="15.7109375" style="23" customWidth="1"/>
    <col min="6916" max="6916" width="15" style="23" customWidth="1"/>
    <col min="6917" max="6917" width="13.28515625" style="23" customWidth="1"/>
    <col min="6918" max="6918" width="13.7109375" style="23" customWidth="1"/>
    <col min="6919" max="6919" width="13.28515625" style="23" customWidth="1"/>
    <col min="6920" max="6920" width="14.28515625" style="23" customWidth="1"/>
    <col min="6921" max="7168" width="11" style="23"/>
    <col min="7169" max="7169" width="0" style="23" hidden="1" customWidth="1"/>
    <col min="7170" max="7170" width="42.85546875" style="23" customWidth="1"/>
    <col min="7171" max="7171" width="15.7109375" style="23" customWidth="1"/>
    <col min="7172" max="7172" width="15" style="23" customWidth="1"/>
    <col min="7173" max="7173" width="13.28515625" style="23" customWidth="1"/>
    <col min="7174" max="7174" width="13.7109375" style="23" customWidth="1"/>
    <col min="7175" max="7175" width="13.28515625" style="23" customWidth="1"/>
    <col min="7176" max="7176" width="14.28515625" style="23" customWidth="1"/>
    <col min="7177" max="7424" width="11" style="23"/>
    <col min="7425" max="7425" width="0" style="23" hidden="1" customWidth="1"/>
    <col min="7426" max="7426" width="42.85546875" style="23" customWidth="1"/>
    <col min="7427" max="7427" width="15.7109375" style="23" customWidth="1"/>
    <col min="7428" max="7428" width="15" style="23" customWidth="1"/>
    <col min="7429" max="7429" width="13.28515625" style="23" customWidth="1"/>
    <col min="7430" max="7430" width="13.7109375" style="23" customWidth="1"/>
    <col min="7431" max="7431" width="13.28515625" style="23" customWidth="1"/>
    <col min="7432" max="7432" width="14.28515625" style="23" customWidth="1"/>
    <col min="7433" max="7680" width="11" style="23"/>
    <col min="7681" max="7681" width="0" style="23" hidden="1" customWidth="1"/>
    <col min="7682" max="7682" width="42.85546875" style="23" customWidth="1"/>
    <col min="7683" max="7683" width="15.7109375" style="23" customWidth="1"/>
    <col min="7684" max="7684" width="15" style="23" customWidth="1"/>
    <col min="7685" max="7685" width="13.28515625" style="23" customWidth="1"/>
    <col min="7686" max="7686" width="13.7109375" style="23" customWidth="1"/>
    <col min="7687" max="7687" width="13.28515625" style="23" customWidth="1"/>
    <col min="7688" max="7688" width="14.28515625" style="23" customWidth="1"/>
    <col min="7689" max="7936" width="11" style="23"/>
    <col min="7937" max="7937" width="0" style="23" hidden="1" customWidth="1"/>
    <col min="7938" max="7938" width="42.85546875" style="23" customWidth="1"/>
    <col min="7939" max="7939" width="15.7109375" style="23" customWidth="1"/>
    <col min="7940" max="7940" width="15" style="23" customWidth="1"/>
    <col min="7941" max="7941" width="13.28515625" style="23" customWidth="1"/>
    <col min="7942" max="7942" width="13.7109375" style="23" customWidth="1"/>
    <col min="7943" max="7943" width="13.28515625" style="23" customWidth="1"/>
    <col min="7944" max="7944" width="14.28515625" style="23" customWidth="1"/>
    <col min="7945" max="8192" width="11" style="23"/>
    <col min="8193" max="8193" width="0" style="23" hidden="1" customWidth="1"/>
    <col min="8194" max="8194" width="42.85546875" style="23" customWidth="1"/>
    <col min="8195" max="8195" width="15.7109375" style="23" customWidth="1"/>
    <col min="8196" max="8196" width="15" style="23" customWidth="1"/>
    <col min="8197" max="8197" width="13.28515625" style="23" customWidth="1"/>
    <col min="8198" max="8198" width="13.7109375" style="23" customWidth="1"/>
    <col min="8199" max="8199" width="13.28515625" style="23" customWidth="1"/>
    <col min="8200" max="8200" width="14.28515625" style="23" customWidth="1"/>
    <col min="8201" max="8448" width="11" style="23"/>
    <col min="8449" max="8449" width="0" style="23" hidden="1" customWidth="1"/>
    <col min="8450" max="8450" width="42.85546875" style="23" customWidth="1"/>
    <col min="8451" max="8451" width="15.7109375" style="23" customWidth="1"/>
    <col min="8452" max="8452" width="15" style="23" customWidth="1"/>
    <col min="8453" max="8453" width="13.28515625" style="23" customWidth="1"/>
    <col min="8454" max="8454" width="13.7109375" style="23" customWidth="1"/>
    <col min="8455" max="8455" width="13.28515625" style="23" customWidth="1"/>
    <col min="8456" max="8456" width="14.28515625" style="23" customWidth="1"/>
    <col min="8457" max="8704" width="11" style="23"/>
    <col min="8705" max="8705" width="0" style="23" hidden="1" customWidth="1"/>
    <col min="8706" max="8706" width="42.85546875" style="23" customWidth="1"/>
    <col min="8707" max="8707" width="15.7109375" style="23" customWidth="1"/>
    <col min="8708" max="8708" width="15" style="23" customWidth="1"/>
    <col min="8709" max="8709" width="13.28515625" style="23" customWidth="1"/>
    <col min="8710" max="8710" width="13.7109375" style="23" customWidth="1"/>
    <col min="8711" max="8711" width="13.28515625" style="23" customWidth="1"/>
    <col min="8712" max="8712" width="14.28515625" style="23" customWidth="1"/>
    <col min="8713" max="8960" width="11" style="23"/>
    <col min="8961" max="8961" width="0" style="23" hidden="1" customWidth="1"/>
    <col min="8962" max="8962" width="42.85546875" style="23" customWidth="1"/>
    <col min="8963" max="8963" width="15.7109375" style="23" customWidth="1"/>
    <col min="8964" max="8964" width="15" style="23" customWidth="1"/>
    <col min="8965" max="8965" width="13.28515625" style="23" customWidth="1"/>
    <col min="8966" max="8966" width="13.7109375" style="23" customWidth="1"/>
    <col min="8967" max="8967" width="13.28515625" style="23" customWidth="1"/>
    <col min="8968" max="8968" width="14.28515625" style="23" customWidth="1"/>
    <col min="8969" max="9216" width="11" style="23"/>
    <col min="9217" max="9217" width="0" style="23" hidden="1" customWidth="1"/>
    <col min="9218" max="9218" width="42.85546875" style="23" customWidth="1"/>
    <col min="9219" max="9219" width="15.7109375" style="23" customWidth="1"/>
    <col min="9220" max="9220" width="15" style="23" customWidth="1"/>
    <col min="9221" max="9221" width="13.28515625" style="23" customWidth="1"/>
    <col min="9222" max="9222" width="13.7109375" style="23" customWidth="1"/>
    <col min="9223" max="9223" width="13.28515625" style="23" customWidth="1"/>
    <col min="9224" max="9224" width="14.28515625" style="23" customWidth="1"/>
    <col min="9225" max="9472" width="11" style="23"/>
    <col min="9473" max="9473" width="0" style="23" hidden="1" customWidth="1"/>
    <col min="9474" max="9474" width="42.85546875" style="23" customWidth="1"/>
    <col min="9475" max="9475" width="15.7109375" style="23" customWidth="1"/>
    <col min="9476" max="9476" width="15" style="23" customWidth="1"/>
    <col min="9477" max="9477" width="13.28515625" style="23" customWidth="1"/>
    <col min="9478" max="9478" width="13.7109375" style="23" customWidth="1"/>
    <col min="9479" max="9479" width="13.28515625" style="23" customWidth="1"/>
    <col min="9480" max="9480" width="14.28515625" style="23" customWidth="1"/>
    <col min="9481" max="9728" width="11" style="23"/>
    <col min="9729" max="9729" width="0" style="23" hidden="1" customWidth="1"/>
    <col min="9730" max="9730" width="42.85546875" style="23" customWidth="1"/>
    <col min="9731" max="9731" width="15.7109375" style="23" customWidth="1"/>
    <col min="9732" max="9732" width="15" style="23" customWidth="1"/>
    <col min="9733" max="9733" width="13.28515625" style="23" customWidth="1"/>
    <col min="9734" max="9734" width="13.7109375" style="23" customWidth="1"/>
    <col min="9735" max="9735" width="13.28515625" style="23" customWidth="1"/>
    <col min="9736" max="9736" width="14.28515625" style="23" customWidth="1"/>
    <col min="9737" max="9984" width="11" style="23"/>
    <col min="9985" max="9985" width="0" style="23" hidden="1" customWidth="1"/>
    <col min="9986" max="9986" width="42.85546875" style="23" customWidth="1"/>
    <col min="9987" max="9987" width="15.7109375" style="23" customWidth="1"/>
    <col min="9988" max="9988" width="15" style="23" customWidth="1"/>
    <col min="9989" max="9989" width="13.28515625" style="23" customWidth="1"/>
    <col min="9990" max="9990" width="13.7109375" style="23" customWidth="1"/>
    <col min="9991" max="9991" width="13.28515625" style="23" customWidth="1"/>
    <col min="9992" max="9992" width="14.28515625" style="23" customWidth="1"/>
    <col min="9993" max="10240" width="11" style="23"/>
    <col min="10241" max="10241" width="0" style="23" hidden="1" customWidth="1"/>
    <col min="10242" max="10242" width="42.85546875" style="23" customWidth="1"/>
    <col min="10243" max="10243" width="15.7109375" style="23" customWidth="1"/>
    <col min="10244" max="10244" width="15" style="23" customWidth="1"/>
    <col min="10245" max="10245" width="13.28515625" style="23" customWidth="1"/>
    <col min="10246" max="10246" width="13.7109375" style="23" customWidth="1"/>
    <col min="10247" max="10247" width="13.28515625" style="23" customWidth="1"/>
    <col min="10248" max="10248" width="14.28515625" style="23" customWidth="1"/>
    <col min="10249" max="10496" width="11" style="23"/>
    <col min="10497" max="10497" width="0" style="23" hidden="1" customWidth="1"/>
    <col min="10498" max="10498" width="42.85546875" style="23" customWidth="1"/>
    <col min="10499" max="10499" width="15.7109375" style="23" customWidth="1"/>
    <col min="10500" max="10500" width="15" style="23" customWidth="1"/>
    <col min="10501" max="10501" width="13.28515625" style="23" customWidth="1"/>
    <col min="10502" max="10502" width="13.7109375" style="23" customWidth="1"/>
    <col min="10503" max="10503" width="13.28515625" style="23" customWidth="1"/>
    <col min="10504" max="10504" width="14.28515625" style="23" customWidth="1"/>
    <col min="10505" max="10752" width="11" style="23"/>
    <col min="10753" max="10753" width="0" style="23" hidden="1" customWidth="1"/>
    <col min="10754" max="10754" width="42.85546875" style="23" customWidth="1"/>
    <col min="10755" max="10755" width="15.7109375" style="23" customWidth="1"/>
    <col min="10756" max="10756" width="15" style="23" customWidth="1"/>
    <col min="10757" max="10757" width="13.28515625" style="23" customWidth="1"/>
    <col min="10758" max="10758" width="13.7109375" style="23" customWidth="1"/>
    <col min="10759" max="10759" width="13.28515625" style="23" customWidth="1"/>
    <col min="10760" max="10760" width="14.28515625" style="23" customWidth="1"/>
    <col min="10761" max="11008" width="11" style="23"/>
    <col min="11009" max="11009" width="0" style="23" hidden="1" customWidth="1"/>
    <col min="11010" max="11010" width="42.85546875" style="23" customWidth="1"/>
    <col min="11011" max="11011" width="15.7109375" style="23" customWidth="1"/>
    <col min="11012" max="11012" width="15" style="23" customWidth="1"/>
    <col min="11013" max="11013" width="13.28515625" style="23" customWidth="1"/>
    <col min="11014" max="11014" width="13.7109375" style="23" customWidth="1"/>
    <col min="11015" max="11015" width="13.28515625" style="23" customWidth="1"/>
    <col min="11016" max="11016" width="14.28515625" style="23" customWidth="1"/>
    <col min="11017" max="11264" width="11" style="23"/>
    <col min="11265" max="11265" width="0" style="23" hidden="1" customWidth="1"/>
    <col min="11266" max="11266" width="42.85546875" style="23" customWidth="1"/>
    <col min="11267" max="11267" width="15.7109375" style="23" customWidth="1"/>
    <col min="11268" max="11268" width="15" style="23" customWidth="1"/>
    <col min="11269" max="11269" width="13.28515625" style="23" customWidth="1"/>
    <col min="11270" max="11270" width="13.7109375" style="23" customWidth="1"/>
    <col min="11271" max="11271" width="13.28515625" style="23" customWidth="1"/>
    <col min="11272" max="11272" width="14.28515625" style="23" customWidth="1"/>
    <col min="11273" max="11520" width="11" style="23"/>
    <col min="11521" max="11521" width="0" style="23" hidden="1" customWidth="1"/>
    <col min="11522" max="11522" width="42.85546875" style="23" customWidth="1"/>
    <col min="11523" max="11523" width="15.7109375" style="23" customWidth="1"/>
    <col min="11524" max="11524" width="15" style="23" customWidth="1"/>
    <col min="11525" max="11525" width="13.28515625" style="23" customWidth="1"/>
    <col min="11526" max="11526" width="13.7109375" style="23" customWidth="1"/>
    <col min="11527" max="11527" width="13.28515625" style="23" customWidth="1"/>
    <col min="11528" max="11528" width="14.28515625" style="23" customWidth="1"/>
    <col min="11529" max="11776" width="11" style="23"/>
    <col min="11777" max="11777" width="0" style="23" hidden="1" customWidth="1"/>
    <col min="11778" max="11778" width="42.85546875" style="23" customWidth="1"/>
    <col min="11779" max="11779" width="15.7109375" style="23" customWidth="1"/>
    <col min="11780" max="11780" width="15" style="23" customWidth="1"/>
    <col min="11781" max="11781" width="13.28515625" style="23" customWidth="1"/>
    <col min="11782" max="11782" width="13.7109375" style="23" customWidth="1"/>
    <col min="11783" max="11783" width="13.28515625" style="23" customWidth="1"/>
    <col min="11784" max="11784" width="14.28515625" style="23" customWidth="1"/>
    <col min="11785" max="12032" width="11" style="23"/>
    <col min="12033" max="12033" width="0" style="23" hidden="1" customWidth="1"/>
    <col min="12034" max="12034" width="42.85546875" style="23" customWidth="1"/>
    <col min="12035" max="12035" width="15.7109375" style="23" customWidth="1"/>
    <col min="12036" max="12036" width="15" style="23" customWidth="1"/>
    <col min="12037" max="12037" width="13.28515625" style="23" customWidth="1"/>
    <col min="12038" max="12038" width="13.7109375" style="23" customWidth="1"/>
    <col min="12039" max="12039" width="13.28515625" style="23" customWidth="1"/>
    <col min="12040" max="12040" width="14.28515625" style="23" customWidth="1"/>
    <col min="12041" max="12288" width="11" style="23"/>
    <col min="12289" max="12289" width="0" style="23" hidden="1" customWidth="1"/>
    <col min="12290" max="12290" width="42.85546875" style="23" customWidth="1"/>
    <col min="12291" max="12291" width="15.7109375" style="23" customWidth="1"/>
    <col min="12292" max="12292" width="15" style="23" customWidth="1"/>
    <col min="12293" max="12293" width="13.28515625" style="23" customWidth="1"/>
    <col min="12294" max="12294" width="13.7109375" style="23" customWidth="1"/>
    <col min="12295" max="12295" width="13.28515625" style="23" customWidth="1"/>
    <col min="12296" max="12296" width="14.28515625" style="23" customWidth="1"/>
    <col min="12297" max="12544" width="11" style="23"/>
    <col min="12545" max="12545" width="0" style="23" hidden="1" customWidth="1"/>
    <col min="12546" max="12546" width="42.85546875" style="23" customWidth="1"/>
    <col min="12547" max="12547" width="15.7109375" style="23" customWidth="1"/>
    <col min="12548" max="12548" width="15" style="23" customWidth="1"/>
    <col min="12549" max="12549" width="13.28515625" style="23" customWidth="1"/>
    <col min="12550" max="12550" width="13.7109375" style="23" customWidth="1"/>
    <col min="12551" max="12551" width="13.28515625" style="23" customWidth="1"/>
    <col min="12552" max="12552" width="14.28515625" style="23" customWidth="1"/>
    <col min="12553" max="12800" width="11" style="23"/>
    <col min="12801" max="12801" width="0" style="23" hidden="1" customWidth="1"/>
    <col min="12802" max="12802" width="42.85546875" style="23" customWidth="1"/>
    <col min="12803" max="12803" width="15.7109375" style="23" customWidth="1"/>
    <col min="12804" max="12804" width="15" style="23" customWidth="1"/>
    <col min="12805" max="12805" width="13.28515625" style="23" customWidth="1"/>
    <col min="12806" max="12806" width="13.7109375" style="23" customWidth="1"/>
    <col min="12807" max="12807" width="13.28515625" style="23" customWidth="1"/>
    <col min="12808" max="12808" width="14.28515625" style="23" customWidth="1"/>
    <col min="12809" max="13056" width="11" style="23"/>
    <col min="13057" max="13057" width="0" style="23" hidden="1" customWidth="1"/>
    <col min="13058" max="13058" width="42.85546875" style="23" customWidth="1"/>
    <col min="13059" max="13059" width="15.7109375" style="23" customWidth="1"/>
    <col min="13060" max="13060" width="15" style="23" customWidth="1"/>
    <col min="13061" max="13061" width="13.28515625" style="23" customWidth="1"/>
    <col min="13062" max="13062" width="13.7109375" style="23" customWidth="1"/>
    <col min="13063" max="13063" width="13.28515625" style="23" customWidth="1"/>
    <col min="13064" max="13064" width="14.28515625" style="23" customWidth="1"/>
    <col min="13065" max="13312" width="11" style="23"/>
    <col min="13313" max="13313" width="0" style="23" hidden="1" customWidth="1"/>
    <col min="13314" max="13314" width="42.85546875" style="23" customWidth="1"/>
    <col min="13315" max="13315" width="15.7109375" style="23" customWidth="1"/>
    <col min="13316" max="13316" width="15" style="23" customWidth="1"/>
    <col min="13317" max="13317" width="13.28515625" style="23" customWidth="1"/>
    <col min="13318" max="13318" width="13.7109375" style="23" customWidth="1"/>
    <col min="13319" max="13319" width="13.28515625" style="23" customWidth="1"/>
    <col min="13320" max="13320" width="14.28515625" style="23" customWidth="1"/>
    <col min="13321" max="13568" width="11" style="23"/>
    <col min="13569" max="13569" width="0" style="23" hidden="1" customWidth="1"/>
    <col min="13570" max="13570" width="42.85546875" style="23" customWidth="1"/>
    <col min="13571" max="13571" width="15.7109375" style="23" customWidth="1"/>
    <col min="13572" max="13572" width="15" style="23" customWidth="1"/>
    <col min="13573" max="13573" width="13.28515625" style="23" customWidth="1"/>
    <col min="13574" max="13574" width="13.7109375" style="23" customWidth="1"/>
    <col min="13575" max="13575" width="13.28515625" style="23" customWidth="1"/>
    <col min="13576" max="13576" width="14.28515625" style="23" customWidth="1"/>
    <col min="13577" max="13824" width="11" style="23"/>
    <col min="13825" max="13825" width="0" style="23" hidden="1" customWidth="1"/>
    <col min="13826" max="13826" width="42.85546875" style="23" customWidth="1"/>
    <col min="13827" max="13827" width="15.7109375" style="23" customWidth="1"/>
    <col min="13828" max="13828" width="15" style="23" customWidth="1"/>
    <col min="13829" max="13829" width="13.28515625" style="23" customWidth="1"/>
    <col min="13830" max="13830" width="13.7109375" style="23" customWidth="1"/>
    <col min="13831" max="13831" width="13.28515625" style="23" customWidth="1"/>
    <col min="13832" max="13832" width="14.28515625" style="23" customWidth="1"/>
    <col min="13833" max="14080" width="11" style="23"/>
    <col min="14081" max="14081" width="0" style="23" hidden="1" customWidth="1"/>
    <col min="14082" max="14082" width="42.85546875" style="23" customWidth="1"/>
    <col min="14083" max="14083" width="15.7109375" style="23" customWidth="1"/>
    <col min="14084" max="14084" width="15" style="23" customWidth="1"/>
    <col min="14085" max="14085" width="13.28515625" style="23" customWidth="1"/>
    <col min="14086" max="14086" width="13.7109375" style="23" customWidth="1"/>
    <col min="14087" max="14087" width="13.28515625" style="23" customWidth="1"/>
    <col min="14088" max="14088" width="14.28515625" style="23" customWidth="1"/>
    <col min="14089" max="14336" width="11" style="23"/>
    <col min="14337" max="14337" width="0" style="23" hidden="1" customWidth="1"/>
    <col min="14338" max="14338" width="42.85546875" style="23" customWidth="1"/>
    <col min="14339" max="14339" width="15.7109375" style="23" customWidth="1"/>
    <col min="14340" max="14340" width="15" style="23" customWidth="1"/>
    <col min="14341" max="14341" width="13.28515625" style="23" customWidth="1"/>
    <col min="14342" max="14342" width="13.7109375" style="23" customWidth="1"/>
    <col min="14343" max="14343" width="13.28515625" style="23" customWidth="1"/>
    <col min="14344" max="14344" width="14.28515625" style="23" customWidth="1"/>
    <col min="14345" max="14592" width="11" style="23"/>
    <col min="14593" max="14593" width="0" style="23" hidden="1" customWidth="1"/>
    <col min="14594" max="14594" width="42.85546875" style="23" customWidth="1"/>
    <col min="14595" max="14595" width="15.7109375" style="23" customWidth="1"/>
    <col min="14596" max="14596" width="15" style="23" customWidth="1"/>
    <col min="14597" max="14597" width="13.28515625" style="23" customWidth="1"/>
    <col min="14598" max="14598" width="13.7109375" style="23" customWidth="1"/>
    <col min="14599" max="14599" width="13.28515625" style="23" customWidth="1"/>
    <col min="14600" max="14600" width="14.28515625" style="23" customWidth="1"/>
    <col min="14601" max="14848" width="11" style="23"/>
    <col min="14849" max="14849" width="0" style="23" hidden="1" customWidth="1"/>
    <col min="14850" max="14850" width="42.85546875" style="23" customWidth="1"/>
    <col min="14851" max="14851" width="15.7109375" style="23" customWidth="1"/>
    <col min="14852" max="14852" width="15" style="23" customWidth="1"/>
    <col min="14853" max="14853" width="13.28515625" style="23" customWidth="1"/>
    <col min="14854" max="14854" width="13.7109375" style="23" customWidth="1"/>
    <col min="14855" max="14855" width="13.28515625" style="23" customWidth="1"/>
    <col min="14856" max="14856" width="14.28515625" style="23" customWidth="1"/>
    <col min="14857" max="15104" width="11" style="23"/>
    <col min="15105" max="15105" width="0" style="23" hidden="1" customWidth="1"/>
    <col min="15106" max="15106" width="42.85546875" style="23" customWidth="1"/>
    <col min="15107" max="15107" width="15.7109375" style="23" customWidth="1"/>
    <col min="15108" max="15108" width="15" style="23" customWidth="1"/>
    <col min="15109" max="15109" width="13.28515625" style="23" customWidth="1"/>
    <col min="15110" max="15110" width="13.7109375" style="23" customWidth="1"/>
    <col min="15111" max="15111" width="13.28515625" style="23" customWidth="1"/>
    <col min="15112" max="15112" width="14.28515625" style="23" customWidth="1"/>
    <col min="15113" max="15360" width="11" style="23"/>
    <col min="15361" max="15361" width="0" style="23" hidden="1" customWidth="1"/>
    <col min="15362" max="15362" width="42.85546875" style="23" customWidth="1"/>
    <col min="15363" max="15363" width="15.7109375" style="23" customWidth="1"/>
    <col min="15364" max="15364" width="15" style="23" customWidth="1"/>
    <col min="15365" max="15365" width="13.28515625" style="23" customWidth="1"/>
    <col min="15366" max="15366" width="13.7109375" style="23" customWidth="1"/>
    <col min="15367" max="15367" width="13.28515625" style="23" customWidth="1"/>
    <col min="15368" max="15368" width="14.28515625" style="23" customWidth="1"/>
    <col min="15369" max="15616" width="11" style="23"/>
    <col min="15617" max="15617" width="0" style="23" hidden="1" customWidth="1"/>
    <col min="15618" max="15618" width="42.85546875" style="23" customWidth="1"/>
    <col min="15619" max="15619" width="15.7109375" style="23" customWidth="1"/>
    <col min="15620" max="15620" width="15" style="23" customWidth="1"/>
    <col min="15621" max="15621" width="13.28515625" style="23" customWidth="1"/>
    <col min="15622" max="15622" width="13.7109375" style="23" customWidth="1"/>
    <col min="15623" max="15623" width="13.28515625" style="23" customWidth="1"/>
    <col min="15624" max="15624" width="14.28515625" style="23" customWidth="1"/>
    <col min="15625" max="15872" width="11" style="23"/>
    <col min="15873" max="15873" width="0" style="23" hidden="1" customWidth="1"/>
    <col min="15874" max="15874" width="42.85546875" style="23" customWidth="1"/>
    <col min="15875" max="15875" width="15.7109375" style="23" customWidth="1"/>
    <col min="15876" max="15876" width="15" style="23" customWidth="1"/>
    <col min="15877" max="15877" width="13.28515625" style="23" customWidth="1"/>
    <col min="15878" max="15878" width="13.7109375" style="23" customWidth="1"/>
    <col min="15879" max="15879" width="13.28515625" style="23" customWidth="1"/>
    <col min="15880" max="15880" width="14.28515625" style="23" customWidth="1"/>
    <col min="15881" max="16128" width="11" style="23"/>
    <col min="16129" max="16129" width="0" style="23" hidden="1" customWidth="1"/>
    <col min="16130" max="16130" width="42.85546875" style="23" customWidth="1"/>
    <col min="16131" max="16131" width="15.7109375" style="23" customWidth="1"/>
    <col min="16132" max="16132" width="15" style="23" customWidth="1"/>
    <col min="16133" max="16133" width="13.28515625" style="23" customWidth="1"/>
    <col min="16134" max="16134" width="13.7109375" style="23" customWidth="1"/>
    <col min="16135" max="16135" width="13.28515625" style="23" customWidth="1"/>
    <col min="16136" max="16136" width="14.28515625" style="23" customWidth="1"/>
    <col min="16137" max="16384" width="11" style="23"/>
  </cols>
  <sheetData>
    <row r="1" spans="2:8" ht="13.5" thickBot="1"/>
    <row r="2" spans="2:8">
      <c r="B2" s="1035" t="s">
        <v>1236</v>
      </c>
      <c r="C2" s="1036"/>
      <c r="D2" s="1036"/>
      <c r="E2" s="1036"/>
      <c r="F2" s="1036"/>
      <c r="G2" s="1036"/>
      <c r="H2" s="1276"/>
    </row>
    <row r="3" spans="2:8">
      <c r="B3" s="1257" t="s">
        <v>492</v>
      </c>
      <c r="C3" s="1258"/>
      <c r="D3" s="1258"/>
      <c r="E3" s="1258"/>
      <c r="F3" s="1258"/>
      <c r="G3" s="1258"/>
      <c r="H3" s="1277"/>
    </row>
    <row r="4" spans="2:8">
      <c r="B4" s="1257" t="s">
        <v>1351</v>
      </c>
      <c r="C4" s="1258"/>
      <c r="D4" s="1258"/>
      <c r="E4" s="1258"/>
      <c r="F4" s="1258"/>
      <c r="G4" s="1258"/>
      <c r="H4" s="1277"/>
    </row>
    <row r="5" spans="2:8">
      <c r="B5" s="1257" t="s">
        <v>1691</v>
      </c>
      <c r="C5" s="1258"/>
      <c r="D5" s="1258"/>
      <c r="E5" s="1258"/>
      <c r="F5" s="1258"/>
      <c r="G5" s="1258"/>
      <c r="H5" s="1277"/>
    </row>
    <row r="6" spans="2:8" ht="13.5" thickBot="1">
      <c r="B6" s="1260" t="s">
        <v>83</v>
      </c>
      <c r="C6" s="1261"/>
      <c r="D6" s="1261"/>
      <c r="E6" s="1261"/>
      <c r="F6" s="1261"/>
      <c r="G6" s="1261"/>
      <c r="H6" s="1278"/>
    </row>
    <row r="7" spans="2:8" ht="13.5" thickBot="1">
      <c r="B7" s="1255" t="s">
        <v>84</v>
      </c>
      <c r="C7" s="1284" t="s">
        <v>494</v>
      </c>
      <c r="D7" s="1285"/>
      <c r="E7" s="1285"/>
      <c r="F7" s="1285"/>
      <c r="G7" s="1286"/>
      <c r="H7" s="1267" t="s">
        <v>495</v>
      </c>
    </row>
    <row r="8" spans="2:8" ht="26.25" thickBot="1">
      <c r="B8" s="1256"/>
      <c r="C8" s="773" t="s">
        <v>496</v>
      </c>
      <c r="D8" s="773" t="s">
        <v>497</v>
      </c>
      <c r="E8" s="773" t="s">
        <v>498</v>
      </c>
      <c r="F8" s="773" t="s">
        <v>679</v>
      </c>
      <c r="G8" s="773" t="s">
        <v>594</v>
      </c>
      <c r="H8" s="1268"/>
    </row>
    <row r="9" spans="2:8">
      <c r="B9" s="901" t="s">
        <v>680</v>
      </c>
      <c r="C9" s="776">
        <f>C10+C11+C12+C15+C16+C19</f>
        <v>7128541.3399999999</v>
      </c>
      <c r="D9" s="776">
        <f>D10+D11+D12+D15+D16+D19</f>
        <v>0</v>
      </c>
      <c r="E9" s="776">
        <f>E10+E11+E12+E15+E16+E19</f>
        <v>7128541.3399999999</v>
      </c>
      <c r="F9" s="776">
        <f>F10+F11+F12+F15+F16+F19</f>
        <v>2180152.69</v>
      </c>
      <c r="G9" s="776">
        <f>G10+G11+G12+G15+G16+G19</f>
        <v>2030381.64</v>
      </c>
      <c r="H9" s="777">
        <f>E9-F9</f>
        <v>4948388.6500000004</v>
      </c>
    </row>
    <row r="10" spans="2:8" ht="20.25" customHeight="1">
      <c r="B10" s="902" t="s">
        <v>681</v>
      </c>
      <c r="C10" s="776">
        <v>7128541.3399999999</v>
      </c>
      <c r="D10" s="777">
        <v>0</v>
      </c>
      <c r="E10" s="775">
        <f>C10+D10</f>
        <v>7128541.3399999999</v>
      </c>
      <c r="F10" s="777">
        <v>2180152.69</v>
      </c>
      <c r="G10" s="777">
        <v>2030381.64</v>
      </c>
      <c r="H10" s="775">
        <f t="shared" ref="H10:H31" si="0">E10-F10</f>
        <v>4948388.6500000004</v>
      </c>
    </row>
    <row r="11" spans="2:8">
      <c r="B11" s="902" t="s">
        <v>682</v>
      </c>
      <c r="C11" s="776"/>
      <c r="D11" s="777"/>
      <c r="E11" s="775">
        <f>C11+D11</f>
        <v>0</v>
      </c>
      <c r="F11" s="777"/>
      <c r="G11" s="777"/>
      <c r="H11" s="775">
        <f t="shared" si="0"/>
        <v>0</v>
      </c>
    </row>
    <row r="12" spans="2:8">
      <c r="B12" s="902" t="s">
        <v>683</v>
      </c>
      <c r="C12" s="774">
        <f>SUM(C13:C14)</f>
        <v>0</v>
      </c>
      <c r="D12" s="774">
        <f>SUM(D13:D14)</f>
        <v>0</v>
      </c>
      <c r="E12" s="774">
        <f>SUM(E13:E14)</f>
        <v>0</v>
      </c>
      <c r="F12" s="774">
        <f>SUM(F13:F14)</f>
        <v>0</v>
      </c>
      <c r="G12" s="774">
        <f>SUM(G13:G14)</f>
        <v>0</v>
      </c>
      <c r="H12" s="775">
        <f t="shared" si="0"/>
        <v>0</v>
      </c>
    </row>
    <row r="13" spans="2:8">
      <c r="B13" s="903" t="s">
        <v>684</v>
      </c>
      <c r="C13" s="776"/>
      <c r="D13" s="777"/>
      <c r="E13" s="775">
        <f>C13+D13</f>
        <v>0</v>
      </c>
      <c r="F13" s="777"/>
      <c r="G13" s="777"/>
      <c r="H13" s="775">
        <f t="shared" si="0"/>
        <v>0</v>
      </c>
    </row>
    <row r="14" spans="2:8">
      <c r="B14" s="903" t="s">
        <v>685</v>
      </c>
      <c r="C14" s="776"/>
      <c r="D14" s="777"/>
      <c r="E14" s="775">
        <f>C14+D14</f>
        <v>0</v>
      </c>
      <c r="F14" s="777"/>
      <c r="G14" s="777"/>
      <c r="H14" s="775">
        <f t="shared" si="0"/>
        <v>0</v>
      </c>
    </row>
    <row r="15" spans="2:8">
      <c r="B15" s="902" t="s">
        <v>686</v>
      </c>
      <c r="C15" s="776"/>
      <c r="D15" s="777"/>
      <c r="E15" s="775">
        <f>C15+D15</f>
        <v>0</v>
      </c>
      <c r="F15" s="777"/>
      <c r="G15" s="777"/>
      <c r="H15" s="775">
        <f t="shared" si="0"/>
        <v>0</v>
      </c>
    </row>
    <row r="16" spans="2:8" ht="25.5">
      <c r="B16" s="902" t="s">
        <v>687</v>
      </c>
      <c r="C16" s="774">
        <f>C17+C18</f>
        <v>0</v>
      </c>
      <c r="D16" s="774">
        <f>D17+D18</f>
        <v>0</v>
      </c>
      <c r="E16" s="774">
        <f>E17+E18</f>
        <v>0</v>
      </c>
      <c r="F16" s="774">
        <f>F17+F18</f>
        <v>0</v>
      </c>
      <c r="G16" s="774">
        <f>G17+G18</f>
        <v>0</v>
      </c>
      <c r="H16" s="775">
        <f t="shared" si="0"/>
        <v>0</v>
      </c>
    </row>
    <row r="17" spans="2:8">
      <c r="B17" s="903" t="s">
        <v>688</v>
      </c>
      <c r="C17" s="776"/>
      <c r="D17" s="777"/>
      <c r="E17" s="775">
        <f>C17+D17</f>
        <v>0</v>
      </c>
      <c r="F17" s="777"/>
      <c r="G17" s="777"/>
      <c r="H17" s="775">
        <f t="shared" si="0"/>
        <v>0</v>
      </c>
    </row>
    <row r="18" spans="2:8">
      <c r="B18" s="903" t="s">
        <v>689</v>
      </c>
      <c r="C18" s="776"/>
      <c r="D18" s="777"/>
      <c r="E18" s="775">
        <f>C18+D18</f>
        <v>0</v>
      </c>
      <c r="F18" s="777"/>
      <c r="G18" s="777"/>
      <c r="H18" s="775">
        <f t="shared" si="0"/>
        <v>0</v>
      </c>
    </row>
    <row r="19" spans="2:8">
      <c r="B19" s="902" t="s">
        <v>690</v>
      </c>
      <c r="C19" s="776"/>
      <c r="D19" s="777"/>
      <c r="E19" s="775">
        <f>C19+D19</f>
        <v>0</v>
      </c>
      <c r="F19" s="777"/>
      <c r="G19" s="777"/>
      <c r="H19" s="775">
        <f t="shared" si="0"/>
        <v>0</v>
      </c>
    </row>
    <row r="20" spans="2:8" s="908" customFormat="1">
      <c r="B20" s="904"/>
      <c r="C20" s="905"/>
      <c r="D20" s="906"/>
      <c r="E20" s="906"/>
      <c r="F20" s="906"/>
      <c r="G20" s="906"/>
      <c r="H20" s="907"/>
    </row>
    <row r="21" spans="2:8">
      <c r="B21" s="901" t="s">
        <v>691</v>
      </c>
      <c r="C21" s="776">
        <f>C22+C23+C24+C27+C28+C31</f>
        <v>108892438.8</v>
      </c>
      <c r="D21" s="776">
        <f>D22+D23+D24+D27+D28+D31</f>
        <v>3584942.93</v>
      </c>
      <c r="E21" s="776">
        <f>E22+E23+E24+E27+E28+E31</f>
        <v>112477381.73</v>
      </c>
      <c r="F21" s="776">
        <f>F22+F23+F24+F27+F28+F31</f>
        <v>52388560.979999997</v>
      </c>
      <c r="G21" s="776">
        <f>G22+G23+G24+G27+G28+G31</f>
        <v>49910200.229999997</v>
      </c>
      <c r="H21" s="777">
        <f t="shared" si="0"/>
        <v>60088820.750000007</v>
      </c>
    </row>
    <row r="22" spans="2:8" ht="18.75" customHeight="1">
      <c r="B22" s="902" t="s">
        <v>681</v>
      </c>
      <c r="C22" s="776">
        <v>108892438.8</v>
      </c>
      <c r="D22" s="777">
        <v>3584942.93</v>
      </c>
      <c r="E22" s="775">
        <f>C22+D22</f>
        <v>112477381.73</v>
      </c>
      <c r="F22" s="777">
        <v>52388560.979999997</v>
      </c>
      <c r="G22" s="777">
        <v>49910200.229999997</v>
      </c>
      <c r="H22" s="775">
        <f t="shared" si="0"/>
        <v>60088820.750000007</v>
      </c>
    </row>
    <row r="23" spans="2:8">
      <c r="B23" s="902" t="s">
        <v>682</v>
      </c>
      <c r="C23" s="776"/>
      <c r="D23" s="777"/>
      <c r="E23" s="775">
        <f>C23+D23</f>
        <v>0</v>
      </c>
      <c r="F23" s="777"/>
      <c r="G23" s="777"/>
      <c r="H23" s="775">
        <f t="shared" si="0"/>
        <v>0</v>
      </c>
    </row>
    <row r="24" spans="2:8">
      <c r="B24" s="902" t="s">
        <v>683</v>
      </c>
      <c r="C24" s="774">
        <f>SUM(C25:C26)</f>
        <v>0</v>
      </c>
      <c r="D24" s="774">
        <f>SUM(D25:D26)</f>
        <v>0</v>
      </c>
      <c r="E24" s="774">
        <f>SUM(E25:E26)</f>
        <v>0</v>
      </c>
      <c r="F24" s="774">
        <f>SUM(F25:F26)</f>
        <v>0</v>
      </c>
      <c r="G24" s="774">
        <f>SUM(G25:G26)</f>
        <v>0</v>
      </c>
      <c r="H24" s="775">
        <f t="shared" si="0"/>
        <v>0</v>
      </c>
    </row>
    <row r="25" spans="2:8">
      <c r="B25" s="903" t="s">
        <v>684</v>
      </c>
      <c r="C25" s="776"/>
      <c r="D25" s="777"/>
      <c r="E25" s="775">
        <f>C25+D25</f>
        <v>0</v>
      </c>
      <c r="F25" s="777"/>
      <c r="G25" s="777"/>
      <c r="H25" s="775">
        <f t="shared" si="0"/>
        <v>0</v>
      </c>
    </row>
    <row r="26" spans="2:8">
      <c r="B26" s="903" t="s">
        <v>685</v>
      </c>
      <c r="C26" s="776"/>
      <c r="D26" s="777"/>
      <c r="E26" s="775">
        <f>C26+D26</f>
        <v>0</v>
      </c>
      <c r="F26" s="777"/>
      <c r="G26" s="777"/>
      <c r="H26" s="775">
        <f t="shared" si="0"/>
        <v>0</v>
      </c>
    </row>
    <row r="27" spans="2:8">
      <c r="B27" s="902" t="s">
        <v>686</v>
      </c>
      <c r="C27" s="776"/>
      <c r="D27" s="777"/>
      <c r="E27" s="775">
        <f>C27+D27</f>
        <v>0</v>
      </c>
      <c r="F27" s="777"/>
      <c r="G27" s="777"/>
      <c r="H27" s="775">
        <f t="shared" si="0"/>
        <v>0</v>
      </c>
    </row>
    <row r="28" spans="2:8" ht="25.5">
      <c r="B28" s="902" t="s">
        <v>687</v>
      </c>
      <c r="C28" s="774">
        <f>C29+C30</f>
        <v>0</v>
      </c>
      <c r="D28" s="774">
        <f>D29+D30</f>
        <v>0</v>
      </c>
      <c r="E28" s="774">
        <f>E29+E30</f>
        <v>0</v>
      </c>
      <c r="F28" s="774">
        <f>F29+F30</f>
        <v>0</v>
      </c>
      <c r="G28" s="774">
        <f>G29+G30</f>
        <v>0</v>
      </c>
      <c r="H28" s="775">
        <f t="shared" si="0"/>
        <v>0</v>
      </c>
    </row>
    <row r="29" spans="2:8">
      <c r="B29" s="903" t="s">
        <v>688</v>
      </c>
      <c r="C29" s="776"/>
      <c r="D29" s="777"/>
      <c r="E29" s="775">
        <f>C29+D29</f>
        <v>0</v>
      </c>
      <c r="F29" s="777"/>
      <c r="G29" s="777"/>
      <c r="H29" s="775">
        <f t="shared" si="0"/>
        <v>0</v>
      </c>
    </row>
    <row r="30" spans="2:8">
      <c r="B30" s="903" t="s">
        <v>689</v>
      </c>
      <c r="C30" s="776"/>
      <c r="D30" s="777"/>
      <c r="E30" s="775">
        <f>C30+D30</f>
        <v>0</v>
      </c>
      <c r="F30" s="777"/>
      <c r="G30" s="777"/>
      <c r="H30" s="775">
        <f t="shared" si="0"/>
        <v>0</v>
      </c>
    </row>
    <row r="31" spans="2:8">
      <c r="B31" s="902" t="s">
        <v>690</v>
      </c>
      <c r="C31" s="776"/>
      <c r="D31" s="777"/>
      <c r="E31" s="775">
        <f>C31+D31</f>
        <v>0</v>
      </c>
      <c r="F31" s="777"/>
      <c r="G31" s="777"/>
      <c r="H31" s="775">
        <f t="shared" si="0"/>
        <v>0</v>
      </c>
    </row>
    <row r="32" spans="2:8">
      <c r="B32" s="901" t="s">
        <v>692</v>
      </c>
      <c r="C32" s="776">
        <f t="shared" ref="C32:H32" si="1">C9+C21</f>
        <v>116020980.14</v>
      </c>
      <c r="D32" s="776">
        <f t="shared" si="1"/>
        <v>3584942.93</v>
      </c>
      <c r="E32" s="776">
        <f t="shared" si="1"/>
        <v>119605923.07000001</v>
      </c>
      <c r="F32" s="776">
        <f t="shared" si="1"/>
        <v>54568713.669999994</v>
      </c>
      <c r="G32" s="776">
        <f t="shared" si="1"/>
        <v>51940581.869999997</v>
      </c>
      <c r="H32" s="776">
        <f t="shared" si="1"/>
        <v>65037209.400000006</v>
      </c>
    </row>
    <row r="33" spans="2:11" ht="13.5" thickBot="1">
      <c r="B33" s="909"/>
      <c r="C33" s="910"/>
      <c r="D33" s="911"/>
      <c r="E33" s="911"/>
      <c r="F33" s="911"/>
      <c r="G33" s="911"/>
      <c r="H33" s="911"/>
    </row>
    <row r="34" spans="2:11">
      <c r="K34" s="23" t="s">
        <v>239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D48"/>
  <sheetViews>
    <sheetView view="pageBreakPreview" topLeftCell="A19" zoomScale="110" zoomScaleNormal="100" zoomScaleSheetLayoutView="110" workbookViewId="0">
      <selection activeCell="B34" sqref="B34"/>
    </sheetView>
  </sheetViews>
  <sheetFormatPr baseColWidth="10" defaultColWidth="11.28515625" defaultRowHeight="16.5"/>
  <cols>
    <col min="1" max="1" width="64.5703125" style="264" customWidth="1"/>
    <col min="2" max="2" width="25.7109375" style="264" customWidth="1"/>
    <col min="3" max="3" width="25.7109375" style="390" customWidth="1"/>
    <col min="4" max="4" width="89.140625" style="264" customWidth="1"/>
    <col min="5" max="16384" width="11.28515625" style="264"/>
  </cols>
  <sheetData>
    <row r="1" spans="1:4">
      <c r="A1" s="1067" t="str">
        <f>'ETCA-I-01'!A1:G1</f>
        <v>Instituto de Capacitacion Para el Trabajo del Estado de Sonora</v>
      </c>
      <c r="B1" s="1067"/>
      <c r="C1" s="1067"/>
      <c r="D1" s="410"/>
    </row>
    <row r="2" spans="1:4" s="265" customFormat="1" ht="15.75">
      <c r="A2" s="1067" t="s">
        <v>13</v>
      </c>
      <c r="B2" s="1067"/>
      <c r="C2" s="1067"/>
    </row>
    <row r="3" spans="1:4" s="265" customFormat="1">
      <c r="A3" s="1068" t="str">
        <f>'ETCA-I-01'!A3:G3</f>
        <v>Al 30 de Junio de 2020</v>
      </c>
      <c r="B3" s="1068"/>
      <c r="C3" s="1068"/>
    </row>
    <row r="4" spans="1:4" s="266" customFormat="1" ht="17.25" thickBot="1">
      <c r="A4" s="379"/>
      <c r="B4" s="511"/>
      <c r="C4" s="380"/>
    </row>
    <row r="5" spans="1:4" s="382" customFormat="1" ht="27" customHeight="1" thickBot="1">
      <c r="A5" s="381" t="s">
        <v>693</v>
      </c>
      <c r="B5" s="157"/>
      <c r="C5" s="236">
        <f>'ETCA II-04'!E80</f>
        <v>59270578.600000009</v>
      </c>
      <c r="D5" s="391" t="str">
        <f>IF((C5-'ETCA II-04'!E80)&gt;0.9,"ERROR!!!!! EL MONTO NO COINCIDE CON LO REPORTADO EN EL FORMATO ETCA-II-04, EN EL TOTAL DE EGRESOS DEVENGADO ANUAL","")</f>
        <v/>
      </c>
    </row>
    <row r="6" spans="1:4" s="382" customFormat="1" ht="9.75" customHeight="1">
      <c r="A6" s="383"/>
      <c r="B6" s="253"/>
      <c r="C6" s="392"/>
      <c r="D6" s="391"/>
    </row>
    <row r="7" spans="1:4" s="382" customFormat="1" ht="17.25" customHeight="1" thickBot="1">
      <c r="A7" s="384"/>
      <c r="B7" s="256"/>
      <c r="C7" s="393"/>
      <c r="D7" s="391"/>
    </row>
    <row r="8" spans="1:4" ht="20.100000000000001" customHeight="1">
      <c r="A8" s="385" t="s">
        <v>843</v>
      </c>
      <c r="B8" s="603"/>
      <c r="C8" s="394">
        <f>SUM(B9:B29)</f>
        <v>0</v>
      </c>
      <c r="D8" s="395"/>
    </row>
    <row r="9" spans="1:4" ht="20.100000000000001" customHeight="1">
      <c r="A9" s="386" t="s">
        <v>844</v>
      </c>
      <c r="B9" s="633"/>
      <c r="C9" s="396"/>
      <c r="D9" s="395"/>
    </row>
    <row r="10" spans="1:4" ht="20.100000000000001" customHeight="1">
      <c r="A10" s="386" t="s">
        <v>845</v>
      </c>
      <c r="B10" s="633"/>
      <c r="C10" s="396"/>
      <c r="D10" s="395"/>
    </row>
    <row r="11" spans="1:4" ht="20.100000000000001" customHeight="1">
      <c r="A11" s="386" t="s">
        <v>469</v>
      </c>
      <c r="B11" s="633"/>
      <c r="C11" s="396"/>
      <c r="D11" s="395"/>
    </row>
    <row r="12" spans="1:4">
      <c r="A12" s="386" t="s">
        <v>470</v>
      </c>
      <c r="B12" s="633"/>
      <c r="C12" s="396"/>
      <c r="D12" s="395"/>
    </row>
    <row r="13" spans="1:4" ht="20.100000000000001" customHeight="1">
      <c r="A13" s="386" t="s">
        <v>471</v>
      </c>
      <c r="B13" s="633"/>
      <c r="C13" s="396"/>
      <c r="D13" s="395"/>
    </row>
    <row r="14" spans="1:4" ht="20.100000000000001" customHeight="1">
      <c r="A14" s="386" t="s">
        <v>472</v>
      </c>
      <c r="B14" s="633"/>
      <c r="C14" s="396"/>
      <c r="D14" s="395"/>
    </row>
    <row r="15" spans="1:4" ht="20.100000000000001" customHeight="1">
      <c r="A15" s="386" t="s">
        <v>473</v>
      </c>
      <c r="B15" s="633"/>
      <c r="C15" s="396"/>
      <c r="D15" s="395"/>
    </row>
    <row r="16" spans="1:4" ht="20.100000000000001" customHeight="1">
      <c r="A16" s="386" t="s">
        <v>474</v>
      </c>
      <c r="B16" s="633"/>
      <c r="C16" s="396"/>
      <c r="D16" s="395"/>
    </row>
    <row r="17" spans="1:4" ht="20.100000000000001" customHeight="1">
      <c r="A17" s="386" t="s">
        <v>874</v>
      </c>
      <c r="B17" s="633"/>
      <c r="C17" s="396"/>
      <c r="D17" s="395"/>
    </row>
    <row r="18" spans="1:4" ht="20.100000000000001" customHeight="1">
      <c r="A18" s="386" t="s">
        <v>476</v>
      </c>
      <c r="B18" s="633"/>
      <c r="C18" s="396"/>
      <c r="D18" s="395"/>
    </row>
    <row r="19" spans="1:4" ht="20.100000000000001" customHeight="1">
      <c r="A19" s="386" t="s">
        <v>54</v>
      </c>
      <c r="B19" s="633"/>
      <c r="C19" s="396"/>
      <c r="D19" s="395"/>
    </row>
    <row r="20" spans="1:4" ht="20.100000000000001" customHeight="1">
      <c r="A20" s="386" t="s">
        <v>477</v>
      </c>
      <c r="B20" s="633"/>
      <c r="C20" s="396"/>
      <c r="D20" s="395"/>
    </row>
    <row r="21" spans="1:4" ht="20.100000000000001" customHeight="1">
      <c r="A21" s="386" t="s">
        <v>478</v>
      </c>
      <c r="B21" s="633"/>
      <c r="C21" s="396"/>
      <c r="D21" s="395"/>
    </row>
    <row r="22" spans="1:4" ht="20.100000000000001" customHeight="1">
      <c r="A22" s="386" t="s">
        <v>482</v>
      </c>
      <c r="B22" s="633"/>
      <c r="C22" s="396"/>
      <c r="D22" s="395"/>
    </row>
    <row r="23" spans="1:4" ht="20.100000000000001" customHeight="1">
      <c r="A23" s="386" t="s">
        <v>483</v>
      </c>
      <c r="B23" s="633"/>
      <c r="C23" s="396"/>
      <c r="D23" s="395"/>
    </row>
    <row r="24" spans="1:4" ht="20.100000000000001" customHeight="1">
      <c r="A24" s="386" t="s">
        <v>484</v>
      </c>
      <c r="B24" s="633"/>
      <c r="C24" s="396"/>
      <c r="D24" s="395"/>
    </row>
    <row r="25" spans="1:4" ht="20.100000000000001" customHeight="1">
      <c r="A25" s="386" t="s">
        <v>485</v>
      </c>
      <c r="B25" s="633"/>
      <c r="C25" s="396"/>
      <c r="D25" s="395"/>
    </row>
    <row r="26" spans="1:4" ht="20.100000000000001" customHeight="1">
      <c r="A26" s="386" t="s">
        <v>487</v>
      </c>
      <c r="B26" s="633"/>
      <c r="C26" s="396"/>
      <c r="D26" s="395"/>
    </row>
    <row r="27" spans="1:4" ht="20.100000000000001" customHeight="1">
      <c r="A27" s="386" t="s">
        <v>875</v>
      </c>
      <c r="B27" s="633"/>
      <c r="C27" s="396"/>
      <c r="D27" s="395"/>
    </row>
    <row r="28" spans="1:4" ht="20.100000000000001" customHeight="1">
      <c r="A28" s="386" t="s">
        <v>876</v>
      </c>
      <c r="B28" s="633"/>
      <c r="C28" s="396"/>
      <c r="D28" s="395"/>
    </row>
    <row r="29" spans="1:4" ht="20.100000000000001" customHeight="1" thickBot="1">
      <c r="A29" s="386" t="s">
        <v>694</v>
      </c>
      <c r="B29" s="634"/>
      <c r="C29" s="397"/>
      <c r="D29" s="395"/>
    </row>
    <row r="30" spans="1:4" ht="7.5" customHeight="1">
      <c r="A30" s="387"/>
      <c r="B30" s="253"/>
      <c r="C30" s="398"/>
      <c r="D30" s="395"/>
    </row>
    <row r="31" spans="1:4" ht="20.100000000000001" customHeight="1" thickBot="1">
      <c r="A31" s="388"/>
      <c r="B31" s="256"/>
      <c r="C31" s="399"/>
      <c r="D31" s="395"/>
    </row>
    <row r="32" spans="1:4" ht="20.100000000000001" customHeight="1">
      <c r="A32" s="385" t="s">
        <v>846</v>
      </c>
      <c r="B32" s="635"/>
      <c r="C32" s="394">
        <f>SUM(B33:B39)</f>
        <v>6451163.1699999999</v>
      </c>
      <c r="D32" s="395"/>
    </row>
    <row r="33" spans="1:4">
      <c r="A33" s="386" t="s">
        <v>229</v>
      </c>
      <c r="B33" s="633">
        <v>6451163.1699999999</v>
      </c>
      <c r="C33" s="396"/>
      <c r="D33" s="395"/>
    </row>
    <row r="34" spans="1:4" ht="20.100000000000001" customHeight="1">
      <c r="A34" s="386" t="s">
        <v>230</v>
      </c>
      <c r="B34" s="633"/>
      <c r="C34" s="396"/>
      <c r="D34" s="403" t="str">
        <f>IF(B33&lt;&gt;'ETCA-I-03'!C52,"ERROR!!!!! EL MONTO NO COINCIDE CON LO REPORTADO EN EL FORMATO ETCA-I-02 POR CONCEPTO DE ESTIMACIONES, DEPRECIACIONES, ETC..","")</f>
        <v/>
      </c>
    </row>
    <row r="35" spans="1:4" ht="20.100000000000001" customHeight="1">
      <c r="A35" s="386" t="s">
        <v>231</v>
      </c>
      <c r="B35" s="633"/>
      <c r="C35" s="396"/>
      <c r="D35" s="395"/>
    </row>
    <row r="36" spans="1:4" ht="25.5" customHeight="1">
      <c r="A36" s="386" t="s">
        <v>866</v>
      </c>
      <c r="B36" s="633"/>
      <c r="C36" s="396"/>
      <c r="D36" s="395"/>
    </row>
    <row r="37" spans="1:4" ht="20.100000000000001" customHeight="1">
      <c r="A37" s="386" t="s">
        <v>232</v>
      </c>
      <c r="B37" s="633"/>
      <c r="C37" s="396"/>
      <c r="D37" s="395"/>
    </row>
    <row r="38" spans="1:4" ht="20.100000000000001" customHeight="1">
      <c r="A38" s="386" t="s">
        <v>233</v>
      </c>
      <c r="B38" s="633"/>
      <c r="C38" s="396"/>
      <c r="D38" s="395"/>
    </row>
    <row r="39" spans="1:4" ht="20.100000000000001" customHeight="1">
      <c r="A39" s="386" t="s">
        <v>695</v>
      </c>
      <c r="B39" s="633"/>
      <c r="C39" s="396"/>
      <c r="D39" s="395"/>
    </row>
    <row r="40" spans="1:4" ht="20.100000000000001" customHeight="1" thickBot="1">
      <c r="A40" s="389"/>
      <c r="B40" s="636"/>
      <c r="C40" s="397"/>
      <c r="D40" s="395"/>
    </row>
    <row r="41" spans="1:4" ht="20.100000000000001" customHeight="1" thickBot="1">
      <c r="A41" s="488" t="s">
        <v>696</v>
      </c>
      <c r="B41" s="637"/>
      <c r="C41" s="236">
        <f>C5-C8+C32</f>
        <v>65721741.770000011</v>
      </c>
      <c r="D41" s="395"/>
    </row>
    <row r="42" spans="1:4" ht="20.100000000000001" customHeight="1">
      <c r="A42" s="487"/>
      <c r="B42" s="485"/>
      <c r="C42" s="486"/>
      <c r="D42" s="395" t="str">
        <f>IF((C41-'ETCA-I-03'!C61)&gt;0.9,"ERROR!!!!! EL MONTO NO COINCIDE CON LO REPORTADO EN EL FORMATO ETCA-I-03, EN EL MISMO RUBRO","")</f>
        <v/>
      </c>
    </row>
    <row r="43" spans="1:4" ht="20.100000000000001" customHeight="1">
      <c r="A43" s="484"/>
      <c r="B43" s="485"/>
      <c r="C43" s="486"/>
      <c r="D43" s="395"/>
    </row>
    <row r="44" spans="1:4" ht="20.100000000000001" customHeight="1">
      <c r="A44" s="484"/>
      <c r="B44" s="485"/>
      <c r="C44" s="486"/>
      <c r="D44" s="395"/>
    </row>
    <row r="45" spans="1:4" ht="20.100000000000001" customHeight="1">
      <c r="A45" s="484"/>
      <c r="B45" s="485"/>
      <c r="C45" s="486"/>
      <c r="D45" s="395"/>
    </row>
    <row r="46" spans="1:4" ht="20.100000000000001" customHeight="1">
      <c r="A46" s="484"/>
      <c r="B46" s="485"/>
      <c r="C46" s="486"/>
      <c r="D46" s="395"/>
    </row>
    <row r="47" spans="1:4" ht="26.25" customHeight="1">
      <c r="A47" s="487"/>
      <c r="B47" s="485"/>
      <c r="C47" s="486"/>
      <c r="D47" s="395"/>
    </row>
    <row r="48" spans="1:4">
      <c r="D48" s="395"/>
    </row>
  </sheetData>
  <sheetProtection password="C115" sheet="1" scenarios="1" formatColumns="0" formatRows="0" insertHyperlinks="0"/>
  <mergeCells count="3">
    <mergeCell ref="A1:C1"/>
    <mergeCell ref="A2:C2"/>
    <mergeCell ref="A3:C3"/>
  </mergeCells>
  <printOptions horizontalCentered="1"/>
  <pageMargins left="0.39370078740157483" right="0.39370078740157483" top="0.74803149606299213" bottom="0.74803149606299213" header="0.31496062992125984" footer="0.31496062992125984"/>
  <pageSetup scale="7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7"/>
  <sheetViews>
    <sheetView view="pageBreakPreview" topLeftCell="A19" zoomScaleNormal="100" zoomScaleSheetLayoutView="100" workbookViewId="0">
      <selection activeCell="E29" sqref="E29"/>
    </sheetView>
  </sheetViews>
  <sheetFormatPr baseColWidth="10" defaultColWidth="11.28515625" defaultRowHeight="16.5"/>
  <cols>
    <col min="1" max="1" width="4.28515625" style="110" customWidth="1"/>
    <col min="2" max="2" width="41.7109375" style="92" customWidth="1"/>
    <col min="3" max="5" width="16.7109375" style="92" customWidth="1"/>
    <col min="6" max="16384" width="11.28515625" style="92"/>
  </cols>
  <sheetData>
    <row r="1" spans="1:5">
      <c r="A1" s="1306" t="str">
        <f>'ETCA-I-01'!A1:G1</f>
        <v>Instituto de Capacitacion Para el Trabajo del Estado de Sonora</v>
      </c>
      <c r="B1" s="1306"/>
      <c r="C1" s="1306"/>
      <c r="D1" s="1306"/>
      <c r="E1" s="1306"/>
    </row>
    <row r="2" spans="1:5">
      <c r="A2" s="1310" t="s">
        <v>265</v>
      </c>
      <c r="B2" s="1310"/>
      <c r="C2" s="1310"/>
      <c r="D2" s="1310"/>
      <c r="E2" s="1310"/>
    </row>
    <row r="3" spans="1:5">
      <c r="A3" s="1059" t="str">
        <f>'ETCA-I-03'!A3:D3</f>
        <v>Del 01 de Enero al 30 de Junio de 2020</v>
      </c>
      <c r="B3" s="1059"/>
      <c r="C3" s="1059"/>
      <c r="D3" s="1059"/>
      <c r="E3" s="1059"/>
    </row>
    <row r="4" spans="1:5" ht="17.25" thickBot="1">
      <c r="A4" s="315"/>
      <c r="B4" s="1310" t="s">
        <v>697</v>
      </c>
      <c r="C4" s="1310"/>
      <c r="D4" s="40"/>
      <c r="E4" s="315"/>
    </row>
    <row r="5" spans="1:5" s="191" customFormat="1" ht="30" customHeight="1">
      <c r="A5" s="1311" t="s">
        <v>698</v>
      </c>
      <c r="B5" s="1312"/>
      <c r="C5" s="316" t="s">
        <v>699</v>
      </c>
      <c r="D5" s="317" t="s">
        <v>700</v>
      </c>
      <c r="E5" s="318" t="s">
        <v>265</v>
      </c>
    </row>
    <row r="6" spans="1:5" s="191" customFormat="1" ht="30" customHeight="1" thickBot="1">
      <c r="A6" s="1313"/>
      <c r="B6" s="1314"/>
      <c r="C6" s="319" t="s">
        <v>701</v>
      </c>
      <c r="D6" s="319" t="s">
        <v>702</v>
      </c>
      <c r="E6" s="320" t="s">
        <v>703</v>
      </c>
    </row>
    <row r="7" spans="1:5" s="191" customFormat="1" ht="21" customHeight="1">
      <c r="A7" s="1315" t="s">
        <v>704</v>
      </c>
      <c r="B7" s="1316"/>
      <c r="C7" s="1316"/>
      <c r="D7" s="1316"/>
      <c r="E7" s="1317"/>
    </row>
    <row r="8" spans="1:5" s="191" customFormat="1" ht="20.25" customHeight="1">
      <c r="A8" s="321">
        <v>1</v>
      </c>
      <c r="B8" s="322"/>
      <c r="C8" s="323"/>
      <c r="D8" s="324"/>
      <c r="E8" s="334" t="str">
        <f>IF(B8="","",C8-D8)</f>
        <v/>
      </c>
    </row>
    <row r="9" spans="1:5" s="191" customFormat="1" ht="20.25" customHeight="1">
      <c r="A9" s="321">
        <v>2</v>
      </c>
      <c r="B9" s="322"/>
      <c r="C9" s="323"/>
      <c r="D9" s="324"/>
      <c r="E9" s="334" t="str">
        <f t="shared" ref="E9:E17" si="0">IF(B9="","",C9-D9)</f>
        <v/>
      </c>
    </row>
    <row r="10" spans="1:5" s="191" customFormat="1" ht="20.25" customHeight="1">
      <c r="A10" s="321">
        <v>3</v>
      </c>
      <c r="B10" s="322"/>
      <c r="C10" s="323"/>
      <c r="D10" s="324"/>
      <c r="E10" s="334" t="str">
        <f t="shared" si="0"/>
        <v/>
      </c>
    </row>
    <row r="11" spans="1:5" s="191" customFormat="1" ht="20.25" customHeight="1">
      <c r="A11" s="321">
        <v>4</v>
      </c>
      <c r="B11" s="322"/>
      <c r="C11" s="323"/>
      <c r="D11" s="324"/>
      <c r="E11" s="334" t="str">
        <f t="shared" si="0"/>
        <v/>
      </c>
    </row>
    <row r="12" spans="1:5" s="191" customFormat="1" ht="20.25" customHeight="1">
      <c r="A12" s="321">
        <v>5</v>
      </c>
      <c r="B12" s="322"/>
      <c r="C12" s="323"/>
      <c r="D12" s="324"/>
      <c r="E12" s="334" t="str">
        <f t="shared" si="0"/>
        <v/>
      </c>
    </row>
    <row r="13" spans="1:5" s="191" customFormat="1" ht="20.25" customHeight="1">
      <c r="A13" s="321">
        <v>6</v>
      </c>
      <c r="B13" s="322"/>
      <c r="C13" s="323"/>
      <c r="D13" s="324"/>
      <c r="E13" s="334" t="str">
        <f t="shared" si="0"/>
        <v/>
      </c>
    </row>
    <row r="14" spans="1:5" s="191" customFormat="1" ht="20.25" customHeight="1">
      <c r="A14" s="321">
        <v>7</v>
      </c>
      <c r="B14" s="322"/>
      <c r="C14" s="323"/>
      <c r="D14" s="324"/>
      <c r="E14" s="334" t="str">
        <f t="shared" si="0"/>
        <v/>
      </c>
    </row>
    <row r="15" spans="1:5" s="191" customFormat="1" ht="20.25" customHeight="1">
      <c r="A15" s="321">
        <v>8</v>
      </c>
      <c r="B15" s="322"/>
      <c r="C15" s="323"/>
      <c r="D15" s="324"/>
      <c r="E15" s="334" t="str">
        <f t="shared" si="0"/>
        <v/>
      </c>
    </row>
    <row r="16" spans="1:5" s="191" customFormat="1" ht="20.25" customHeight="1">
      <c r="A16" s="321">
        <v>9</v>
      </c>
      <c r="B16" s="322"/>
      <c r="C16" s="323"/>
      <c r="D16" s="324"/>
      <c r="E16" s="334" t="str">
        <f t="shared" si="0"/>
        <v/>
      </c>
    </row>
    <row r="17" spans="1:5" s="191" customFormat="1" ht="20.25" customHeight="1">
      <c r="A17" s="321">
        <v>10</v>
      </c>
      <c r="B17" s="322"/>
      <c r="C17" s="323"/>
      <c r="D17" s="324"/>
      <c r="E17" s="334" t="str">
        <f t="shared" si="0"/>
        <v/>
      </c>
    </row>
    <row r="18" spans="1:5" s="191" customFormat="1" ht="20.25" customHeight="1">
      <c r="A18" s="321"/>
      <c r="B18" s="326" t="s">
        <v>705</v>
      </c>
      <c r="C18" s="332">
        <f>SUM(C8:C17)</f>
        <v>0</v>
      </c>
      <c r="D18" s="333">
        <f>SUM(D8:D17)</f>
        <v>0</v>
      </c>
      <c r="E18" s="334">
        <f>SUM(E8:E17)</f>
        <v>0</v>
      </c>
    </row>
    <row r="19" spans="1:5" s="191" customFormat="1" ht="21" customHeight="1">
      <c r="A19" s="1307" t="s">
        <v>706</v>
      </c>
      <c r="B19" s="1308"/>
      <c r="C19" s="1308"/>
      <c r="D19" s="1308"/>
      <c r="E19" s="1309"/>
    </row>
    <row r="20" spans="1:5" s="191" customFormat="1" ht="20.25" customHeight="1">
      <c r="A20" s="321">
        <v>1</v>
      </c>
      <c r="B20" s="322"/>
      <c r="C20" s="323"/>
      <c r="D20" s="324"/>
      <c r="E20" s="334" t="str">
        <f>IF(B20="","",C20-D20)</f>
        <v/>
      </c>
    </row>
    <row r="21" spans="1:5" s="191" customFormat="1" ht="20.25" customHeight="1">
      <c r="A21" s="321">
        <v>2</v>
      </c>
      <c r="B21" s="322"/>
      <c r="C21" s="323"/>
      <c r="D21" s="324"/>
      <c r="E21" s="334" t="str">
        <f t="shared" ref="E21:E29" si="1">IF(B21="","",C21-D21)</f>
        <v/>
      </c>
    </row>
    <row r="22" spans="1:5" s="191" customFormat="1" ht="20.25" customHeight="1">
      <c r="A22" s="321">
        <v>3</v>
      </c>
      <c r="B22" s="322"/>
      <c r="C22" s="323"/>
      <c r="D22" s="324"/>
      <c r="E22" s="334" t="str">
        <f t="shared" si="1"/>
        <v/>
      </c>
    </row>
    <row r="23" spans="1:5" s="191" customFormat="1" ht="20.25" customHeight="1">
      <c r="A23" s="321">
        <v>4</v>
      </c>
      <c r="B23" s="322"/>
      <c r="C23" s="323"/>
      <c r="D23" s="324"/>
      <c r="E23" s="334" t="str">
        <f t="shared" si="1"/>
        <v/>
      </c>
    </row>
    <row r="24" spans="1:5" s="191" customFormat="1" ht="20.25" customHeight="1">
      <c r="A24" s="321">
        <v>5</v>
      </c>
      <c r="B24" s="322"/>
      <c r="C24" s="323"/>
      <c r="D24" s="324"/>
      <c r="E24" s="334" t="str">
        <f t="shared" si="1"/>
        <v/>
      </c>
    </row>
    <row r="25" spans="1:5" s="191" customFormat="1" ht="20.25" customHeight="1">
      <c r="A25" s="321">
        <v>6</v>
      </c>
      <c r="B25" s="322"/>
      <c r="C25" s="323"/>
      <c r="D25" s="324"/>
      <c r="E25" s="334" t="str">
        <f t="shared" si="1"/>
        <v/>
      </c>
    </row>
    <row r="26" spans="1:5" s="191" customFormat="1" ht="20.25" customHeight="1">
      <c r="A26" s="321">
        <v>7</v>
      </c>
      <c r="B26" s="322"/>
      <c r="C26" s="323"/>
      <c r="D26" s="324"/>
      <c r="E26" s="334" t="str">
        <f t="shared" si="1"/>
        <v/>
      </c>
    </row>
    <row r="27" spans="1:5" s="191" customFormat="1" ht="20.25" customHeight="1">
      <c r="A27" s="321">
        <v>8</v>
      </c>
      <c r="B27" s="322"/>
      <c r="C27" s="323"/>
      <c r="D27" s="324"/>
      <c r="E27" s="334" t="str">
        <f>IF(B27="","",C27-D28)</f>
        <v/>
      </c>
    </row>
    <row r="28" spans="1:5" s="191" customFormat="1" ht="20.25" customHeight="1">
      <c r="A28" s="321">
        <v>9</v>
      </c>
      <c r="B28" s="322"/>
      <c r="C28" s="323"/>
      <c r="D28" s="324"/>
      <c r="E28" s="334" t="str">
        <f>IF(B28="","",C28-#REF!)</f>
        <v/>
      </c>
    </row>
    <row r="29" spans="1:5" s="191" customFormat="1" ht="20.25" customHeight="1">
      <c r="A29" s="321">
        <v>10</v>
      </c>
      <c r="B29" s="322"/>
      <c r="C29" s="323"/>
      <c r="D29" s="324"/>
      <c r="E29" s="334" t="str">
        <f t="shared" si="1"/>
        <v/>
      </c>
    </row>
    <row r="30" spans="1:5" s="328" customFormat="1" ht="39.950000000000003" customHeight="1" thickBot="1">
      <c r="A30" s="321"/>
      <c r="B30" s="327" t="s">
        <v>707</v>
      </c>
      <c r="C30" s="332">
        <f>SUM(C20:C29)</f>
        <v>0</v>
      </c>
      <c r="D30" s="333">
        <f>SUM(D20:D29)</f>
        <v>0</v>
      </c>
      <c r="E30" s="334">
        <f>SUM(E20:E29)</f>
        <v>0</v>
      </c>
    </row>
    <row r="31" spans="1:5" ht="30" customHeight="1" thickBot="1">
      <c r="A31" s="329"/>
      <c r="B31" s="330" t="s">
        <v>708</v>
      </c>
      <c r="C31" s="335">
        <f>SUM(C18,C30)</f>
        <v>0</v>
      </c>
      <c r="D31" s="335">
        <f>SUM(D18,D30)</f>
        <v>0</v>
      </c>
      <c r="E31" s="336">
        <f>SUM(E18,E30)</f>
        <v>0</v>
      </c>
    </row>
    <row r="32" spans="1:5" ht="17.100000000000001" customHeight="1">
      <c r="A32" s="423" t="s">
        <v>81</v>
      </c>
    </row>
    <row r="33" spans="1:10" ht="17.100000000000001" customHeight="1">
      <c r="A33" s="489"/>
      <c r="B33" s="490"/>
      <c r="C33" s="491"/>
      <c r="D33" s="491"/>
      <c r="E33" s="491"/>
    </row>
    <row r="34" spans="1:10" ht="17.100000000000001" customHeight="1">
      <c r="A34" s="489"/>
      <c r="B34" s="490"/>
      <c r="C34" s="491"/>
      <c r="D34" s="491"/>
      <c r="E34" s="491"/>
    </row>
    <row r="35" spans="1:10" ht="17.100000000000001" customHeight="1">
      <c r="A35" s="489"/>
      <c r="B35" s="490"/>
      <c r="C35" s="491"/>
      <c r="D35" s="491"/>
      <c r="E35" s="491"/>
    </row>
    <row r="36" spans="1:10" ht="17.100000000000001" customHeight="1">
      <c r="A36" s="489"/>
      <c r="B36" s="490"/>
      <c r="C36" s="491"/>
      <c r="D36" s="491"/>
      <c r="E36" s="491"/>
    </row>
    <row r="37" spans="1:10" ht="17.100000000000001" customHeight="1">
      <c r="A37" s="39" t="s">
        <v>239</v>
      </c>
      <c r="J37" s="331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zoomScaleNormal="100" workbookViewId="0">
      <pane ySplit="6" topLeftCell="A7" activePane="bottomLeft" state="frozen"/>
      <selection pane="bottomLeft" activeCell="C11" sqref="C11"/>
    </sheetView>
  </sheetViews>
  <sheetFormatPr baseColWidth="10" defaultRowHeight="12.75"/>
  <cols>
    <col min="1" max="1" width="1.28515625" style="1421" customWidth="1"/>
    <col min="2" max="2" width="56.42578125" style="1421" customWidth="1"/>
    <col min="3" max="3" width="14.7109375" style="801" customWidth="1"/>
    <col min="4" max="4" width="15" style="801" customWidth="1"/>
    <col min="5" max="5" width="59.42578125" style="1421" customWidth="1"/>
    <col min="6" max="6" width="12.28515625" style="801" customWidth="1"/>
    <col min="7" max="7" width="15.140625" style="801" customWidth="1"/>
    <col min="8" max="256" width="11.42578125" style="1421"/>
    <col min="257" max="257" width="1.28515625" style="1421" customWidth="1"/>
    <col min="258" max="258" width="56.42578125" style="1421" customWidth="1"/>
    <col min="259" max="259" width="14.7109375" style="1421" customWidth="1"/>
    <col min="260" max="260" width="15" style="1421" customWidth="1"/>
    <col min="261" max="261" width="59.42578125" style="1421" customWidth="1"/>
    <col min="262" max="262" width="12.28515625" style="1421" customWidth="1"/>
    <col min="263" max="263" width="15.140625" style="1421" customWidth="1"/>
    <col min="264" max="512" width="11.42578125" style="1421"/>
    <col min="513" max="513" width="1.28515625" style="1421" customWidth="1"/>
    <col min="514" max="514" width="56.42578125" style="1421" customWidth="1"/>
    <col min="515" max="515" width="14.7109375" style="1421" customWidth="1"/>
    <col min="516" max="516" width="15" style="1421" customWidth="1"/>
    <col min="517" max="517" width="59.42578125" style="1421" customWidth="1"/>
    <col min="518" max="518" width="12.28515625" style="1421" customWidth="1"/>
    <col min="519" max="519" width="15.140625" style="1421" customWidth="1"/>
    <col min="520" max="768" width="11.42578125" style="1421"/>
    <col min="769" max="769" width="1.28515625" style="1421" customWidth="1"/>
    <col min="770" max="770" width="56.42578125" style="1421" customWidth="1"/>
    <col min="771" max="771" width="14.7109375" style="1421" customWidth="1"/>
    <col min="772" max="772" width="15" style="1421" customWidth="1"/>
    <col min="773" max="773" width="59.42578125" style="1421" customWidth="1"/>
    <col min="774" max="774" width="12.28515625" style="1421" customWidth="1"/>
    <col min="775" max="775" width="15.140625" style="1421" customWidth="1"/>
    <col min="776" max="1024" width="11.42578125" style="1421"/>
    <col min="1025" max="1025" width="1.28515625" style="1421" customWidth="1"/>
    <col min="1026" max="1026" width="56.42578125" style="1421" customWidth="1"/>
    <col min="1027" max="1027" width="14.7109375" style="1421" customWidth="1"/>
    <col min="1028" max="1028" width="15" style="1421" customWidth="1"/>
    <col min="1029" max="1029" width="59.42578125" style="1421" customWidth="1"/>
    <col min="1030" max="1030" width="12.28515625" style="1421" customWidth="1"/>
    <col min="1031" max="1031" width="15.140625" style="1421" customWidth="1"/>
    <col min="1032" max="1280" width="11.42578125" style="1421"/>
    <col min="1281" max="1281" width="1.28515625" style="1421" customWidth="1"/>
    <col min="1282" max="1282" width="56.42578125" style="1421" customWidth="1"/>
    <col min="1283" max="1283" width="14.7109375" style="1421" customWidth="1"/>
    <col min="1284" max="1284" width="15" style="1421" customWidth="1"/>
    <col min="1285" max="1285" width="59.42578125" style="1421" customWidth="1"/>
    <col min="1286" max="1286" width="12.28515625" style="1421" customWidth="1"/>
    <col min="1287" max="1287" width="15.140625" style="1421" customWidth="1"/>
    <col min="1288" max="1536" width="11.42578125" style="1421"/>
    <col min="1537" max="1537" width="1.28515625" style="1421" customWidth="1"/>
    <col min="1538" max="1538" width="56.42578125" style="1421" customWidth="1"/>
    <col min="1539" max="1539" width="14.7109375" style="1421" customWidth="1"/>
    <col min="1540" max="1540" width="15" style="1421" customWidth="1"/>
    <col min="1541" max="1541" width="59.42578125" style="1421" customWidth="1"/>
    <col min="1542" max="1542" width="12.28515625" style="1421" customWidth="1"/>
    <col min="1543" max="1543" width="15.140625" style="1421" customWidth="1"/>
    <col min="1544" max="1792" width="11.42578125" style="1421"/>
    <col min="1793" max="1793" width="1.28515625" style="1421" customWidth="1"/>
    <col min="1794" max="1794" width="56.42578125" style="1421" customWidth="1"/>
    <col min="1795" max="1795" width="14.7109375" style="1421" customWidth="1"/>
    <col min="1796" max="1796" width="15" style="1421" customWidth="1"/>
    <col min="1797" max="1797" width="59.42578125" style="1421" customWidth="1"/>
    <col min="1798" max="1798" width="12.28515625" style="1421" customWidth="1"/>
    <col min="1799" max="1799" width="15.140625" style="1421" customWidth="1"/>
    <col min="1800" max="2048" width="11.42578125" style="1421"/>
    <col min="2049" max="2049" width="1.28515625" style="1421" customWidth="1"/>
    <col min="2050" max="2050" width="56.42578125" style="1421" customWidth="1"/>
    <col min="2051" max="2051" width="14.7109375" style="1421" customWidth="1"/>
    <col min="2052" max="2052" width="15" style="1421" customWidth="1"/>
    <col min="2053" max="2053" width="59.42578125" style="1421" customWidth="1"/>
    <col min="2054" max="2054" width="12.28515625" style="1421" customWidth="1"/>
    <col min="2055" max="2055" width="15.140625" style="1421" customWidth="1"/>
    <col min="2056" max="2304" width="11.42578125" style="1421"/>
    <col min="2305" max="2305" width="1.28515625" style="1421" customWidth="1"/>
    <col min="2306" max="2306" width="56.42578125" style="1421" customWidth="1"/>
    <col min="2307" max="2307" width="14.7109375" style="1421" customWidth="1"/>
    <col min="2308" max="2308" width="15" style="1421" customWidth="1"/>
    <col min="2309" max="2309" width="59.42578125" style="1421" customWidth="1"/>
    <col min="2310" max="2310" width="12.28515625" style="1421" customWidth="1"/>
    <col min="2311" max="2311" width="15.140625" style="1421" customWidth="1"/>
    <col min="2312" max="2560" width="11.42578125" style="1421"/>
    <col min="2561" max="2561" width="1.28515625" style="1421" customWidth="1"/>
    <col min="2562" max="2562" width="56.42578125" style="1421" customWidth="1"/>
    <col min="2563" max="2563" width="14.7109375" style="1421" customWidth="1"/>
    <col min="2564" max="2564" width="15" style="1421" customWidth="1"/>
    <col min="2565" max="2565" width="59.42578125" style="1421" customWidth="1"/>
    <col min="2566" max="2566" width="12.28515625" style="1421" customWidth="1"/>
    <col min="2567" max="2567" width="15.140625" style="1421" customWidth="1"/>
    <col min="2568" max="2816" width="11.42578125" style="1421"/>
    <col min="2817" max="2817" width="1.28515625" style="1421" customWidth="1"/>
    <col min="2818" max="2818" width="56.42578125" style="1421" customWidth="1"/>
    <col min="2819" max="2819" width="14.7109375" style="1421" customWidth="1"/>
    <col min="2820" max="2820" width="15" style="1421" customWidth="1"/>
    <col min="2821" max="2821" width="59.42578125" style="1421" customWidth="1"/>
    <col min="2822" max="2822" width="12.28515625" style="1421" customWidth="1"/>
    <col min="2823" max="2823" width="15.140625" style="1421" customWidth="1"/>
    <col min="2824" max="3072" width="11.42578125" style="1421"/>
    <col min="3073" max="3073" width="1.28515625" style="1421" customWidth="1"/>
    <col min="3074" max="3074" width="56.42578125" style="1421" customWidth="1"/>
    <col min="3075" max="3075" width="14.7109375" style="1421" customWidth="1"/>
    <col min="3076" max="3076" width="15" style="1421" customWidth="1"/>
    <col min="3077" max="3077" width="59.42578125" style="1421" customWidth="1"/>
    <col min="3078" max="3078" width="12.28515625" style="1421" customWidth="1"/>
    <col min="3079" max="3079" width="15.140625" style="1421" customWidth="1"/>
    <col min="3080" max="3328" width="11.42578125" style="1421"/>
    <col min="3329" max="3329" width="1.28515625" style="1421" customWidth="1"/>
    <col min="3330" max="3330" width="56.42578125" style="1421" customWidth="1"/>
    <col min="3331" max="3331" width="14.7109375" style="1421" customWidth="1"/>
    <col min="3332" max="3332" width="15" style="1421" customWidth="1"/>
    <col min="3333" max="3333" width="59.42578125" style="1421" customWidth="1"/>
    <col min="3334" max="3334" width="12.28515625" style="1421" customWidth="1"/>
    <col min="3335" max="3335" width="15.140625" style="1421" customWidth="1"/>
    <col min="3336" max="3584" width="11.42578125" style="1421"/>
    <col min="3585" max="3585" width="1.28515625" style="1421" customWidth="1"/>
    <col min="3586" max="3586" width="56.42578125" style="1421" customWidth="1"/>
    <col min="3587" max="3587" width="14.7109375" style="1421" customWidth="1"/>
    <col min="3588" max="3588" width="15" style="1421" customWidth="1"/>
    <col min="3589" max="3589" width="59.42578125" style="1421" customWidth="1"/>
    <col min="3590" max="3590" width="12.28515625" style="1421" customWidth="1"/>
    <col min="3591" max="3591" width="15.140625" style="1421" customWidth="1"/>
    <col min="3592" max="3840" width="11.42578125" style="1421"/>
    <col min="3841" max="3841" width="1.28515625" style="1421" customWidth="1"/>
    <col min="3842" max="3842" width="56.42578125" style="1421" customWidth="1"/>
    <col min="3843" max="3843" width="14.7109375" style="1421" customWidth="1"/>
    <col min="3844" max="3844" width="15" style="1421" customWidth="1"/>
    <col min="3845" max="3845" width="59.42578125" style="1421" customWidth="1"/>
    <col min="3846" max="3846" width="12.28515625" style="1421" customWidth="1"/>
    <col min="3847" max="3847" width="15.140625" style="1421" customWidth="1"/>
    <col min="3848" max="4096" width="11.42578125" style="1421"/>
    <col min="4097" max="4097" width="1.28515625" style="1421" customWidth="1"/>
    <col min="4098" max="4098" width="56.42578125" style="1421" customWidth="1"/>
    <col min="4099" max="4099" width="14.7109375" style="1421" customWidth="1"/>
    <col min="4100" max="4100" width="15" style="1421" customWidth="1"/>
    <col min="4101" max="4101" width="59.42578125" style="1421" customWidth="1"/>
    <col min="4102" max="4102" width="12.28515625" style="1421" customWidth="1"/>
    <col min="4103" max="4103" width="15.140625" style="1421" customWidth="1"/>
    <col min="4104" max="4352" width="11.42578125" style="1421"/>
    <col min="4353" max="4353" width="1.28515625" style="1421" customWidth="1"/>
    <col min="4354" max="4354" width="56.42578125" style="1421" customWidth="1"/>
    <col min="4355" max="4355" width="14.7109375" style="1421" customWidth="1"/>
    <col min="4356" max="4356" width="15" style="1421" customWidth="1"/>
    <col min="4357" max="4357" width="59.42578125" style="1421" customWidth="1"/>
    <col min="4358" max="4358" width="12.28515625" style="1421" customWidth="1"/>
    <col min="4359" max="4359" width="15.140625" style="1421" customWidth="1"/>
    <col min="4360" max="4608" width="11.42578125" style="1421"/>
    <col min="4609" max="4609" width="1.28515625" style="1421" customWidth="1"/>
    <col min="4610" max="4610" width="56.42578125" style="1421" customWidth="1"/>
    <col min="4611" max="4611" width="14.7109375" style="1421" customWidth="1"/>
    <col min="4612" max="4612" width="15" style="1421" customWidth="1"/>
    <col min="4613" max="4613" width="59.42578125" style="1421" customWidth="1"/>
    <col min="4614" max="4614" width="12.28515625" style="1421" customWidth="1"/>
    <col min="4615" max="4615" width="15.140625" style="1421" customWidth="1"/>
    <col min="4616" max="4864" width="11.42578125" style="1421"/>
    <col min="4865" max="4865" width="1.28515625" style="1421" customWidth="1"/>
    <col min="4866" max="4866" width="56.42578125" style="1421" customWidth="1"/>
    <col min="4867" max="4867" width="14.7109375" style="1421" customWidth="1"/>
    <col min="4868" max="4868" width="15" style="1421" customWidth="1"/>
    <col min="4869" max="4869" width="59.42578125" style="1421" customWidth="1"/>
    <col min="4870" max="4870" width="12.28515625" style="1421" customWidth="1"/>
    <col min="4871" max="4871" width="15.140625" style="1421" customWidth="1"/>
    <col min="4872" max="5120" width="11.42578125" style="1421"/>
    <col min="5121" max="5121" width="1.28515625" style="1421" customWidth="1"/>
    <col min="5122" max="5122" width="56.42578125" style="1421" customWidth="1"/>
    <col min="5123" max="5123" width="14.7109375" style="1421" customWidth="1"/>
    <col min="5124" max="5124" width="15" style="1421" customWidth="1"/>
    <col min="5125" max="5125" width="59.42578125" style="1421" customWidth="1"/>
    <col min="5126" max="5126" width="12.28515625" style="1421" customWidth="1"/>
    <col min="5127" max="5127" width="15.140625" style="1421" customWidth="1"/>
    <col min="5128" max="5376" width="11.42578125" style="1421"/>
    <col min="5377" max="5377" width="1.28515625" style="1421" customWidth="1"/>
    <col min="5378" max="5378" width="56.42578125" style="1421" customWidth="1"/>
    <col min="5379" max="5379" width="14.7109375" style="1421" customWidth="1"/>
    <col min="5380" max="5380" width="15" style="1421" customWidth="1"/>
    <col min="5381" max="5381" width="59.42578125" style="1421" customWidth="1"/>
    <col min="5382" max="5382" width="12.28515625" style="1421" customWidth="1"/>
    <col min="5383" max="5383" width="15.140625" style="1421" customWidth="1"/>
    <col min="5384" max="5632" width="11.42578125" style="1421"/>
    <col min="5633" max="5633" width="1.28515625" style="1421" customWidth="1"/>
    <col min="5634" max="5634" width="56.42578125" style="1421" customWidth="1"/>
    <col min="5635" max="5635" width="14.7109375" style="1421" customWidth="1"/>
    <col min="5636" max="5636" width="15" style="1421" customWidth="1"/>
    <col min="5637" max="5637" width="59.42578125" style="1421" customWidth="1"/>
    <col min="5638" max="5638" width="12.28515625" style="1421" customWidth="1"/>
    <col min="5639" max="5639" width="15.140625" style="1421" customWidth="1"/>
    <col min="5640" max="5888" width="11.42578125" style="1421"/>
    <col min="5889" max="5889" width="1.28515625" style="1421" customWidth="1"/>
    <col min="5890" max="5890" width="56.42578125" style="1421" customWidth="1"/>
    <col min="5891" max="5891" width="14.7109375" style="1421" customWidth="1"/>
    <col min="5892" max="5892" width="15" style="1421" customWidth="1"/>
    <col min="5893" max="5893" width="59.42578125" style="1421" customWidth="1"/>
    <col min="5894" max="5894" width="12.28515625" style="1421" customWidth="1"/>
    <col min="5895" max="5895" width="15.140625" style="1421" customWidth="1"/>
    <col min="5896" max="6144" width="11.42578125" style="1421"/>
    <col min="6145" max="6145" width="1.28515625" style="1421" customWidth="1"/>
    <col min="6146" max="6146" width="56.42578125" style="1421" customWidth="1"/>
    <col min="6147" max="6147" width="14.7109375" style="1421" customWidth="1"/>
    <col min="6148" max="6148" width="15" style="1421" customWidth="1"/>
    <col min="6149" max="6149" width="59.42578125" style="1421" customWidth="1"/>
    <col min="6150" max="6150" width="12.28515625" style="1421" customWidth="1"/>
    <col min="6151" max="6151" width="15.140625" style="1421" customWidth="1"/>
    <col min="6152" max="6400" width="11.42578125" style="1421"/>
    <col min="6401" max="6401" width="1.28515625" style="1421" customWidth="1"/>
    <col min="6402" max="6402" width="56.42578125" style="1421" customWidth="1"/>
    <col min="6403" max="6403" width="14.7109375" style="1421" customWidth="1"/>
    <col min="6404" max="6404" width="15" style="1421" customWidth="1"/>
    <col min="6405" max="6405" width="59.42578125" style="1421" customWidth="1"/>
    <col min="6406" max="6406" width="12.28515625" style="1421" customWidth="1"/>
    <col min="6407" max="6407" width="15.140625" style="1421" customWidth="1"/>
    <col min="6408" max="6656" width="11.42578125" style="1421"/>
    <col min="6657" max="6657" width="1.28515625" style="1421" customWidth="1"/>
    <col min="6658" max="6658" width="56.42578125" style="1421" customWidth="1"/>
    <col min="6659" max="6659" width="14.7109375" style="1421" customWidth="1"/>
    <col min="6660" max="6660" width="15" style="1421" customWidth="1"/>
    <col min="6661" max="6661" width="59.42578125" style="1421" customWidth="1"/>
    <col min="6662" max="6662" width="12.28515625" style="1421" customWidth="1"/>
    <col min="6663" max="6663" width="15.140625" style="1421" customWidth="1"/>
    <col min="6664" max="6912" width="11.42578125" style="1421"/>
    <col min="6913" max="6913" width="1.28515625" style="1421" customWidth="1"/>
    <col min="6914" max="6914" width="56.42578125" style="1421" customWidth="1"/>
    <col min="6915" max="6915" width="14.7109375" style="1421" customWidth="1"/>
    <col min="6916" max="6916" width="15" style="1421" customWidth="1"/>
    <col min="6917" max="6917" width="59.42578125" style="1421" customWidth="1"/>
    <col min="6918" max="6918" width="12.28515625" style="1421" customWidth="1"/>
    <col min="6919" max="6919" width="15.140625" style="1421" customWidth="1"/>
    <col min="6920" max="7168" width="11.42578125" style="1421"/>
    <col min="7169" max="7169" width="1.28515625" style="1421" customWidth="1"/>
    <col min="7170" max="7170" width="56.42578125" style="1421" customWidth="1"/>
    <col min="7171" max="7171" width="14.7109375" style="1421" customWidth="1"/>
    <col min="7172" max="7172" width="15" style="1421" customWidth="1"/>
    <col min="7173" max="7173" width="59.42578125" style="1421" customWidth="1"/>
    <col min="7174" max="7174" width="12.28515625" style="1421" customWidth="1"/>
    <col min="7175" max="7175" width="15.140625" style="1421" customWidth="1"/>
    <col min="7176" max="7424" width="11.42578125" style="1421"/>
    <col min="7425" max="7425" width="1.28515625" style="1421" customWidth="1"/>
    <col min="7426" max="7426" width="56.42578125" style="1421" customWidth="1"/>
    <col min="7427" max="7427" width="14.7109375" style="1421" customWidth="1"/>
    <col min="7428" max="7428" width="15" style="1421" customWidth="1"/>
    <col min="7429" max="7429" width="59.42578125" style="1421" customWidth="1"/>
    <col min="7430" max="7430" width="12.28515625" style="1421" customWidth="1"/>
    <col min="7431" max="7431" width="15.140625" style="1421" customWidth="1"/>
    <col min="7432" max="7680" width="11.42578125" style="1421"/>
    <col min="7681" max="7681" width="1.28515625" style="1421" customWidth="1"/>
    <col min="7682" max="7682" width="56.42578125" style="1421" customWidth="1"/>
    <col min="7683" max="7683" width="14.7109375" style="1421" customWidth="1"/>
    <col min="7684" max="7684" width="15" style="1421" customWidth="1"/>
    <col min="7685" max="7685" width="59.42578125" style="1421" customWidth="1"/>
    <col min="7686" max="7686" width="12.28515625" style="1421" customWidth="1"/>
    <col min="7687" max="7687" width="15.140625" style="1421" customWidth="1"/>
    <col min="7688" max="7936" width="11.42578125" style="1421"/>
    <col min="7937" max="7937" width="1.28515625" style="1421" customWidth="1"/>
    <col min="7938" max="7938" width="56.42578125" style="1421" customWidth="1"/>
    <col min="7939" max="7939" width="14.7109375" style="1421" customWidth="1"/>
    <col min="7940" max="7940" width="15" style="1421" customWidth="1"/>
    <col min="7941" max="7941" width="59.42578125" style="1421" customWidth="1"/>
    <col min="7942" max="7942" width="12.28515625" style="1421" customWidth="1"/>
    <col min="7943" max="7943" width="15.140625" style="1421" customWidth="1"/>
    <col min="7944" max="8192" width="11.42578125" style="1421"/>
    <col min="8193" max="8193" width="1.28515625" style="1421" customWidth="1"/>
    <col min="8194" max="8194" width="56.42578125" style="1421" customWidth="1"/>
    <col min="8195" max="8195" width="14.7109375" style="1421" customWidth="1"/>
    <col min="8196" max="8196" width="15" style="1421" customWidth="1"/>
    <col min="8197" max="8197" width="59.42578125" style="1421" customWidth="1"/>
    <col min="8198" max="8198" width="12.28515625" style="1421" customWidth="1"/>
    <col min="8199" max="8199" width="15.140625" style="1421" customWidth="1"/>
    <col min="8200" max="8448" width="11.42578125" style="1421"/>
    <col min="8449" max="8449" width="1.28515625" style="1421" customWidth="1"/>
    <col min="8450" max="8450" width="56.42578125" style="1421" customWidth="1"/>
    <col min="8451" max="8451" width="14.7109375" style="1421" customWidth="1"/>
    <col min="8452" max="8452" width="15" style="1421" customWidth="1"/>
    <col min="8453" max="8453" width="59.42578125" style="1421" customWidth="1"/>
    <col min="8454" max="8454" width="12.28515625" style="1421" customWidth="1"/>
    <col min="8455" max="8455" width="15.140625" style="1421" customWidth="1"/>
    <col min="8456" max="8704" width="11.42578125" style="1421"/>
    <col min="8705" max="8705" width="1.28515625" style="1421" customWidth="1"/>
    <col min="8706" max="8706" width="56.42578125" style="1421" customWidth="1"/>
    <col min="8707" max="8707" width="14.7109375" style="1421" customWidth="1"/>
    <col min="8708" max="8708" width="15" style="1421" customWidth="1"/>
    <col min="8709" max="8709" width="59.42578125" style="1421" customWidth="1"/>
    <col min="8710" max="8710" width="12.28515625" style="1421" customWidth="1"/>
    <col min="8711" max="8711" width="15.140625" style="1421" customWidth="1"/>
    <col min="8712" max="8960" width="11.42578125" style="1421"/>
    <col min="8961" max="8961" width="1.28515625" style="1421" customWidth="1"/>
    <col min="8962" max="8962" width="56.42578125" style="1421" customWidth="1"/>
    <col min="8963" max="8963" width="14.7109375" style="1421" customWidth="1"/>
    <col min="8964" max="8964" width="15" style="1421" customWidth="1"/>
    <col min="8965" max="8965" width="59.42578125" style="1421" customWidth="1"/>
    <col min="8966" max="8966" width="12.28515625" style="1421" customWidth="1"/>
    <col min="8967" max="8967" width="15.140625" style="1421" customWidth="1"/>
    <col min="8968" max="9216" width="11.42578125" style="1421"/>
    <col min="9217" max="9217" width="1.28515625" style="1421" customWidth="1"/>
    <col min="9218" max="9218" width="56.42578125" style="1421" customWidth="1"/>
    <col min="9219" max="9219" width="14.7109375" style="1421" customWidth="1"/>
    <col min="9220" max="9220" width="15" style="1421" customWidth="1"/>
    <col min="9221" max="9221" width="59.42578125" style="1421" customWidth="1"/>
    <col min="9222" max="9222" width="12.28515625" style="1421" customWidth="1"/>
    <col min="9223" max="9223" width="15.140625" style="1421" customWidth="1"/>
    <col min="9224" max="9472" width="11.42578125" style="1421"/>
    <col min="9473" max="9473" width="1.28515625" style="1421" customWidth="1"/>
    <col min="9474" max="9474" width="56.42578125" style="1421" customWidth="1"/>
    <col min="9475" max="9475" width="14.7109375" style="1421" customWidth="1"/>
    <col min="9476" max="9476" width="15" style="1421" customWidth="1"/>
    <col min="9477" max="9477" width="59.42578125" style="1421" customWidth="1"/>
    <col min="9478" max="9478" width="12.28515625" style="1421" customWidth="1"/>
    <col min="9479" max="9479" width="15.140625" style="1421" customWidth="1"/>
    <col min="9480" max="9728" width="11.42578125" style="1421"/>
    <col min="9729" max="9729" width="1.28515625" style="1421" customWidth="1"/>
    <col min="9730" max="9730" width="56.42578125" style="1421" customWidth="1"/>
    <col min="9731" max="9731" width="14.7109375" style="1421" customWidth="1"/>
    <col min="9732" max="9732" width="15" style="1421" customWidth="1"/>
    <col min="9733" max="9733" width="59.42578125" style="1421" customWidth="1"/>
    <col min="9734" max="9734" width="12.28515625" style="1421" customWidth="1"/>
    <col min="9735" max="9735" width="15.140625" style="1421" customWidth="1"/>
    <col min="9736" max="9984" width="11.42578125" style="1421"/>
    <col min="9985" max="9985" width="1.28515625" style="1421" customWidth="1"/>
    <col min="9986" max="9986" width="56.42578125" style="1421" customWidth="1"/>
    <col min="9987" max="9987" width="14.7109375" style="1421" customWidth="1"/>
    <col min="9988" max="9988" width="15" style="1421" customWidth="1"/>
    <col min="9989" max="9989" width="59.42578125" style="1421" customWidth="1"/>
    <col min="9990" max="9990" width="12.28515625" style="1421" customWidth="1"/>
    <col min="9991" max="9991" width="15.140625" style="1421" customWidth="1"/>
    <col min="9992" max="10240" width="11.42578125" style="1421"/>
    <col min="10241" max="10241" width="1.28515625" style="1421" customWidth="1"/>
    <col min="10242" max="10242" width="56.42578125" style="1421" customWidth="1"/>
    <col min="10243" max="10243" width="14.7109375" style="1421" customWidth="1"/>
    <col min="10244" max="10244" width="15" style="1421" customWidth="1"/>
    <col min="10245" max="10245" width="59.42578125" style="1421" customWidth="1"/>
    <col min="10246" max="10246" width="12.28515625" style="1421" customWidth="1"/>
    <col min="10247" max="10247" width="15.140625" style="1421" customWidth="1"/>
    <col min="10248" max="10496" width="11.42578125" style="1421"/>
    <col min="10497" max="10497" width="1.28515625" style="1421" customWidth="1"/>
    <col min="10498" max="10498" width="56.42578125" style="1421" customWidth="1"/>
    <col min="10499" max="10499" width="14.7109375" style="1421" customWidth="1"/>
    <col min="10500" max="10500" width="15" style="1421" customWidth="1"/>
    <col min="10501" max="10501" width="59.42578125" style="1421" customWidth="1"/>
    <col min="10502" max="10502" width="12.28515625" style="1421" customWidth="1"/>
    <col min="10503" max="10503" width="15.140625" style="1421" customWidth="1"/>
    <col min="10504" max="10752" width="11.42578125" style="1421"/>
    <col min="10753" max="10753" width="1.28515625" style="1421" customWidth="1"/>
    <col min="10754" max="10754" width="56.42578125" style="1421" customWidth="1"/>
    <col min="10755" max="10755" width="14.7109375" style="1421" customWidth="1"/>
    <col min="10756" max="10756" width="15" style="1421" customWidth="1"/>
    <col min="10757" max="10757" width="59.42578125" style="1421" customWidth="1"/>
    <col min="10758" max="10758" width="12.28515625" style="1421" customWidth="1"/>
    <col min="10759" max="10759" width="15.140625" style="1421" customWidth="1"/>
    <col min="10760" max="11008" width="11.42578125" style="1421"/>
    <col min="11009" max="11009" width="1.28515625" style="1421" customWidth="1"/>
    <col min="11010" max="11010" width="56.42578125" style="1421" customWidth="1"/>
    <col min="11011" max="11011" width="14.7109375" style="1421" customWidth="1"/>
    <col min="11012" max="11012" width="15" style="1421" customWidth="1"/>
    <col min="11013" max="11013" width="59.42578125" style="1421" customWidth="1"/>
    <col min="11014" max="11014" width="12.28515625" style="1421" customWidth="1"/>
    <col min="11015" max="11015" width="15.140625" style="1421" customWidth="1"/>
    <col min="11016" max="11264" width="11.42578125" style="1421"/>
    <col min="11265" max="11265" width="1.28515625" style="1421" customWidth="1"/>
    <col min="11266" max="11266" width="56.42578125" style="1421" customWidth="1"/>
    <col min="11267" max="11267" width="14.7109375" style="1421" customWidth="1"/>
    <col min="11268" max="11268" width="15" style="1421" customWidth="1"/>
    <col min="11269" max="11269" width="59.42578125" style="1421" customWidth="1"/>
    <col min="11270" max="11270" width="12.28515625" style="1421" customWidth="1"/>
    <col min="11271" max="11271" width="15.140625" style="1421" customWidth="1"/>
    <col min="11272" max="11520" width="11.42578125" style="1421"/>
    <col min="11521" max="11521" width="1.28515625" style="1421" customWidth="1"/>
    <col min="11522" max="11522" width="56.42578125" style="1421" customWidth="1"/>
    <col min="11523" max="11523" width="14.7109375" style="1421" customWidth="1"/>
    <col min="11524" max="11524" width="15" style="1421" customWidth="1"/>
    <col min="11525" max="11525" width="59.42578125" style="1421" customWidth="1"/>
    <col min="11526" max="11526" width="12.28515625" style="1421" customWidth="1"/>
    <col min="11527" max="11527" width="15.140625" style="1421" customWidth="1"/>
    <col min="11528" max="11776" width="11.42578125" style="1421"/>
    <col min="11777" max="11777" width="1.28515625" style="1421" customWidth="1"/>
    <col min="11778" max="11778" width="56.42578125" style="1421" customWidth="1"/>
    <col min="11779" max="11779" width="14.7109375" style="1421" customWidth="1"/>
    <col min="11780" max="11780" width="15" style="1421" customWidth="1"/>
    <col min="11781" max="11781" width="59.42578125" style="1421" customWidth="1"/>
    <col min="11782" max="11782" width="12.28515625" style="1421" customWidth="1"/>
    <col min="11783" max="11783" width="15.140625" style="1421" customWidth="1"/>
    <col min="11784" max="12032" width="11.42578125" style="1421"/>
    <col min="12033" max="12033" width="1.28515625" style="1421" customWidth="1"/>
    <col min="12034" max="12034" width="56.42578125" style="1421" customWidth="1"/>
    <col min="12035" max="12035" width="14.7109375" style="1421" customWidth="1"/>
    <col min="12036" max="12036" width="15" style="1421" customWidth="1"/>
    <col min="12037" max="12037" width="59.42578125" style="1421" customWidth="1"/>
    <col min="12038" max="12038" width="12.28515625" style="1421" customWidth="1"/>
    <col min="12039" max="12039" width="15.140625" style="1421" customWidth="1"/>
    <col min="12040" max="12288" width="11.42578125" style="1421"/>
    <col min="12289" max="12289" width="1.28515625" style="1421" customWidth="1"/>
    <col min="12290" max="12290" width="56.42578125" style="1421" customWidth="1"/>
    <col min="12291" max="12291" width="14.7109375" style="1421" customWidth="1"/>
    <col min="12292" max="12292" width="15" style="1421" customWidth="1"/>
    <col min="12293" max="12293" width="59.42578125" style="1421" customWidth="1"/>
    <col min="12294" max="12294" width="12.28515625" style="1421" customWidth="1"/>
    <col min="12295" max="12295" width="15.140625" style="1421" customWidth="1"/>
    <col min="12296" max="12544" width="11.42578125" style="1421"/>
    <col min="12545" max="12545" width="1.28515625" style="1421" customWidth="1"/>
    <col min="12546" max="12546" width="56.42578125" style="1421" customWidth="1"/>
    <col min="12547" max="12547" width="14.7109375" style="1421" customWidth="1"/>
    <col min="12548" max="12548" width="15" style="1421" customWidth="1"/>
    <col min="12549" max="12549" width="59.42578125" style="1421" customWidth="1"/>
    <col min="12550" max="12550" width="12.28515625" style="1421" customWidth="1"/>
    <col min="12551" max="12551" width="15.140625" style="1421" customWidth="1"/>
    <col min="12552" max="12800" width="11.42578125" style="1421"/>
    <col min="12801" max="12801" width="1.28515625" style="1421" customWidth="1"/>
    <col min="12802" max="12802" width="56.42578125" style="1421" customWidth="1"/>
    <col min="12803" max="12803" width="14.7109375" style="1421" customWidth="1"/>
    <col min="12804" max="12804" width="15" style="1421" customWidth="1"/>
    <col min="12805" max="12805" width="59.42578125" style="1421" customWidth="1"/>
    <col min="12806" max="12806" width="12.28515625" style="1421" customWidth="1"/>
    <col min="12807" max="12807" width="15.140625" style="1421" customWidth="1"/>
    <col min="12808" max="13056" width="11.42578125" style="1421"/>
    <col min="13057" max="13057" width="1.28515625" style="1421" customWidth="1"/>
    <col min="13058" max="13058" width="56.42578125" style="1421" customWidth="1"/>
    <col min="13059" max="13059" width="14.7109375" style="1421" customWidth="1"/>
    <col min="13060" max="13060" width="15" style="1421" customWidth="1"/>
    <col min="13061" max="13061" width="59.42578125" style="1421" customWidth="1"/>
    <col min="13062" max="13062" width="12.28515625" style="1421" customWidth="1"/>
    <col min="13063" max="13063" width="15.140625" style="1421" customWidth="1"/>
    <col min="13064" max="13312" width="11.42578125" style="1421"/>
    <col min="13313" max="13313" width="1.28515625" style="1421" customWidth="1"/>
    <col min="13314" max="13314" width="56.42578125" style="1421" customWidth="1"/>
    <col min="13315" max="13315" width="14.7109375" style="1421" customWidth="1"/>
    <col min="13316" max="13316" width="15" style="1421" customWidth="1"/>
    <col min="13317" max="13317" width="59.42578125" style="1421" customWidth="1"/>
    <col min="13318" max="13318" width="12.28515625" style="1421" customWidth="1"/>
    <col min="13319" max="13319" width="15.140625" style="1421" customWidth="1"/>
    <col min="13320" max="13568" width="11.42578125" style="1421"/>
    <col min="13569" max="13569" width="1.28515625" style="1421" customWidth="1"/>
    <col min="13570" max="13570" width="56.42578125" style="1421" customWidth="1"/>
    <col min="13571" max="13571" width="14.7109375" style="1421" customWidth="1"/>
    <col min="13572" max="13572" width="15" style="1421" customWidth="1"/>
    <col min="13573" max="13573" width="59.42578125" style="1421" customWidth="1"/>
    <col min="13574" max="13574" width="12.28515625" style="1421" customWidth="1"/>
    <col min="13575" max="13575" width="15.140625" style="1421" customWidth="1"/>
    <col min="13576" max="13824" width="11.42578125" style="1421"/>
    <col min="13825" max="13825" width="1.28515625" style="1421" customWidth="1"/>
    <col min="13826" max="13826" width="56.42578125" style="1421" customWidth="1"/>
    <col min="13827" max="13827" width="14.7109375" style="1421" customWidth="1"/>
    <col min="13828" max="13828" width="15" style="1421" customWidth="1"/>
    <col min="13829" max="13829" width="59.42578125" style="1421" customWidth="1"/>
    <col min="13830" max="13830" width="12.28515625" style="1421" customWidth="1"/>
    <col min="13831" max="13831" width="15.140625" style="1421" customWidth="1"/>
    <col min="13832" max="14080" width="11.42578125" style="1421"/>
    <col min="14081" max="14081" width="1.28515625" style="1421" customWidth="1"/>
    <col min="14082" max="14082" width="56.42578125" style="1421" customWidth="1"/>
    <col min="14083" max="14083" width="14.7109375" style="1421" customWidth="1"/>
    <col min="14084" max="14084" width="15" style="1421" customWidth="1"/>
    <col min="14085" max="14085" width="59.42578125" style="1421" customWidth="1"/>
    <col min="14086" max="14086" width="12.28515625" style="1421" customWidth="1"/>
    <col min="14087" max="14087" width="15.140625" style="1421" customWidth="1"/>
    <col min="14088" max="14336" width="11.42578125" style="1421"/>
    <col min="14337" max="14337" width="1.28515625" style="1421" customWidth="1"/>
    <col min="14338" max="14338" width="56.42578125" style="1421" customWidth="1"/>
    <col min="14339" max="14339" width="14.7109375" style="1421" customWidth="1"/>
    <col min="14340" max="14340" width="15" style="1421" customWidth="1"/>
    <col min="14341" max="14341" width="59.42578125" style="1421" customWidth="1"/>
    <col min="14342" max="14342" width="12.28515625" style="1421" customWidth="1"/>
    <col min="14343" max="14343" width="15.140625" style="1421" customWidth="1"/>
    <col min="14344" max="14592" width="11.42578125" style="1421"/>
    <col min="14593" max="14593" width="1.28515625" style="1421" customWidth="1"/>
    <col min="14594" max="14594" width="56.42578125" style="1421" customWidth="1"/>
    <col min="14595" max="14595" width="14.7109375" style="1421" customWidth="1"/>
    <col min="14596" max="14596" width="15" style="1421" customWidth="1"/>
    <col min="14597" max="14597" width="59.42578125" style="1421" customWidth="1"/>
    <col min="14598" max="14598" width="12.28515625" style="1421" customWidth="1"/>
    <col min="14599" max="14599" width="15.140625" style="1421" customWidth="1"/>
    <col min="14600" max="14848" width="11.42578125" style="1421"/>
    <col min="14849" max="14849" width="1.28515625" style="1421" customWidth="1"/>
    <col min="14850" max="14850" width="56.42578125" style="1421" customWidth="1"/>
    <col min="14851" max="14851" width="14.7109375" style="1421" customWidth="1"/>
    <col min="14852" max="14852" width="15" style="1421" customWidth="1"/>
    <col min="14853" max="14853" width="59.42578125" style="1421" customWidth="1"/>
    <col min="14854" max="14854" width="12.28515625" style="1421" customWidth="1"/>
    <col min="14855" max="14855" width="15.140625" style="1421" customWidth="1"/>
    <col min="14856" max="15104" width="11.42578125" style="1421"/>
    <col min="15105" max="15105" width="1.28515625" style="1421" customWidth="1"/>
    <col min="15106" max="15106" width="56.42578125" style="1421" customWidth="1"/>
    <col min="15107" max="15107" width="14.7109375" style="1421" customWidth="1"/>
    <col min="15108" max="15108" width="15" style="1421" customWidth="1"/>
    <col min="15109" max="15109" width="59.42578125" style="1421" customWidth="1"/>
    <col min="15110" max="15110" width="12.28515625" style="1421" customWidth="1"/>
    <col min="15111" max="15111" width="15.140625" style="1421" customWidth="1"/>
    <col min="15112" max="15360" width="11.42578125" style="1421"/>
    <col min="15361" max="15361" width="1.28515625" style="1421" customWidth="1"/>
    <col min="15362" max="15362" width="56.42578125" style="1421" customWidth="1"/>
    <col min="15363" max="15363" width="14.7109375" style="1421" customWidth="1"/>
    <col min="15364" max="15364" width="15" style="1421" customWidth="1"/>
    <col min="15365" max="15365" width="59.42578125" style="1421" customWidth="1"/>
    <col min="15366" max="15366" width="12.28515625" style="1421" customWidth="1"/>
    <col min="15367" max="15367" width="15.140625" style="1421" customWidth="1"/>
    <col min="15368" max="15616" width="11.42578125" style="1421"/>
    <col min="15617" max="15617" width="1.28515625" style="1421" customWidth="1"/>
    <col min="15618" max="15618" width="56.42578125" style="1421" customWidth="1"/>
    <col min="15619" max="15619" width="14.7109375" style="1421" customWidth="1"/>
    <col min="15620" max="15620" width="15" style="1421" customWidth="1"/>
    <col min="15621" max="15621" width="59.42578125" style="1421" customWidth="1"/>
    <col min="15622" max="15622" width="12.28515625" style="1421" customWidth="1"/>
    <col min="15623" max="15623" width="15.140625" style="1421" customWidth="1"/>
    <col min="15624" max="15872" width="11.42578125" style="1421"/>
    <col min="15873" max="15873" width="1.28515625" style="1421" customWidth="1"/>
    <col min="15874" max="15874" width="56.42578125" style="1421" customWidth="1"/>
    <col min="15875" max="15875" width="14.7109375" style="1421" customWidth="1"/>
    <col min="15876" max="15876" width="15" style="1421" customWidth="1"/>
    <col min="15877" max="15877" width="59.42578125" style="1421" customWidth="1"/>
    <col min="15878" max="15878" width="12.28515625" style="1421" customWidth="1"/>
    <col min="15879" max="15879" width="15.140625" style="1421" customWidth="1"/>
    <col min="15880" max="16128" width="11.42578125" style="1421"/>
    <col min="16129" max="16129" width="1.28515625" style="1421" customWidth="1"/>
    <col min="16130" max="16130" width="56.42578125" style="1421" customWidth="1"/>
    <col min="16131" max="16131" width="14.7109375" style="1421" customWidth="1"/>
    <col min="16132" max="16132" width="15" style="1421" customWidth="1"/>
    <col min="16133" max="16133" width="59.42578125" style="1421" customWidth="1"/>
    <col min="16134" max="16134" width="12.28515625" style="1421" customWidth="1"/>
    <col min="16135" max="16135" width="15.140625" style="1421" customWidth="1"/>
    <col min="16136" max="16384" width="11.42578125" style="1421"/>
  </cols>
  <sheetData>
    <row r="1" spans="2:7" ht="13.5" thickBot="1"/>
    <row r="2" spans="2:7">
      <c r="B2" s="1035" t="s">
        <v>1236</v>
      </c>
      <c r="C2" s="1036"/>
      <c r="D2" s="1036"/>
      <c r="E2" s="1036"/>
      <c r="F2" s="1036"/>
      <c r="G2" s="1037"/>
    </row>
    <row r="3" spans="2:7">
      <c r="B3" s="1038" t="s">
        <v>1305</v>
      </c>
      <c r="C3" s="1039"/>
      <c r="D3" s="1039"/>
      <c r="E3" s="1039"/>
      <c r="F3" s="1039"/>
      <c r="G3" s="1040"/>
    </row>
    <row r="4" spans="2:7">
      <c r="B4" s="1038" t="s">
        <v>1696</v>
      </c>
      <c r="C4" s="1039"/>
      <c r="D4" s="1039"/>
      <c r="E4" s="1039"/>
      <c r="F4" s="1039"/>
      <c r="G4" s="1040"/>
    </row>
    <row r="5" spans="2:7" ht="13.5" thickBot="1">
      <c r="B5" s="1041" t="s">
        <v>83</v>
      </c>
      <c r="C5" s="1042"/>
      <c r="D5" s="1042"/>
      <c r="E5" s="1042"/>
      <c r="F5" s="1042"/>
      <c r="G5" s="1043"/>
    </row>
    <row r="6" spans="2:7" ht="26.25" thickBot="1">
      <c r="B6" s="802" t="s">
        <v>84</v>
      </c>
      <c r="C6" s="750" t="s">
        <v>1306</v>
      </c>
      <c r="D6" s="750" t="s">
        <v>1307</v>
      </c>
      <c r="E6" s="803" t="s">
        <v>84</v>
      </c>
      <c r="F6" s="750" t="s">
        <v>1306</v>
      </c>
      <c r="G6" s="750" t="s">
        <v>1307</v>
      </c>
    </row>
    <row r="7" spans="2:7">
      <c r="B7" s="804" t="s">
        <v>23</v>
      </c>
      <c r="C7" s="1426"/>
      <c r="D7" s="1426"/>
      <c r="E7" s="805" t="s">
        <v>24</v>
      </c>
      <c r="F7" s="1426"/>
      <c r="G7" s="1426"/>
    </row>
    <row r="8" spans="2:7">
      <c r="B8" s="804" t="s">
        <v>25</v>
      </c>
      <c r="C8" s="1425"/>
      <c r="D8" s="1425"/>
      <c r="E8" s="805" t="s">
        <v>26</v>
      </c>
      <c r="F8" s="1425"/>
      <c r="G8" s="1425"/>
    </row>
    <row r="9" spans="2:7">
      <c r="B9" s="806" t="s">
        <v>85</v>
      </c>
      <c r="C9" s="1425">
        <f>SUM(C10:C16)</f>
        <v>16376098.73</v>
      </c>
      <c r="D9" s="1425">
        <f>SUM(D10:D16)</f>
        <v>18823801.66</v>
      </c>
      <c r="E9" s="807" t="s">
        <v>86</v>
      </c>
      <c r="F9" s="1425">
        <f>SUM(F10:F18)</f>
        <v>5409981.3199999994</v>
      </c>
      <c r="G9" s="1425">
        <f>SUM(G10:G18)</f>
        <v>13305775.42</v>
      </c>
    </row>
    <row r="10" spans="2:7">
      <c r="B10" s="808" t="s">
        <v>87</v>
      </c>
      <c r="C10" s="1425">
        <v>9976.07</v>
      </c>
      <c r="D10" s="1425">
        <v>-7.31</v>
      </c>
      <c r="E10" s="809" t="s">
        <v>88</v>
      </c>
      <c r="F10" s="1425">
        <v>2631070.94</v>
      </c>
      <c r="G10" s="1425">
        <v>1736278.99</v>
      </c>
    </row>
    <row r="11" spans="2:7">
      <c r="B11" s="808" t="s">
        <v>89</v>
      </c>
      <c r="C11" s="1425">
        <v>16366122.66</v>
      </c>
      <c r="D11" s="1425">
        <v>18823808.969999999</v>
      </c>
      <c r="E11" s="809" t="s">
        <v>90</v>
      </c>
      <c r="F11" s="1425">
        <v>107954.34</v>
      </c>
      <c r="G11" s="1425">
        <v>1171597.05</v>
      </c>
    </row>
    <row r="12" spans="2:7">
      <c r="B12" s="808" t="s">
        <v>91</v>
      </c>
      <c r="C12" s="1425">
        <v>0</v>
      </c>
      <c r="D12" s="1425">
        <v>0</v>
      </c>
      <c r="E12" s="809" t="s">
        <v>92</v>
      </c>
      <c r="F12" s="1425">
        <v>0</v>
      </c>
      <c r="G12" s="1425">
        <v>0</v>
      </c>
    </row>
    <row r="13" spans="2:7">
      <c r="B13" s="808" t="s">
        <v>93</v>
      </c>
      <c r="C13" s="1425">
        <v>0</v>
      </c>
      <c r="D13" s="1425">
        <v>0</v>
      </c>
      <c r="E13" s="809" t="s">
        <v>94</v>
      </c>
      <c r="F13" s="1425">
        <v>0</v>
      </c>
      <c r="G13" s="1425">
        <v>0</v>
      </c>
    </row>
    <row r="14" spans="2:7">
      <c r="B14" s="808" t="s">
        <v>95</v>
      </c>
      <c r="C14" s="1425">
        <v>0</v>
      </c>
      <c r="D14" s="1425">
        <v>0</v>
      </c>
      <c r="E14" s="809" t="s">
        <v>96</v>
      </c>
      <c r="F14" s="1425">
        <v>0</v>
      </c>
      <c r="G14" s="1425">
        <v>0</v>
      </c>
    </row>
    <row r="15" spans="2:7" ht="25.5">
      <c r="B15" s="808" t="s">
        <v>97</v>
      </c>
      <c r="C15" s="1425">
        <v>0</v>
      </c>
      <c r="D15" s="1425">
        <v>0</v>
      </c>
      <c r="E15" s="809" t="s">
        <v>98</v>
      </c>
      <c r="F15" s="1425">
        <v>0</v>
      </c>
      <c r="G15" s="1425">
        <v>0</v>
      </c>
    </row>
    <row r="16" spans="2:7">
      <c r="B16" s="808" t="s">
        <v>99</v>
      </c>
      <c r="C16" s="1425">
        <v>0</v>
      </c>
      <c r="D16" s="1425">
        <v>0</v>
      </c>
      <c r="E16" s="809" t="s">
        <v>100</v>
      </c>
      <c r="F16" s="1425">
        <v>2602190.4</v>
      </c>
      <c r="G16" s="1425">
        <v>10216945.939999999</v>
      </c>
    </row>
    <row r="17" spans="2:7">
      <c r="B17" s="806" t="s">
        <v>101</v>
      </c>
      <c r="C17" s="1425">
        <f>SUM(C18:C24)</f>
        <v>376049.02</v>
      </c>
      <c r="D17" s="1425">
        <f>SUM(D18:D24)</f>
        <v>77979.56</v>
      </c>
      <c r="E17" s="809" t="s">
        <v>102</v>
      </c>
      <c r="F17" s="1425">
        <v>0</v>
      </c>
      <c r="G17" s="1425">
        <v>0</v>
      </c>
    </row>
    <row r="18" spans="2:7">
      <c r="B18" s="808" t="s">
        <v>103</v>
      </c>
      <c r="C18" s="1425">
        <v>0</v>
      </c>
      <c r="D18" s="1425">
        <v>0</v>
      </c>
      <c r="E18" s="809" t="s">
        <v>104</v>
      </c>
      <c r="F18" s="1425">
        <v>68765.64</v>
      </c>
      <c r="G18" s="1425">
        <v>180953.44</v>
      </c>
    </row>
    <row r="19" spans="2:7">
      <c r="B19" s="808" t="s">
        <v>105</v>
      </c>
      <c r="C19" s="1425">
        <v>0</v>
      </c>
      <c r="D19" s="1425">
        <v>0</v>
      </c>
      <c r="E19" s="807" t="s">
        <v>106</v>
      </c>
      <c r="F19" s="1425">
        <f>SUM(F20:F22)</f>
        <v>0</v>
      </c>
      <c r="G19" s="1425">
        <f>SUM(G20:G22)</f>
        <v>0</v>
      </c>
    </row>
    <row r="20" spans="2:7">
      <c r="B20" s="808" t="s">
        <v>107</v>
      </c>
      <c r="C20" s="1425">
        <v>376049.02</v>
      </c>
      <c r="D20" s="1425">
        <v>77979.56</v>
      </c>
      <c r="E20" s="809" t="s">
        <v>108</v>
      </c>
      <c r="F20" s="1425">
        <v>0</v>
      </c>
      <c r="G20" s="1425">
        <v>0</v>
      </c>
    </row>
    <row r="21" spans="2:7">
      <c r="B21" s="808" t="s">
        <v>109</v>
      </c>
      <c r="C21" s="1425">
        <v>0</v>
      </c>
      <c r="D21" s="1425">
        <v>0</v>
      </c>
      <c r="E21" s="810" t="s">
        <v>110</v>
      </c>
      <c r="F21" s="1425">
        <v>0</v>
      </c>
      <c r="G21" s="1425">
        <v>0</v>
      </c>
    </row>
    <row r="22" spans="2:7">
      <c r="B22" s="808" t="s">
        <v>111</v>
      </c>
      <c r="C22" s="1425">
        <v>0</v>
      </c>
      <c r="D22" s="1425">
        <v>0</v>
      </c>
      <c r="E22" s="809" t="s">
        <v>112</v>
      </c>
      <c r="F22" s="1425">
        <v>0</v>
      </c>
      <c r="G22" s="1425">
        <v>0</v>
      </c>
    </row>
    <row r="23" spans="2:7">
      <c r="B23" s="808" t="s">
        <v>113</v>
      </c>
      <c r="C23" s="1425">
        <v>0</v>
      </c>
      <c r="D23" s="1425">
        <v>0</v>
      </c>
      <c r="E23" s="807" t="s">
        <v>114</v>
      </c>
      <c r="F23" s="1425">
        <f>SUM(F24:F25)</f>
        <v>0</v>
      </c>
      <c r="G23" s="1425">
        <f>SUM(G24:G25)</f>
        <v>0</v>
      </c>
    </row>
    <row r="24" spans="2:7">
      <c r="B24" s="808" t="s">
        <v>115</v>
      </c>
      <c r="C24" s="1425">
        <v>0</v>
      </c>
      <c r="D24" s="1425">
        <v>0</v>
      </c>
      <c r="E24" s="809" t="s">
        <v>116</v>
      </c>
      <c r="F24" s="1425">
        <v>0</v>
      </c>
      <c r="G24" s="1425">
        <v>0</v>
      </c>
    </row>
    <row r="25" spans="2:7">
      <c r="B25" s="806" t="s">
        <v>117</v>
      </c>
      <c r="C25" s="1425">
        <f>SUM(C26:C30)</f>
        <v>3480039.53</v>
      </c>
      <c r="D25" s="1425">
        <f>SUM(D26:D30)</f>
        <v>3494069.01</v>
      </c>
      <c r="E25" s="809" t="s">
        <v>118</v>
      </c>
      <c r="F25" s="1425">
        <v>0</v>
      </c>
      <c r="G25" s="1425">
        <v>0</v>
      </c>
    </row>
    <row r="26" spans="2:7" ht="25.5">
      <c r="B26" s="808" t="s">
        <v>119</v>
      </c>
      <c r="C26" s="1425">
        <v>3480039.53</v>
      </c>
      <c r="D26" s="1425">
        <v>3494069.01</v>
      </c>
      <c r="E26" s="807" t="s">
        <v>120</v>
      </c>
      <c r="F26" s="1425">
        <v>0</v>
      </c>
      <c r="G26" s="1425">
        <v>0</v>
      </c>
    </row>
    <row r="27" spans="2:7" ht="25.5">
      <c r="B27" s="808" t="s">
        <v>121</v>
      </c>
      <c r="C27" s="1425">
        <v>0</v>
      </c>
      <c r="D27" s="1425">
        <v>0</v>
      </c>
      <c r="E27" s="807" t="s">
        <v>122</v>
      </c>
      <c r="F27" s="1425">
        <f>SUM(F28:F30)</f>
        <v>0</v>
      </c>
      <c r="G27" s="1425">
        <f>SUM(G28:G30)</f>
        <v>0</v>
      </c>
    </row>
    <row r="28" spans="2:7" ht="25.5">
      <c r="B28" s="808" t="s">
        <v>123</v>
      </c>
      <c r="C28" s="1425">
        <v>0</v>
      </c>
      <c r="D28" s="1425">
        <v>0</v>
      </c>
      <c r="E28" s="809" t="s">
        <v>124</v>
      </c>
      <c r="F28" s="1425">
        <v>0</v>
      </c>
      <c r="G28" s="1425">
        <v>0</v>
      </c>
    </row>
    <row r="29" spans="2:7">
      <c r="B29" s="808" t="s">
        <v>125</v>
      </c>
      <c r="C29" s="1425">
        <v>0</v>
      </c>
      <c r="D29" s="1425">
        <v>0</v>
      </c>
      <c r="E29" s="809" t="s">
        <v>126</v>
      </c>
      <c r="F29" s="1425">
        <v>0</v>
      </c>
      <c r="G29" s="1425">
        <v>0</v>
      </c>
    </row>
    <row r="30" spans="2:7">
      <c r="B30" s="808" t="s">
        <v>127</v>
      </c>
      <c r="C30" s="1425">
        <v>0</v>
      </c>
      <c r="D30" s="1425">
        <v>0</v>
      </c>
      <c r="E30" s="809" t="s">
        <v>128</v>
      </c>
      <c r="F30" s="1425">
        <v>0</v>
      </c>
      <c r="G30" s="1425">
        <v>0</v>
      </c>
    </row>
    <row r="31" spans="2:7" ht="25.5">
      <c r="B31" s="806" t="s">
        <v>129</v>
      </c>
      <c r="C31" s="1425">
        <f>SUM(C32:C36)</f>
        <v>0</v>
      </c>
      <c r="D31" s="1425">
        <f>SUM(D32:D36)</f>
        <v>0</v>
      </c>
      <c r="E31" s="807" t="s">
        <v>130</v>
      </c>
      <c r="F31" s="1425">
        <f>SUM(F32:F37)</f>
        <v>0</v>
      </c>
      <c r="G31" s="1425">
        <f>SUM(G32:G37)</f>
        <v>0</v>
      </c>
    </row>
    <row r="32" spans="2:7">
      <c r="B32" s="808" t="s">
        <v>131</v>
      </c>
      <c r="C32" s="1425">
        <v>0</v>
      </c>
      <c r="D32" s="1425">
        <v>0</v>
      </c>
      <c r="E32" s="809" t="s">
        <v>132</v>
      </c>
      <c r="F32" s="1425">
        <v>0</v>
      </c>
      <c r="G32" s="1425">
        <v>0</v>
      </c>
    </row>
    <row r="33" spans="2:7">
      <c r="B33" s="808" t="s">
        <v>133</v>
      </c>
      <c r="C33" s="1425">
        <v>0</v>
      </c>
      <c r="D33" s="1425">
        <v>0</v>
      </c>
      <c r="E33" s="809" t="s">
        <v>134</v>
      </c>
      <c r="F33" s="1425">
        <v>0</v>
      </c>
      <c r="G33" s="1425">
        <v>0</v>
      </c>
    </row>
    <row r="34" spans="2:7">
      <c r="B34" s="808" t="s">
        <v>135</v>
      </c>
      <c r="C34" s="1425">
        <v>0</v>
      </c>
      <c r="D34" s="1425">
        <v>0</v>
      </c>
      <c r="E34" s="809" t="s">
        <v>136</v>
      </c>
      <c r="F34" s="1425">
        <v>0</v>
      </c>
      <c r="G34" s="1425">
        <v>0</v>
      </c>
    </row>
    <row r="35" spans="2:7" ht="25.5">
      <c r="B35" s="808" t="s">
        <v>137</v>
      </c>
      <c r="C35" s="1425">
        <v>0</v>
      </c>
      <c r="D35" s="1425">
        <v>0</v>
      </c>
      <c r="E35" s="809" t="s">
        <v>138</v>
      </c>
      <c r="F35" s="1425">
        <v>0</v>
      </c>
      <c r="G35" s="1425">
        <v>0</v>
      </c>
    </row>
    <row r="36" spans="2:7">
      <c r="B36" s="808" t="s">
        <v>139</v>
      </c>
      <c r="C36" s="1425">
        <v>0</v>
      </c>
      <c r="D36" s="1425">
        <v>0</v>
      </c>
      <c r="E36" s="809" t="s">
        <v>140</v>
      </c>
      <c r="F36" s="1425">
        <v>0</v>
      </c>
      <c r="G36" s="1425">
        <v>0</v>
      </c>
    </row>
    <row r="37" spans="2:7">
      <c r="B37" s="806" t="s">
        <v>141</v>
      </c>
      <c r="C37" s="1425">
        <v>0</v>
      </c>
      <c r="D37" s="1425">
        <v>0</v>
      </c>
      <c r="E37" s="809" t="s">
        <v>142</v>
      </c>
      <c r="F37" s="1425">
        <v>0</v>
      </c>
      <c r="G37" s="1425">
        <v>0</v>
      </c>
    </row>
    <row r="38" spans="2:7">
      <c r="B38" s="806" t="s">
        <v>143</v>
      </c>
      <c r="C38" s="1425">
        <f>SUM(C39:C40)</f>
        <v>0</v>
      </c>
      <c r="D38" s="1425">
        <f>SUM(D39:D40)</f>
        <v>0</v>
      </c>
      <c r="E38" s="807" t="s">
        <v>144</v>
      </c>
      <c r="F38" s="1425">
        <f>SUM(F39:F41)</f>
        <v>0</v>
      </c>
      <c r="G38" s="1425">
        <f>SUM(G39:G41)</f>
        <v>0</v>
      </c>
    </row>
    <row r="39" spans="2:7" ht="25.5">
      <c r="B39" s="808" t="s">
        <v>145</v>
      </c>
      <c r="C39" s="1425">
        <v>0</v>
      </c>
      <c r="D39" s="1425">
        <v>0</v>
      </c>
      <c r="E39" s="809" t="s">
        <v>146</v>
      </c>
      <c r="F39" s="1425">
        <v>0</v>
      </c>
      <c r="G39" s="1425">
        <v>0</v>
      </c>
    </row>
    <row r="40" spans="2:7">
      <c r="B40" s="808" t="s">
        <v>147</v>
      </c>
      <c r="C40" s="1425">
        <v>0</v>
      </c>
      <c r="D40" s="1425">
        <v>0</v>
      </c>
      <c r="E40" s="809" t="s">
        <v>148</v>
      </c>
      <c r="F40" s="1425">
        <v>0</v>
      </c>
      <c r="G40" s="1425">
        <v>0</v>
      </c>
    </row>
    <row r="41" spans="2:7">
      <c r="B41" s="806" t="s">
        <v>149</v>
      </c>
      <c r="C41" s="1425">
        <f>SUM(C42:C45)</f>
        <v>0</v>
      </c>
      <c r="D41" s="1425">
        <f>SUM(D42:D45)</f>
        <v>0</v>
      </c>
      <c r="E41" s="809" t="s">
        <v>150</v>
      </c>
      <c r="F41" s="1425">
        <v>0</v>
      </c>
      <c r="G41" s="1425">
        <v>0</v>
      </c>
    </row>
    <row r="42" spans="2:7">
      <c r="B42" s="808" t="s">
        <v>151</v>
      </c>
      <c r="C42" s="1425">
        <v>0</v>
      </c>
      <c r="D42" s="1425">
        <v>0</v>
      </c>
      <c r="E42" s="807" t="s">
        <v>152</v>
      </c>
      <c r="F42" s="1425">
        <f>SUM(F43:F45)</f>
        <v>0</v>
      </c>
      <c r="G42" s="1425">
        <f>SUM(G43:G45)</f>
        <v>0</v>
      </c>
    </row>
    <row r="43" spans="2:7">
      <c r="B43" s="808" t="s">
        <v>153</v>
      </c>
      <c r="C43" s="1425">
        <v>0</v>
      </c>
      <c r="D43" s="1425">
        <v>0</v>
      </c>
      <c r="E43" s="809" t="s">
        <v>154</v>
      </c>
      <c r="F43" s="1425">
        <v>0</v>
      </c>
      <c r="G43" s="1425">
        <v>0</v>
      </c>
    </row>
    <row r="44" spans="2:7" ht="25.5">
      <c r="B44" s="808" t="s">
        <v>155</v>
      </c>
      <c r="C44" s="1425">
        <v>0</v>
      </c>
      <c r="D44" s="1425">
        <v>0</v>
      </c>
      <c r="E44" s="809" t="s">
        <v>156</v>
      </c>
      <c r="F44" s="1425">
        <v>0</v>
      </c>
      <c r="G44" s="1425">
        <v>0</v>
      </c>
    </row>
    <row r="45" spans="2:7">
      <c r="B45" s="808" t="s">
        <v>157</v>
      </c>
      <c r="C45" s="1425">
        <v>0</v>
      </c>
      <c r="D45" s="1425">
        <v>0</v>
      </c>
      <c r="E45" s="809" t="s">
        <v>158</v>
      </c>
      <c r="F45" s="1425">
        <v>0</v>
      </c>
      <c r="G45" s="1425">
        <v>0</v>
      </c>
    </row>
    <row r="46" spans="2:7">
      <c r="B46" s="806"/>
      <c r="C46" s="1425"/>
      <c r="D46" s="1425"/>
      <c r="E46" s="807"/>
      <c r="F46" s="1425"/>
      <c r="G46" s="1425"/>
    </row>
    <row r="47" spans="2:7">
      <c r="B47" s="804" t="s">
        <v>159</v>
      </c>
      <c r="C47" s="1425">
        <f>C9+C17+C25+C31+C37+C38+C41</f>
        <v>20232187.280000001</v>
      </c>
      <c r="D47" s="1425">
        <f>D9+D17+D25+D31+D37+D38+D41</f>
        <v>22395850.229999997</v>
      </c>
      <c r="E47" s="805" t="s">
        <v>1308</v>
      </c>
      <c r="F47" s="1425">
        <f>F9+F19+F23+F26+F27+F31+F38+F42</f>
        <v>5409981.3199999994</v>
      </c>
      <c r="G47" s="1425">
        <f>G9+G19+G23+G26+G27+G31+G38+G42</f>
        <v>13305775.42</v>
      </c>
    </row>
    <row r="48" spans="2:7">
      <c r="B48" s="804"/>
      <c r="C48" s="1425"/>
      <c r="D48" s="1425"/>
      <c r="E48" s="805"/>
      <c r="F48" s="1425"/>
      <c r="G48" s="1425"/>
    </row>
    <row r="49" spans="2:7">
      <c r="B49" s="804" t="s">
        <v>44</v>
      </c>
      <c r="C49" s="1425"/>
      <c r="D49" s="1425"/>
      <c r="E49" s="805" t="s">
        <v>45</v>
      </c>
      <c r="F49" s="1425"/>
      <c r="G49" s="1425"/>
    </row>
    <row r="50" spans="2:7">
      <c r="B50" s="806" t="s">
        <v>160</v>
      </c>
      <c r="C50" s="1425">
        <v>0</v>
      </c>
      <c r="D50" s="1425">
        <v>0</v>
      </c>
      <c r="E50" s="807" t="s">
        <v>161</v>
      </c>
      <c r="F50" s="1425">
        <v>0</v>
      </c>
      <c r="G50" s="1425">
        <v>0</v>
      </c>
    </row>
    <row r="51" spans="2:7">
      <c r="B51" s="806" t="s">
        <v>162</v>
      </c>
      <c r="C51" s="1425">
        <v>0</v>
      </c>
      <c r="D51" s="1425">
        <v>0</v>
      </c>
      <c r="E51" s="807" t="s">
        <v>163</v>
      </c>
      <c r="F51" s="1425">
        <v>0</v>
      </c>
      <c r="G51" s="1425">
        <v>0</v>
      </c>
    </row>
    <row r="52" spans="2:7">
      <c r="B52" s="806" t="s">
        <v>164</v>
      </c>
      <c r="C52" s="1425">
        <v>35435882.890000001</v>
      </c>
      <c r="D52" s="1425">
        <v>35435882.890000001</v>
      </c>
      <c r="E52" s="807" t="s">
        <v>165</v>
      </c>
      <c r="F52" s="1425">
        <v>0</v>
      </c>
      <c r="G52" s="1425">
        <v>0</v>
      </c>
    </row>
    <row r="53" spans="2:7">
      <c r="B53" s="806" t="s">
        <v>166</v>
      </c>
      <c r="C53" s="1425">
        <v>62613119.18</v>
      </c>
      <c r="D53" s="1425">
        <v>66250541.479999997</v>
      </c>
      <c r="E53" s="807" t="s">
        <v>167</v>
      </c>
      <c r="F53" s="1425">
        <v>0</v>
      </c>
      <c r="G53" s="1425">
        <v>0</v>
      </c>
    </row>
    <row r="54" spans="2:7">
      <c r="B54" s="806" t="s">
        <v>168</v>
      </c>
      <c r="C54" s="1425">
        <v>752357.01</v>
      </c>
      <c r="D54" s="1425">
        <v>752357.01</v>
      </c>
      <c r="E54" s="807" t="s">
        <v>169</v>
      </c>
      <c r="F54" s="1425">
        <v>0</v>
      </c>
      <c r="G54" s="1425">
        <v>0</v>
      </c>
    </row>
    <row r="55" spans="2:7">
      <c r="B55" s="806" t="s">
        <v>170</v>
      </c>
      <c r="C55" s="1425">
        <v>-23007225.399999999</v>
      </c>
      <c r="D55" s="1425">
        <v>-20193484.530000001</v>
      </c>
      <c r="E55" s="807" t="s">
        <v>171</v>
      </c>
      <c r="F55" s="1425">
        <v>39373.93</v>
      </c>
      <c r="G55" s="1425">
        <v>39373.93</v>
      </c>
    </row>
    <row r="56" spans="2:7">
      <c r="B56" s="806" t="s">
        <v>172</v>
      </c>
      <c r="C56" s="1425">
        <v>318582.53000000003</v>
      </c>
      <c r="D56" s="1425">
        <v>315588.84000000003</v>
      </c>
      <c r="E56" s="805"/>
      <c r="F56" s="1425"/>
      <c r="G56" s="1425"/>
    </row>
    <row r="57" spans="2:7">
      <c r="B57" s="806" t="s">
        <v>173</v>
      </c>
      <c r="C57" s="1425">
        <v>0</v>
      </c>
      <c r="D57" s="1425">
        <v>0</v>
      </c>
      <c r="E57" s="805" t="s">
        <v>1309</v>
      </c>
      <c r="F57" s="1425">
        <f>SUM(F50:F55)</f>
        <v>39373.93</v>
      </c>
      <c r="G57" s="1425">
        <f>SUM(G50:G55)</f>
        <v>39373.93</v>
      </c>
    </row>
    <row r="58" spans="2:7">
      <c r="B58" s="806" t="s">
        <v>174</v>
      </c>
      <c r="C58" s="1425">
        <v>0</v>
      </c>
      <c r="D58" s="1425">
        <v>0</v>
      </c>
      <c r="E58" s="811"/>
      <c r="F58" s="1425"/>
      <c r="G58" s="1425"/>
    </row>
    <row r="59" spans="2:7">
      <c r="B59" s="806"/>
      <c r="C59" s="1425"/>
      <c r="D59" s="1425"/>
      <c r="E59" s="805" t="s">
        <v>176</v>
      </c>
      <c r="F59" s="1425">
        <f>F47+F57</f>
        <v>5449355.2499999991</v>
      </c>
      <c r="G59" s="1425">
        <f>G47+G57</f>
        <v>13345149.35</v>
      </c>
    </row>
    <row r="60" spans="2:7" ht="25.5">
      <c r="B60" s="804" t="s">
        <v>175</v>
      </c>
      <c r="C60" s="1425">
        <f>SUM(C50:C58)</f>
        <v>76112716.210000008</v>
      </c>
      <c r="D60" s="1425">
        <f>SUM(D50:D58)</f>
        <v>82560885.690000013</v>
      </c>
      <c r="E60" s="807"/>
      <c r="F60" s="1425"/>
      <c r="G60" s="1425"/>
    </row>
    <row r="61" spans="2:7">
      <c r="B61" s="806"/>
      <c r="C61" s="1425"/>
      <c r="D61" s="1425"/>
      <c r="E61" s="805" t="s">
        <v>177</v>
      </c>
      <c r="F61" s="1425"/>
      <c r="G61" s="1425"/>
    </row>
    <row r="62" spans="2:7">
      <c r="B62" s="804" t="s">
        <v>178</v>
      </c>
      <c r="C62" s="1425">
        <f>C47+C60</f>
        <v>96344903.49000001</v>
      </c>
      <c r="D62" s="1425">
        <f>D47+D60</f>
        <v>104956735.92000002</v>
      </c>
      <c r="E62" s="805"/>
      <c r="F62" s="1425"/>
      <c r="G62" s="1425"/>
    </row>
    <row r="63" spans="2:7">
      <c r="B63" s="806"/>
      <c r="C63" s="1425"/>
      <c r="D63" s="1425"/>
      <c r="E63" s="805" t="s">
        <v>1310</v>
      </c>
      <c r="F63" s="1425">
        <f>SUM(F64:F66)</f>
        <v>59031086.509999998</v>
      </c>
      <c r="G63" s="1425">
        <f>SUM(G64:G66)</f>
        <v>59031086.509999998</v>
      </c>
    </row>
    <row r="64" spans="2:7">
      <c r="B64" s="806"/>
      <c r="C64" s="1425"/>
      <c r="D64" s="1425"/>
      <c r="E64" s="807" t="s">
        <v>179</v>
      </c>
      <c r="F64" s="1425">
        <v>793445.76</v>
      </c>
      <c r="G64" s="1425">
        <v>793445.76</v>
      </c>
    </row>
    <row r="65" spans="2:7">
      <c r="B65" s="806"/>
      <c r="C65" s="1425"/>
      <c r="D65" s="1425"/>
      <c r="E65" s="807" t="s">
        <v>180</v>
      </c>
      <c r="F65" s="1425">
        <v>58237640.75</v>
      </c>
      <c r="G65" s="1425">
        <v>58237640.75</v>
      </c>
    </row>
    <row r="66" spans="2:7">
      <c r="B66" s="806"/>
      <c r="C66" s="1425"/>
      <c r="D66" s="1425"/>
      <c r="E66" s="807" t="s">
        <v>181</v>
      </c>
      <c r="F66" s="1425">
        <v>0</v>
      </c>
      <c r="G66" s="1425">
        <v>0</v>
      </c>
    </row>
    <row r="67" spans="2:7">
      <c r="B67" s="806"/>
      <c r="C67" s="1425"/>
      <c r="D67" s="1425"/>
      <c r="E67" s="807"/>
      <c r="F67" s="1425"/>
      <c r="G67" s="1425"/>
    </row>
    <row r="68" spans="2:7">
      <c r="B68" s="806"/>
      <c r="C68" s="1425"/>
      <c r="D68" s="1425"/>
      <c r="E68" s="805" t="s">
        <v>182</v>
      </c>
      <c r="F68" s="1425">
        <f>SUM(F69:F73)</f>
        <v>31864461.73</v>
      </c>
      <c r="G68" s="1425">
        <f>SUM(G69:G73)</f>
        <v>32580500.060000002</v>
      </c>
    </row>
    <row r="69" spans="2:7">
      <c r="B69" s="806"/>
      <c r="C69" s="1425"/>
      <c r="D69" s="1425"/>
      <c r="E69" s="807" t="s">
        <v>183</v>
      </c>
      <c r="F69" s="1425">
        <v>-381360.33</v>
      </c>
      <c r="G69" s="1425">
        <v>1533960.42</v>
      </c>
    </row>
    <row r="70" spans="2:7">
      <c r="B70" s="806"/>
      <c r="C70" s="1425"/>
      <c r="D70" s="1425"/>
      <c r="E70" s="807" t="s">
        <v>184</v>
      </c>
      <c r="F70" s="1425">
        <v>31869558.379999999</v>
      </c>
      <c r="G70" s="1425">
        <v>30670275.960000001</v>
      </c>
    </row>
    <row r="71" spans="2:7">
      <c r="B71" s="806"/>
      <c r="C71" s="1425"/>
      <c r="D71" s="1425"/>
      <c r="E71" s="807" t="s">
        <v>185</v>
      </c>
      <c r="F71" s="1425">
        <v>0</v>
      </c>
      <c r="G71" s="1425">
        <v>0</v>
      </c>
    </row>
    <row r="72" spans="2:7">
      <c r="B72" s="806"/>
      <c r="C72" s="1425"/>
      <c r="D72" s="1425"/>
      <c r="E72" s="807" t="s">
        <v>186</v>
      </c>
      <c r="F72" s="1425">
        <v>0</v>
      </c>
      <c r="G72" s="1425">
        <v>0</v>
      </c>
    </row>
    <row r="73" spans="2:7">
      <c r="B73" s="806"/>
      <c r="C73" s="1425"/>
      <c r="D73" s="1425"/>
      <c r="E73" s="807" t="s">
        <v>187</v>
      </c>
      <c r="F73" s="1425">
        <v>376263.67999999999</v>
      </c>
      <c r="G73" s="1425">
        <v>376263.67999999999</v>
      </c>
    </row>
    <row r="74" spans="2:7">
      <c r="B74" s="806"/>
      <c r="C74" s="1425"/>
      <c r="D74" s="1425"/>
      <c r="E74" s="807"/>
      <c r="F74" s="1425"/>
      <c r="G74" s="1425"/>
    </row>
    <row r="75" spans="2:7" ht="25.5">
      <c r="B75" s="806"/>
      <c r="C75" s="1425"/>
      <c r="D75" s="1425"/>
      <c r="E75" s="805" t="s">
        <v>188</v>
      </c>
      <c r="F75" s="1425">
        <f>SUM(F76:F77)</f>
        <v>0</v>
      </c>
      <c r="G75" s="1425">
        <f>SUM(G76:G77)</f>
        <v>0</v>
      </c>
    </row>
    <row r="76" spans="2:7">
      <c r="B76" s="806"/>
      <c r="C76" s="1425"/>
      <c r="D76" s="1425"/>
      <c r="E76" s="807" t="s">
        <v>189</v>
      </c>
      <c r="F76" s="1425">
        <v>0</v>
      </c>
      <c r="G76" s="1425">
        <v>0</v>
      </c>
    </row>
    <row r="77" spans="2:7">
      <c r="B77" s="806"/>
      <c r="C77" s="1425"/>
      <c r="D77" s="1425"/>
      <c r="E77" s="807" t="s">
        <v>190</v>
      </c>
      <c r="F77" s="1425">
        <v>0</v>
      </c>
      <c r="G77" s="1425">
        <v>0</v>
      </c>
    </row>
    <row r="78" spans="2:7">
      <c r="B78" s="806"/>
      <c r="C78" s="1425"/>
      <c r="D78" s="1425"/>
      <c r="E78" s="807"/>
      <c r="F78" s="1425"/>
      <c r="G78" s="1425"/>
    </row>
    <row r="79" spans="2:7">
      <c r="B79" s="806"/>
      <c r="C79" s="1425"/>
      <c r="D79" s="1425"/>
      <c r="E79" s="805" t="s">
        <v>191</v>
      </c>
      <c r="F79" s="1425">
        <f>F63+F68+F75</f>
        <v>90895548.239999995</v>
      </c>
      <c r="G79" s="1425">
        <f>G63+G68+G75</f>
        <v>91611586.569999993</v>
      </c>
    </row>
    <row r="80" spans="2:7">
      <c r="B80" s="806"/>
      <c r="C80" s="1425"/>
      <c r="D80" s="1425"/>
      <c r="E80" s="807"/>
      <c r="F80" s="1425"/>
      <c r="G80" s="1425"/>
    </row>
    <row r="81" spans="2:7">
      <c r="B81" s="806"/>
      <c r="C81" s="1425"/>
      <c r="D81" s="1425"/>
      <c r="E81" s="805" t="s">
        <v>1311</v>
      </c>
      <c r="F81" s="1425">
        <f>F59+F79</f>
        <v>96344903.489999995</v>
      </c>
      <c r="G81" s="1425">
        <f>G59+G79</f>
        <v>104956735.91999999</v>
      </c>
    </row>
    <row r="82" spans="2:7" ht="13.5" thickBot="1">
      <c r="B82" s="812"/>
      <c r="C82" s="813"/>
      <c r="D82" s="813"/>
      <c r="E82" s="814"/>
      <c r="F82" s="1430"/>
      <c r="G82" s="1430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7"/>
  <sheetViews>
    <sheetView view="pageBreakPreview" topLeftCell="A13" zoomScale="90" zoomScaleNormal="100" zoomScaleSheetLayoutView="90" workbookViewId="0">
      <selection activeCell="D11" sqref="D11"/>
    </sheetView>
  </sheetViews>
  <sheetFormatPr baseColWidth="10" defaultColWidth="11.28515625" defaultRowHeight="16.5"/>
  <cols>
    <col min="1" max="1" width="4.85546875" style="110" customWidth="1"/>
    <col min="2" max="2" width="41" style="92" customWidth="1"/>
    <col min="3" max="4" width="25.7109375" style="92" customWidth="1"/>
    <col min="5" max="16384" width="11.28515625" style="92"/>
  </cols>
  <sheetData>
    <row r="1" spans="1:6">
      <c r="A1" s="337"/>
      <c r="B1" s="1306" t="str">
        <f>'ETCA-I-01'!A1</f>
        <v>Instituto de Capacitacion Para el Trabajo del Estado de Sonora</v>
      </c>
      <c r="C1" s="1306"/>
      <c r="D1" s="1306"/>
    </row>
    <row r="2" spans="1:6">
      <c r="A2" s="92"/>
      <c r="B2" s="1310" t="s">
        <v>709</v>
      </c>
      <c r="C2" s="1310"/>
      <c r="D2" s="1310"/>
      <c r="F2" s="314"/>
    </row>
    <row r="3" spans="1:6">
      <c r="B3" s="1059" t="str">
        <f>'ETCA-I-03'!A3</f>
        <v>Del 01 de Enero al 30 de Junio de 2020</v>
      </c>
      <c r="C3" s="1059"/>
      <c r="D3" s="1059"/>
    </row>
    <row r="4" spans="1:6">
      <c r="A4" s="596"/>
      <c r="B4" s="1322" t="s">
        <v>935</v>
      </c>
      <c r="C4" s="1322"/>
      <c r="D4" s="226"/>
    </row>
    <row r="5" spans="1:6" ht="6.75" customHeight="1" thickBot="1"/>
    <row r="6" spans="1:6" s="191" customFormat="1" ht="27.95" customHeight="1">
      <c r="A6" s="1311" t="s">
        <v>698</v>
      </c>
      <c r="B6" s="1312"/>
      <c r="C6" s="1318" t="s">
        <v>371</v>
      </c>
      <c r="D6" s="1320" t="s">
        <v>594</v>
      </c>
    </row>
    <row r="7" spans="1:6" s="191" customFormat="1" ht="4.5" customHeight="1" thickBot="1">
      <c r="A7" s="1313"/>
      <c r="B7" s="1314"/>
      <c r="C7" s="1319"/>
      <c r="D7" s="1321"/>
    </row>
    <row r="8" spans="1:6" s="191" customFormat="1" ht="21" customHeight="1">
      <c r="A8" s="1315" t="s">
        <v>704</v>
      </c>
      <c r="B8" s="1316"/>
      <c r="C8" s="1316"/>
      <c r="D8" s="1317"/>
    </row>
    <row r="9" spans="1:6" s="191" customFormat="1" ht="18" customHeight="1">
      <c r="A9" s="321">
        <v>1</v>
      </c>
      <c r="B9" s="322"/>
      <c r="C9" s="338"/>
      <c r="D9" s="339"/>
    </row>
    <row r="10" spans="1:6" s="191" customFormat="1" ht="18" customHeight="1">
      <c r="A10" s="321">
        <v>2</v>
      </c>
      <c r="B10" s="322"/>
      <c r="C10" s="338"/>
      <c r="D10" s="339"/>
    </row>
    <row r="11" spans="1:6" s="191" customFormat="1" ht="18" customHeight="1">
      <c r="A11" s="321">
        <v>3</v>
      </c>
      <c r="B11" s="322"/>
      <c r="C11" s="338"/>
      <c r="D11" s="339"/>
    </row>
    <row r="12" spans="1:6" s="191" customFormat="1" ht="18" customHeight="1">
      <c r="A12" s="321">
        <v>4</v>
      </c>
      <c r="B12" s="322"/>
      <c r="C12" s="338"/>
      <c r="D12" s="339"/>
    </row>
    <row r="13" spans="1:6" s="191" customFormat="1" ht="18" customHeight="1">
      <c r="A13" s="321">
        <v>5</v>
      </c>
      <c r="B13" s="322"/>
      <c r="C13" s="338"/>
      <c r="D13" s="339"/>
    </row>
    <row r="14" spans="1:6" s="191" customFormat="1" ht="18" customHeight="1">
      <c r="A14" s="321">
        <v>6</v>
      </c>
      <c r="B14" s="322"/>
      <c r="C14" s="338"/>
      <c r="D14" s="339"/>
    </row>
    <row r="15" spans="1:6" s="191" customFormat="1" ht="18" customHeight="1">
      <c r="A15" s="321">
        <v>7</v>
      </c>
      <c r="B15" s="322"/>
      <c r="C15" s="338"/>
      <c r="D15" s="339"/>
    </row>
    <row r="16" spans="1:6" s="191" customFormat="1" ht="18" customHeight="1">
      <c r="A16" s="321">
        <v>8</v>
      </c>
      <c r="B16" s="322"/>
      <c r="C16" s="338"/>
      <c r="D16" s="339"/>
    </row>
    <row r="17" spans="1:4" s="191" customFormat="1" ht="18" customHeight="1">
      <c r="A17" s="321">
        <v>9</v>
      </c>
      <c r="B17" s="322"/>
      <c r="C17" s="338"/>
      <c r="D17" s="339"/>
    </row>
    <row r="18" spans="1:4" s="191" customFormat="1" ht="18" customHeight="1">
      <c r="A18" s="321">
        <v>10</v>
      </c>
      <c r="B18" s="322"/>
      <c r="C18" s="338"/>
      <c r="D18" s="339"/>
    </row>
    <row r="19" spans="1:4" s="191" customFormat="1" ht="18" customHeight="1">
      <c r="A19" s="321"/>
      <c r="B19" s="326" t="s">
        <v>710</v>
      </c>
      <c r="C19" s="332">
        <f>SUM(C9:C18)</f>
        <v>0</v>
      </c>
      <c r="D19" s="334">
        <f>SUM(D9:D18)</f>
        <v>0</v>
      </c>
    </row>
    <row r="20" spans="1:4" s="191" customFormat="1" ht="21" customHeight="1">
      <c r="A20" s="1307" t="s">
        <v>706</v>
      </c>
      <c r="B20" s="1308"/>
      <c r="C20" s="1308"/>
      <c r="D20" s="1309"/>
    </row>
    <row r="21" spans="1:4" s="191" customFormat="1" ht="18" customHeight="1">
      <c r="A21" s="321">
        <v>1</v>
      </c>
      <c r="B21" s="322"/>
      <c r="C21" s="338"/>
      <c r="D21" s="339"/>
    </row>
    <row r="22" spans="1:4" s="191" customFormat="1" ht="18" customHeight="1">
      <c r="A22" s="321">
        <v>2</v>
      </c>
      <c r="B22" s="322"/>
      <c r="C22" s="338"/>
      <c r="D22" s="339"/>
    </row>
    <row r="23" spans="1:4" s="191" customFormat="1" ht="18" customHeight="1">
      <c r="A23" s="321">
        <v>3</v>
      </c>
      <c r="B23" s="322"/>
      <c r="C23" s="338"/>
      <c r="D23" s="339"/>
    </row>
    <row r="24" spans="1:4" s="191" customFormat="1" ht="18" customHeight="1">
      <c r="A24" s="321">
        <v>4</v>
      </c>
      <c r="B24" s="322"/>
      <c r="C24" s="338"/>
      <c r="D24" s="339"/>
    </row>
    <row r="25" spans="1:4" s="191" customFormat="1" ht="18" customHeight="1">
      <c r="A25" s="321">
        <v>5</v>
      </c>
      <c r="B25" s="322"/>
      <c r="C25" s="338"/>
      <c r="D25" s="339"/>
    </row>
    <row r="26" spans="1:4" s="191" customFormat="1" ht="18" customHeight="1">
      <c r="A26" s="321">
        <v>6</v>
      </c>
      <c r="B26" s="322"/>
      <c r="C26" s="338"/>
      <c r="D26" s="339"/>
    </row>
    <row r="27" spans="1:4" s="191" customFormat="1" ht="18" customHeight="1">
      <c r="A27" s="321">
        <v>7</v>
      </c>
      <c r="B27" s="322"/>
      <c r="C27" s="338"/>
      <c r="D27" s="339"/>
    </row>
    <row r="28" spans="1:4" s="191" customFormat="1" ht="18" customHeight="1">
      <c r="A28" s="321">
        <v>8</v>
      </c>
      <c r="B28" s="322"/>
      <c r="C28" s="338"/>
      <c r="D28" s="339"/>
    </row>
    <row r="29" spans="1:4" s="191" customFormat="1" ht="18" customHeight="1">
      <c r="A29" s="321">
        <v>9</v>
      </c>
      <c r="B29" s="322"/>
      <c r="C29" s="338"/>
      <c r="D29" s="339"/>
    </row>
    <row r="30" spans="1:4" s="191" customFormat="1" ht="18" customHeight="1">
      <c r="A30" s="321">
        <v>10</v>
      </c>
      <c r="B30" s="322"/>
      <c r="C30" s="338" t="s">
        <v>239</v>
      </c>
      <c r="D30" s="339"/>
    </row>
    <row r="31" spans="1:4" s="328" customFormat="1" ht="18" customHeight="1" thickBot="1">
      <c r="A31" s="321"/>
      <c r="B31" s="327" t="s">
        <v>711</v>
      </c>
      <c r="C31" s="332">
        <f>SUM(C21:C30)</f>
        <v>0</v>
      </c>
      <c r="D31" s="334">
        <f>SUM(D21:D30)</f>
        <v>0</v>
      </c>
    </row>
    <row r="32" spans="1:4" ht="27.95" customHeight="1" thickBot="1">
      <c r="A32" s="329"/>
      <c r="B32" s="330" t="s">
        <v>708</v>
      </c>
      <c r="C32" s="335">
        <f>SUM(C31,C19)</f>
        <v>0</v>
      </c>
      <c r="D32" s="340">
        <f>SUM(D31,D19)</f>
        <v>0</v>
      </c>
    </row>
    <row r="33" spans="1:9" s="492" customFormat="1" ht="18" customHeight="1">
      <c r="A33" s="423" t="s">
        <v>81</v>
      </c>
      <c r="B33" s="92"/>
      <c r="C33" s="92"/>
      <c r="D33" s="92"/>
      <c r="E33" s="92"/>
    </row>
    <row r="34" spans="1:9" s="492" customFormat="1" ht="18" customHeight="1">
      <c r="A34" s="39"/>
      <c r="B34" s="92"/>
      <c r="C34" s="92"/>
      <c r="D34" s="92"/>
      <c r="E34" s="92"/>
    </row>
    <row r="35" spans="1:9" s="492" customFormat="1" ht="18" customHeight="1">
      <c r="A35" s="39"/>
      <c r="B35" s="92"/>
      <c r="C35" s="92"/>
      <c r="D35" s="92"/>
      <c r="E35" s="92"/>
    </row>
    <row r="36" spans="1:9" s="493" customFormat="1" ht="17.100000000000001" customHeight="1">
      <c r="A36" s="489"/>
      <c r="B36" s="490"/>
      <c r="C36" s="491"/>
      <c r="D36" s="491"/>
    </row>
    <row r="37" spans="1:9" ht="17.100000000000001" customHeight="1">
      <c r="A37" s="39"/>
      <c r="I37" s="331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Normal="100" zoomScaleSheetLayoutView="100" workbookViewId="0">
      <selection activeCell="F15" sqref="F15"/>
    </sheetView>
  </sheetViews>
  <sheetFormatPr baseColWidth="10" defaultColWidth="11.28515625" defaultRowHeight="15"/>
  <cols>
    <col min="1" max="1" width="47.7109375" style="351" bestFit="1" customWidth="1"/>
    <col min="2" max="2" width="11.28515625" style="341"/>
    <col min="3" max="3" width="12.28515625" style="341" customWidth="1"/>
    <col min="4" max="16384" width="11.28515625" style="341"/>
  </cols>
  <sheetData>
    <row r="1" spans="1:7" ht="16.5" customHeight="1">
      <c r="A1" s="1323" t="str">
        <f>'ETCA-I-01'!A1:G1</f>
        <v>Instituto de Capacitacion Para el Trabajo del Estado de Sonora</v>
      </c>
      <c r="B1" s="1323"/>
      <c r="C1" s="1323"/>
      <c r="D1" s="1323"/>
      <c r="E1" s="1323"/>
      <c r="F1" s="1323"/>
      <c r="G1" s="1323"/>
    </row>
    <row r="2" spans="1:7" ht="16.5" customHeight="1">
      <c r="A2" s="1323" t="s">
        <v>712</v>
      </c>
      <c r="B2" s="1323"/>
      <c r="C2" s="1323"/>
      <c r="D2" s="1323"/>
      <c r="E2" s="1323"/>
      <c r="F2" s="1323"/>
      <c r="G2" s="1323"/>
    </row>
    <row r="3" spans="1:7" ht="16.5">
      <c r="A3" s="1324" t="str">
        <f>'ETCA-I-03'!A3:D3</f>
        <v>Del 01 de Enero al 30 de Junio de 2020</v>
      </c>
      <c r="B3" s="1324"/>
      <c r="C3" s="1324"/>
      <c r="D3" s="1324"/>
      <c r="E3" s="1324"/>
      <c r="F3" s="1324"/>
      <c r="G3" s="1324"/>
    </row>
    <row r="4" spans="1:7" ht="17.25" thickBot="1">
      <c r="A4" s="342"/>
      <c r="B4" s="1325" t="s">
        <v>713</v>
      </c>
      <c r="C4" s="1325"/>
      <c r="D4" s="1325"/>
      <c r="E4" s="152"/>
      <c r="F4" s="40"/>
      <c r="G4" s="498"/>
    </row>
    <row r="5" spans="1:7" ht="38.25">
      <c r="A5" s="1282" t="s">
        <v>241</v>
      </c>
      <c r="B5" s="188" t="s">
        <v>435</v>
      </c>
      <c r="C5" s="188" t="s">
        <v>369</v>
      </c>
      <c r="D5" s="188" t="s">
        <v>436</v>
      </c>
      <c r="E5" s="189" t="s">
        <v>714</v>
      </c>
      <c r="F5" s="189" t="s">
        <v>715</v>
      </c>
      <c r="G5" s="188" t="s">
        <v>439</v>
      </c>
    </row>
    <row r="6" spans="1:7" ht="15.75" thickBot="1">
      <c r="A6" s="1283"/>
      <c r="B6" s="278" t="s">
        <v>350</v>
      </c>
      <c r="C6" s="278" t="s">
        <v>351</v>
      </c>
      <c r="D6" s="278" t="s">
        <v>440</v>
      </c>
      <c r="E6" s="343" t="s">
        <v>353</v>
      </c>
      <c r="F6" s="343" t="s">
        <v>354</v>
      </c>
      <c r="G6" s="278" t="s">
        <v>441</v>
      </c>
    </row>
    <row r="7" spans="1:7" ht="16.5">
      <c r="A7" s="352"/>
      <c r="B7" s="344"/>
      <c r="C7" s="344"/>
      <c r="D7" s="344"/>
      <c r="E7" s="344"/>
      <c r="F7" s="344"/>
      <c r="G7" s="344"/>
    </row>
    <row r="8" spans="1:7" s="347" customFormat="1">
      <c r="A8" s="345" t="s">
        <v>716</v>
      </c>
      <c r="B8" s="346"/>
      <c r="C8" s="346"/>
      <c r="D8" s="346"/>
      <c r="E8" s="346"/>
      <c r="F8" s="346"/>
      <c r="G8" s="346"/>
    </row>
    <row r="9" spans="1:7" s="349" customFormat="1">
      <c r="A9" s="348" t="s">
        <v>836</v>
      </c>
      <c r="B9" s="426">
        <f>B11+B12</f>
        <v>0</v>
      </c>
      <c r="C9" s="426">
        <f>C11+C12</f>
        <v>0</v>
      </c>
      <c r="D9" s="426">
        <f>SUM(B9+C9)</f>
        <v>0</v>
      </c>
      <c r="E9" s="426">
        <f>E11+E12</f>
        <v>0</v>
      </c>
      <c r="F9" s="426">
        <f>F11+F12</f>
        <v>0</v>
      </c>
      <c r="G9" s="426">
        <f>SUM(D9-E9)</f>
        <v>0</v>
      </c>
    </row>
    <row r="10" spans="1:7" s="350" customFormat="1">
      <c r="A10" s="353"/>
      <c r="B10" s="427"/>
      <c r="C10" s="427"/>
      <c r="D10" s="427"/>
      <c r="E10" s="427"/>
      <c r="F10" s="427"/>
      <c r="G10" s="428"/>
    </row>
    <row r="11" spans="1:7" s="350" customFormat="1">
      <c r="A11" s="353" t="s">
        <v>717</v>
      </c>
      <c r="B11" s="427"/>
      <c r="C11" s="427"/>
      <c r="D11" s="428">
        <f>B11+C11</f>
        <v>0</v>
      </c>
      <c r="E11" s="427"/>
      <c r="F11" s="427"/>
      <c r="G11" s="428">
        <f>D11-E11</f>
        <v>0</v>
      </c>
    </row>
    <row r="12" spans="1:7" s="350" customFormat="1">
      <c r="A12" s="353" t="s">
        <v>718</v>
      </c>
      <c r="B12" s="427"/>
      <c r="C12" s="427"/>
      <c r="D12" s="428">
        <f>B12+C12</f>
        <v>0</v>
      </c>
      <c r="E12" s="427"/>
      <c r="F12" s="427"/>
      <c r="G12" s="428">
        <f>D12-E12</f>
        <v>0</v>
      </c>
    </row>
    <row r="13" spans="1:7" s="349" customFormat="1">
      <c r="A13" s="348" t="s">
        <v>719</v>
      </c>
      <c r="B13" s="426">
        <f t="shared" ref="B13:G13" si="0">SUM(B14:B21)</f>
        <v>130107095.38</v>
      </c>
      <c r="C13" s="426">
        <f t="shared" si="0"/>
        <v>3868173.93</v>
      </c>
      <c r="D13" s="426">
        <f t="shared" si="0"/>
        <v>133975269.31</v>
      </c>
      <c r="E13" s="426">
        <f t="shared" si="0"/>
        <v>59270578.600000001</v>
      </c>
      <c r="F13" s="426">
        <f t="shared" si="0"/>
        <v>56642446.799999997</v>
      </c>
      <c r="G13" s="426">
        <f t="shared" si="0"/>
        <v>74704690.710000008</v>
      </c>
    </row>
    <row r="14" spans="1:7" s="350" customFormat="1">
      <c r="A14" s="353" t="s">
        <v>720</v>
      </c>
      <c r="B14" s="427">
        <v>130107095.38</v>
      </c>
      <c r="C14" s="427">
        <v>3868173.93</v>
      </c>
      <c r="D14" s="428">
        <f t="shared" ref="D14:D21" si="1">B14+C14</f>
        <v>133975269.31</v>
      </c>
      <c r="E14" s="427">
        <v>59270578.600000001</v>
      </c>
      <c r="F14" s="427">
        <v>56642446.799999997</v>
      </c>
      <c r="G14" s="428">
        <f>D14-E14</f>
        <v>74704690.710000008</v>
      </c>
    </row>
    <row r="15" spans="1:7" s="350" customFormat="1">
      <c r="A15" s="353" t="s">
        <v>721</v>
      </c>
      <c r="B15" s="427"/>
      <c r="C15" s="427"/>
      <c r="D15" s="428">
        <f t="shared" si="1"/>
        <v>0</v>
      </c>
      <c r="E15" s="427"/>
      <c r="F15" s="427"/>
      <c r="G15" s="428">
        <f t="shared" ref="G15:G38" si="2">D15-E15</f>
        <v>0</v>
      </c>
    </row>
    <row r="16" spans="1:7" s="350" customFormat="1">
      <c r="A16" s="353" t="s">
        <v>722</v>
      </c>
      <c r="B16" s="427"/>
      <c r="C16" s="427"/>
      <c r="D16" s="428">
        <f t="shared" si="1"/>
        <v>0</v>
      </c>
      <c r="E16" s="427"/>
      <c r="F16" s="427"/>
      <c r="G16" s="428">
        <f t="shared" si="2"/>
        <v>0</v>
      </c>
    </row>
    <row r="17" spans="1:7" s="350" customFormat="1">
      <c r="A17" s="353" t="s">
        <v>723</v>
      </c>
      <c r="B17" s="427"/>
      <c r="C17" s="427"/>
      <c r="D17" s="428">
        <f t="shared" si="1"/>
        <v>0</v>
      </c>
      <c r="E17" s="427"/>
      <c r="F17" s="427"/>
      <c r="G17" s="428">
        <f t="shared" si="2"/>
        <v>0</v>
      </c>
    </row>
    <row r="18" spans="1:7" s="350" customFormat="1">
      <c r="A18" s="353" t="s">
        <v>724</v>
      </c>
      <c r="B18" s="427"/>
      <c r="C18" s="427"/>
      <c r="D18" s="428">
        <f t="shared" si="1"/>
        <v>0</v>
      </c>
      <c r="E18" s="427"/>
      <c r="F18" s="427"/>
      <c r="G18" s="428">
        <f t="shared" si="2"/>
        <v>0</v>
      </c>
    </row>
    <row r="19" spans="1:7" s="350" customFormat="1" ht="27">
      <c r="A19" s="353" t="s">
        <v>725</v>
      </c>
      <c r="B19" s="427"/>
      <c r="C19" s="427"/>
      <c r="D19" s="428">
        <f t="shared" si="1"/>
        <v>0</v>
      </c>
      <c r="E19" s="427"/>
      <c r="F19" s="427"/>
      <c r="G19" s="428">
        <f t="shared" si="2"/>
        <v>0</v>
      </c>
    </row>
    <row r="20" spans="1:7" s="350" customFormat="1">
      <c r="A20" s="353" t="s">
        <v>726</v>
      </c>
      <c r="B20" s="427"/>
      <c r="C20" s="427"/>
      <c r="D20" s="428">
        <f t="shared" si="1"/>
        <v>0</v>
      </c>
      <c r="E20" s="427"/>
      <c r="F20" s="427"/>
      <c r="G20" s="428">
        <f t="shared" si="2"/>
        <v>0</v>
      </c>
    </row>
    <row r="21" spans="1:7" s="350" customFormat="1">
      <c r="A21" s="353" t="s">
        <v>727</v>
      </c>
      <c r="B21" s="427"/>
      <c r="C21" s="427"/>
      <c r="D21" s="428">
        <f t="shared" si="1"/>
        <v>0</v>
      </c>
      <c r="E21" s="427"/>
      <c r="F21" s="427"/>
      <c r="G21" s="428">
        <f t="shared" si="2"/>
        <v>0</v>
      </c>
    </row>
    <row r="22" spans="1:7" s="349" customFormat="1">
      <c r="A22" s="348" t="s">
        <v>728</v>
      </c>
      <c r="B22" s="426">
        <f t="shared" ref="B22:G22" si="3">SUM(B23:B25)</f>
        <v>0</v>
      </c>
      <c r="C22" s="426">
        <f t="shared" si="3"/>
        <v>0</v>
      </c>
      <c r="D22" s="426">
        <f t="shared" si="3"/>
        <v>0</v>
      </c>
      <c r="E22" s="426">
        <f t="shared" si="3"/>
        <v>0</v>
      </c>
      <c r="F22" s="426">
        <f t="shared" si="3"/>
        <v>0</v>
      </c>
      <c r="G22" s="426">
        <f t="shared" si="3"/>
        <v>0</v>
      </c>
    </row>
    <row r="23" spans="1:7" s="350" customFormat="1" ht="27">
      <c r="A23" s="353" t="s">
        <v>729</v>
      </c>
      <c r="B23" s="427"/>
      <c r="C23" s="427"/>
      <c r="D23" s="428">
        <f>B23+C23</f>
        <v>0</v>
      </c>
      <c r="E23" s="427"/>
      <c r="F23" s="427"/>
      <c r="G23" s="428">
        <f t="shared" si="2"/>
        <v>0</v>
      </c>
    </row>
    <row r="24" spans="1:7" s="350" customFormat="1">
      <c r="A24" s="353" t="s">
        <v>730</v>
      </c>
      <c r="B24" s="427"/>
      <c r="C24" s="427"/>
      <c r="D24" s="428">
        <f>B24+C24</f>
        <v>0</v>
      </c>
      <c r="E24" s="427"/>
      <c r="F24" s="427"/>
      <c r="G24" s="428">
        <f t="shared" si="2"/>
        <v>0</v>
      </c>
    </row>
    <row r="25" spans="1:7" s="350" customFormat="1">
      <c r="A25" s="353" t="s">
        <v>731</v>
      </c>
      <c r="B25" s="427"/>
      <c r="C25" s="427"/>
      <c r="D25" s="428">
        <f>B25+C25</f>
        <v>0</v>
      </c>
      <c r="E25" s="427"/>
      <c r="F25" s="427"/>
      <c r="G25" s="428">
        <f t="shared" si="2"/>
        <v>0</v>
      </c>
    </row>
    <row r="26" spans="1:7" s="349" customFormat="1">
      <c r="A26" s="348" t="s">
        <v>732</v>
      </c>
      <c r="B26" s="426">
        <f>B27+B28</f>
        <v>0</v>
      </c>
      <c r="C26" s="426">
        <f>C27+C28</f>
        <v>0</v>
      </c>
      <c r="D26" s="426">
        <f>SUM(D27:D28)</f>
        <v>0</v>
      </c>
      <c r="E26" s="426">
        <f>E27+E28</f>
        <v>0</v>
      </c>
      <c r="F26" s="426">
        <f>F27+F28</f>
        <v>0</v>
      </c>
      <c r="G26" s="426">
        <f>SUM(G27:G28)</f>
        <v>0</v>
      </c>
    </row>
    <row r="27" spans="1:7" s="350" customFormat="1">
      <c r="A27" s="353" t="s">
        <v>733</v>
      </c>
      <c r="B27" s="427"/>
      <c r="C27" s="427"/>
      <c r="D27" s="428">
        <f>B27+C27</f>
        <v>0</v>
      </c>
      <c r="E27" s="427"/>
      <c r="F27" s="427"/>
      <c r="G27" s="428">
        <f t="shared" si="2"/>
        <v>0</v>
      </c>
    </row>
    <row r="28" spans="1:7" s="350" customFormat="1">
      <c r="A28" s="353" t="s">
        <v>734</v>
      </c>
      <c r="B28" s="427"/>
      <c r="C28" s="427"/>
      <c r="D28" s="428">
        <f>B28+C28</f>
        <v>0</v>
      </c>
      <c r="E28" s="427"/>
      <c r="F28" s="427"/>
      <c r="G28" s="428">
        <f t="shared" si="2"/>
        <v>0</v>
      </c>
    </row>
    <row r="29" spans="1:7" s="349" customFormat="1">
      <c r="A29" s="348" t="s">
        <v>735</v>
      </c>
      <c r="B29" s="426">
        <f>B30+B31+B32+B33</f>
        <v>0</v>
      </c>
      <c r="C29" s="426">
        <f>C30+C31+C32+C33</f>
        <v>0</v>
      </c>
      <c r="D29" s="426">
        <f>SUM(D30:D33)</f>
        <v>0</v>
      </c>
      <c r="E29" s="426">
        <f>E30+E31+E32+E33</f>
        <v>0</v>
      </c>
      <c r="F29" s="426">
        <f>F30+F31+F32+F33</f>
        <v>0</v>
      </c>
      <c r="G29" s="426">
        <f>SUM(G30:G33)</f>
        <v>0</v>
      </c>
    </row>
    <row r="30" spans="1:7" s="350" customFormat="1">
      <c r="A30" s="353" t="s">
        <v>214</v>
      </c>
      <c r="B30" s="427"/>
      <c r="C30" s="427"/>
      <c r="D30" s="428">
        <f>B30+C30</f>
        <v>0</v>
      </c>
      <c r="E30" s="427"/>
      <c r="F30" s="427"/>
      <c r="G30" s="428">
        <f t="shared" si="2"/>
        <v>0</v>
      </c>
    </row>
    <row r="31" spans="1:7" s="350" customFormat="1">
      <c r="A31" s="353" t="s">
        <v>736</v>
      </c>
      <c r="B31" s="427"/>
      <c r="C31" s="427"/>
      <c r="D31" s="428">
        <f>B31+C31</f>
        <v>0</v>
      </c>
      <c r="E31" s="427"/>
      <c r="F31" s="427"/>
      <c r="G31" s="428">
        <f t="shared" si="2"/>
        <v>0</v>
      </c>
    </row>
    <row r="32" spans="1:7" s="350" customFormat="1">
      <c r="A32" s="353" t="s">
        <v>737</v>
      </c>
      <c r="B32" s="427"/>
      <c r="C32" s="427"/>
      <c r="D32" s="428">
        <f>B32+C32</f>
        <v>0</v>
      </c>
      <c r="E32" s="427"/>
      <c r="F32" s="427"/>
      <c r="G32" s="428">
        <f t="shared" si="2"/>
        <v>0</v>
      </c>
    </row>
    <row r="33" spans="1:8" s="350" customFormat="1">
      <c r="A33" s="353" t="s">
        <v>738</v>
      </c>
      <c r="B33" s="427"/>
      <c r="C33" s="427"/>
      <c r="D33" s="428">
        <f>B33+C33</f>
        <v>0</v>
      </c>
      <c r="E33" s="427"/>
      <c r="F33" s="427"/>
      <c r="G33" s="428">
        <f t="shared" si="2"/>
        <v>0</v>
      </c>
    </row>
    <row r="34" spans="1:8" s="349" customFormat="1">
      <c r="A34" s="348" t="s">
        <v>739</v>
      </c>
      <c r="B34" s="426">
        <f t="shared" ref="B34:G34" si="4">B35</f>
        <v>0</v>
      </c>
      <c r="C34" s="426">
        <f t="shared" si="4"/>
        <v>0</v>
      </c>
      <c r="D34" s="426">
        <f t="shared" si="4"/>
        <v>0</v>
      </c>
      <c r="E34" s="426">
        <f t="shared" si="4"/>
        <v>0</v>
      </c>
      <c r="F34" s="426">
        <f t="shared" si="4"/>
        <v>0</v>
      </c>
      <c r="G34" s="426">
        <f t="shared" si="4"/>
        <v>0</v>
      </c>
    </row>
    <row r="35" spans="1:8" s="350" customFormat="1">
      <c r="A35" s="353" t="s">
        <v>740</v>
      </c>
      <c r="B35" s="427"/>
      <c r="C35" s="427"/>
      <c r="D35" s="428">
        <f>B35+C35</f>
        <v>0</v>
      </c>
      <c r="E35" s="427"/>
      <c r="F35" s="427"/>
      <c r="G35" s="428">
        <f t="shared" si="2"/>
        <v>0</v>
      </c>
    </row>
    <row r="36" spans="1:8" s="349" customFormat="1">
      <c r="A36" s="348" t="s">
        <v>741</v>
      </c>
      <c r="B36" s="429"/>
      <c r="C36" s="429"/>
      <c r="D36" s="426">
        <f>B36+C36</f>
        <v>0</v>
      </c>
      <c r="E36" s="429"/>
      <c r="F36" s="429"/>
      <c r="G36" s="426">
        <f t="shared" si="2"/>
        <v>0</v>
      </c>
    </row>
    <row r="37" spans="1:8" s="349" customFormat="1" ht="27">
      <c r="A37" s="348" t="s">
        <v>742</v>
      </c>
      <c r="B37" s="429"/>
      <c r="C37" s="429"/>
      <c r="D37" s="426">
        <f>B37+C37</f>
        <v>0</v>
      </c>
      <c r="E37" s="429"/>
      <c r="F37" s="429"/>
      <c r="G37" s="426">
        <f t="shared" si="2"/>
        <v>0</v>
      </c>
    </row>
    <row r="38" spans="1:8" s="349" customFormat="1" ht="15.75" thickBot="1">
      <c r="A38" s="348" t="s">
        <v>743</v>
      </c>
      <c r="B38" s="429"/>
      <c r="C38" s="429"/>
      <c r="D38" s="426">
        <f>B38+C38</f>
        <v>0</v>
      </c>
      <c r="E38" s="429"/>
      <c r="F38" s="429"/>
      <c r="G38" s="426">
        <f t="shared" si="2"/>
        <v>0</v>
      </c>
    </row>
    <row r="39" spans="1:8" ht="32.25" customHeight="1" thickBot="1">
      <c r="A39" s="354" t="s">
        <v>491</v>
      </c>
      <c r="B39" s="430">
        <f t="shared" ref="B39:G39" si="5">SUM(B$9,B$13,B$22,B$26,B$29,B$34,B$36,B$37,B$38)</f>
        <v>130107095.38</v>
      </c>
      <c r="C39" s="430">
        <f t="shared" si="5"/>
        <v>3868173.93</v>
      </c>
      <c r="D39" s="430">
        <f t="shared" si="5"/>
        <v>133975269.31</v>
      </c>
      <c r="E39" s="430">
        <f t="shared" si="5"/>
        <v>59270578.600000001</v>
      </c>
      <c r="F39" s="430">
        <f t="shared" si="5"/>
        <v>56642446.799999997</v>
      </c>
      <c r="G39" s="430">
        <f t="shared" si="5"/>
        <v>74704690.710000008</v>
      </c>
      <c r="H39" s="496" t="str">
        <f>IF((B39-'ETCA II-04'!B80)&gt;0.9,"ERROR!!!!! EL MONTO NO COINCIDE CON LO REPORTADO EN EL FORMATO ETCA-II-04 EN EL TOTAL APROBADO ANUAL DEL ANALÍTICO DE EGRESOS","")</f>
        <v/>
      </c>
    </row>
    <row r="40" spans="1:8" ht="18" customHeight="1">
      <c r="A40" s="494"/>
      <c r="B40" s="497"/>
      <c r="C40" s="497"/>
      <c r="D40" s="497"/>
      <c r="E40" s="497"/>
      <c r="F40" s="497"/>
      <c r="G40" s="497"/>
      <c r="H40" s="496" t="str">
        <f>IF((C39-'ETCA II-04'!C80)&gt;0.9,"ERROR!!!!! EL MONTO NO COINCIDE CON LO REPORTADO EN EL FORMATO ETCA-II-04 EN EL TOTAL DE AMPLIACIONES/REDUCCIONES PRESENTADO EN EL ANALÍTICO DE EGRESOS","")</f>
        <v/>
      </c>
    </row>
    <row r="41" spans="1:8" ht="18" customHeight="1">
      <c r="A41" s="494"/>
      <c r="B41" s="497"/>
      <c r="C41" s="497"/>
      <c r="D41" s="497"/>
      <c r="E41" s="497"/>
      <c r="F41" s="497"/>
      <c r="G41" s="497"/>
      <c r="H41" s="496" t="str">
        <f>IF((D39-'ETCA II-04'!D80)&gt;0.9,"ERROR!!!!! EL MONTO NO COINCIDE CON LO REPORTADO EN EL FORMATO ETCA-II-04 EN EL TOTAL MODIFICADO ANUAL PRESENTADO EN EL ANALÍTICO DE EGRESOS","")</f>
        <v/>
      </c>
    </row>
    <row r="42" spans="1:8" ht="18" customHeight="1">
      <c r="A42" s="494"/>
      <c r="B42" s="497"/>
      <c r="C42" s="497"/>
      <c r="D42" s="497"/>
      <c r="E42" s="497"/>
      <c r="F42" s="497"/>
      <c r="G42" s="497"/>
      <c r="H42" s="496" t="str">
        <f>IF((E39-'ETCA II-04'!E80)&gt;0.9,"ERROR!!!!! EL MONTO NO COINCIDE CON LO REPORTADO EN EL FORMATO ETCA-II-04 EN EL TOTAL DEVENGADO ANUAL PRESENTADO EN EL ANALÍTICO DE EGRESOS","")</f>
        <v/>
      </c>
    </row>
    <row r="43" spans="1:8" ht="18" customHeight="1">
      <c r="A43" s="494"/>
      <c r="B43" s="497"/>
      <c r="C43" s="497"/>
      <c r="D43" s="497"/>
      <c r="E43" s="497"/>
      <c r="F43" s="497"/>
      <c r="G43" s="497"/>
      <c r="H43" s="496" t="str">
        <f>IF((F39-'ETCA II-04'!F80)&gt;0.9,"ERROR!!!!! EL MONTO NO COINCIDE CON LO REPORTADO EN EL FORMATO ETCA-II-04 EN EL TOTAL PAGADO ANUAL PRESENTADO EN EL ANALÍTICO DE EGRESOS","")</f>
        <v/>
      </c>
    </row>
    <row r="44" spans="1:8" ht="18" customHeight="1">
      <c r="H44" s="496" t="str">
        <f>IF((G39-'ETCA 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="90" zoomScaleNormal="100" zoomScaleSheetLayoutView="90" workbookViewId="0">
      <selection activeCell="E13" sqref="E13"/>
    </sheetView>
  </sheetViews>
  <sheetFormatPr baseColWidth="10" defaultColWidth="11.28515625" defaultRowHeight="16.5"/>
  <cols>
    <col min="1" max="1" width="1.85546875" style="356" customWidth="1"/>
    <col min="2" max="2" width="34.7109375" style="34" customWidth="1"/>
    <col min="3" max="3" width="20.85546875" style="34" customWidth="1"/>
    <col min="4" max="4" width="25.7109375" style="34" customWidth="1"/>
    <col min="5" max="5" width="19.85546875" style="34" customWidth="1"/>
    <col min="6" max="16384" width="11.28515625" style="34"/>
  </cols>
  <sheetData>
    <row r="1" spans="1:6" ht="16.5" customHeight="1">
      <c r="A1" s="1326" t="str">
        <f>'ETCA-I-01'!A1:G1</f>
        <v>Instituto de Capacitacion Para el Trabajo del Estado de Sonora</v>
      </c>
      <c r="B1" s="1326"/>
      <c r="C1" s="1326"/>
      <c r="D1" s="1326"/>
      <c r="E1" s="1326"/>
    </row>
    <row r="2" spans="1:6">
      <c r="A2" s="1327" t="s">
        <v>744</v>
      </c>
      <c r="B2" s="1327"/>
      <c r="C2" s="1327"/>
      <c r="D2" s="1327"/>
      <c r="E2" s="1327"/>
    </row>
    <row r="3" spans="1:6">
      <c r="A3" s="1327" t="str">
        <f>'ETCA-I-03'!A3:D3</f>
        <v>Del 01 de Enero al 30 de Junio de 2020</v>
      </c>
      <c r="B3" s="1327"/>
      <c r="C3" s="1327"/>
      <c r="D3" s="1327"/>
      <c r="E3" s="1327"/>
    </row>
    <row r="4" spans="1:6">
      <c r="A4" s="601"/>
      <c r="B4" s="601"/>
      <c r="C4" s="601" t="s">
        <v>936</v>
      </c>
      <c r="D4" s="4"/>
      <c r="E4" s="355"/>
    </row>
    <row r="5" spans="1:6" ht="6.75" customHeight="1" thickBot="1"/>
    <row r="6" spans="1:6" s="357" customFormat="1" ht="17.25" customHeight="1">
      <c r="A6" s="1328"/>
      <c r="B6" s="1329"/>
      <c r="C6" s="602"/>
      <c r="D6" s="602"/>
      <c r="E6" s="370"/>
    </row>
    <row r="7" spans="1:6" s="357" customFormat="1" ht="20.25" customHeight="1">
      <c r="A7" s="359"/>
      <c r="B7" s="369" t="s">
        <v>745</v>
      </c>
      <c r="C7" s="358"/>
      <c r="D7" s="358"/>
      <c r="E7" s="360"/>
      <c r="F7" s="361"/>
    </row>
    <row r="8" spans="1:6" s="357" customFormat="1" ht="20.25" customHeight="1">
      <c r="A8" s="362"/>
      <c r="C8" s="358"/>
      <c r="D8" s="358"/>
      <c r="E8" s="360"/>
      <c r="F8" s="361"/>
    </row>
    <row r="9" spans="1:6" s="357" customFormat="1" ht="27.75" customHeight="1">
      <c r="A9" s="575"/>
      <c r="B9" s="582" t="s">
        <v>746</v>
      </c>
      <c r="C9" s="579"/>
      <c r="D9" s="574" t="s">
        <v>747</v>
      </c>
      <c r="E9" s="576" t="s">
        <v>748</v>
      </c>
      <c r="F9" s="361"/>
    </row>
    <row r="10" spans="1:6" s="357" customFormat="1" ht="20.25" customHeight="1">
      <c r="A10" s="359"/>
      <c r="C10" s="580"/>
      <c r="D10" s="577"/>
      <c r="E10" s="360"/>
      <c r="F10" s="361"/>
    </row>
    <row r="11" spans="1:6" s="357" customFormat="1" ht="20.25" customHeight="1">
      <c r="A11" s="362"/>
      <c r="C11" s="580"/>
      <c r="D11" s="577"/>
      <c r="E11" s="360"/>
      <c r="F11" s="361"/>
    </row>
    <row r="12" spans="1:6">
      <c r="A12" s="363"/>
      <c r="C12" s="581"/>
      <c r="D12" s="578"/>
      <c r="E12" s="364"/>
      <c r="F12" s="18"/>
    </row>
    <row r="13" spans="1:6">
      <c r="A13" s="363"/>
      <c r="B13" s="18"/>
      <c r="C13" s="581"/>
      <c r="D13" s="578"/>
      <c r="E13" s="364"/>
      <c r="F13" s="18"/>
    </row>
    <row r="14" spans="1:6">
      <c r="A14" s="363"/>
      <c r="B14" s="18"/>
      <c r="C14" s="581"/>
      <c r="D14" s="578"/>
      <c r="E14" s="364"/>
      <c r="F14" s="18"/>
    </row>
    <row r="15" spans="1:6">
      <c r="A15" s="363"/>
      <c r="B15" s="18"/>
      <c r="C15" s="581"/>
      <c r="D15" s="578"/>
      <c r="E15" s="364"/>
      <c r="F15" s="18"/>
    </row>
    <row r="16" spans="1:6">
      <c r="A16" s="363"/>
      <c r="B16" s="18"/>
      <c r="C16" s="581"/>
      <c r="D16" s="578"/>
      <c r="E16" s="364"/>
      <c r="F16" s="18"/>
    </row>
    <row r="17" spans="1:6">
      <c r="A17" s="363"/>
      <c r="B17" s="18"/>
      <c r="C17" s="581"/>
      <c r="D17" s="578"/>
      <c r="E17" s="364"/>
      <c r="F17" s="18"/>
    </row>
    <row r="18" spans="1:6">
      <c r="A18" s="363"/>
      <c r="B18" s="18"/>
      <c r="C18" s="581"/>
      <c r="D18" s="578"/>
      <c r="E18" s="364"/>
      <c r="F18" s="18"/>
    </row>
    <row r="19" spans="1:6">
      <c r="A19" s="363"/>
      <c r="B19" s="18"/>
      <c r="C19" s="581"/>
      <c r="D19" s="578"/>
      <c r="E19" s="364"/>
      <c r="F19" s="18"/>
    </row>
    <row r="20" spans="1:6">
      <c r="A20" s="363"/>
      <c r="B20" s="18"/>
      <c r="C20" s="581"/>
      <c r="D20" s="578"/>
      <c r="E20" s="364"/>
      <c r="F20" s="18"/>
    </row>
    <row r="21" spans="1:6">
      <c r="A21" s="363"/>
      <c r="B21" s="18"/>
      <c r="C21" s="581"/>
      <c r="D21" s="578"/>
      <c r="E21" s="364"/>
      <c r="F21" s="18"/>
    </row>
    <row r="22" spans="1:6">
      <c r="A22" s="363"/>
      <c r="B22" s="18"/>
      <c r="C22" s="581"/>
      <c r="D22" s="578"/>
      <c r="E22" s="364"/>
      <c r="F22" s="18"/>
    </row>
    <row r="23" spans="1:6">
      <c r="A23" s="363"/>
      <c r="B23" s="18"/>
      <c r="C23" s="581"/>
      <c r="D23" s="578"/>
      <c r="E23" s="364"/>
      <c r="F23" s="18"/>
    </row>
    <row r="24" spans="1:6">
      <c r="A24" s="363"/>
      <c r="B24" s="18"/>
      <c r="C24" s="581"/>
      <c r="D24" s="578"/>
      <c r="E24" s="364"/>
      <c r="F24" s="18"/>
    </row>
    <row r="25" spans="1:6">
      <c r="A25" s="363"/>
      <c r="B25" s="18"/>
      <c r="C25" s="581"/>
      <c r="D25" s="578"/>
      <c r="E25" s="364"/>
      <c r="F25" s="18"/>
    </row>
    <row r="26" spans="1:6">
      <c r="A26" s="363"/>
      <c r="B26" s="18"/>
      <c r="C26" s="581"/>
      <c r="D26" s="578"/>
      <c r="E26" s="364"/>
      <c r="F26" s="18"/>
    </row>
    <row r="27" spans="1:6">
      <c r="A27" s="363"/>
      <c r="B27" s="18"/>
      <c r="C27" s="581"/>
      <c r="D27" s="578"/>
      <c r="E27" s="364"/>
      <c r="F27" s="18"/>
    </row>
    <row r="28" spans="1:6">
      <c r="A28" s="363"/>
      <c r="B28" s="18"/>
      <c r="C28" s="581"/>
      <c r="D28" s="578"/>
      <c r="E28" s="364"/>
      <c r="F28" s="18"/>
    </row>
    <row r="29" spans="1:6">
      <c r="A29" s="363"/>
      <c r="B29" s="18"/>
      <c r="C29" s="581"/>
      <c r="D29" s="578"/>
      <c r="E29" s="364"/>
      <c r="F29" s="18"/>
    </row>
    <row r="30" spans="1:6">
      <c r="A30" s="363"/>
      <c r="B30" s="18"/>
      <c r="C30" s="581"/>
      <c r="D30" s="578"/>
      <c r="E30" s="364"/>
      <c r="F30" s="18"/>
    </row>
    <row r="31" spans="1:6">
      <c r="A31" s="363"/>
      <c r="B31" s="18"/>
      <c r="C31" s="581"/>
      <c r="D31" s="578"/>
      <c r="E31" s="364"/>
      <c r="F31" s="18"/>
    </row>
    <row r="32" spans="1:6">
      <c r="A32" s="363"/>
      <c r="B32" s="18"/>
      <c r="C32" s="581"/>
      <c r="D32" s="578"/>
      <c r="E32" s="364"/>
      <c r="F32" s="18"/>
    </row>
    <row r="33" spans="1:6">
      <c r="A33" s="363"/>
      <c r="B33" s="18"/>
      <c r="C33" s="581"/>
      <c r="D33" s="578"/>
      <c r="E33" s="364"/>
      <c r="F33" s="18"/>
    </row>
    <row r="34" spans="1:6" ht="17.25" thickBot="1">
      <c r="A34" s="365"/>
      <c r="B34" s="366"/>
      <c r="C34" s="581"/>
      <c r="D34" s="578"/>
      <c r="E34" s="364"/>
      <c r="F34" s="18"/>
    </row>
    <row r="35" spans="1:6" ht="25.5">
      <c r="A35" s="367" t="s">
        <v>749</v>
      </c>
      <c r="B35" s="34" t="s">
        <v>750</v>
      </c>
      <c r="C35" s="583"/>
      <c r="D35" s="583"/>
      <c r="E35" s="583"/>
      <c r="F35" s="18"/>
    </row>
    <row r="36" spans="1:6">
      <c r="B36" s="34" t="s">
        <v>751</v>
      </c>
      <c r="C36" s="18"/>
      <c r="D36" s="18"/>
      <c r="E36" s="18"/>
      <c r="F36" s="18"/>
    </row>
    <row r="37" spans="1:6">
      <c r="A37" s="425" t="s">
        <v>81</v>
      </c>
      <c r="C37" s="368"/>
      <c r="D37" s="368"/>
      <c r="E37" s="18"/>
      <c r="F37" s="18"/>
    </row>
    <row r="38" spans="1:6" ht="10.5" customHeight="1">
      <c r="A38" s="584"/>
      <c r="B38" s="368"/>
      <c r="C38" s="368"/>
      <c r="D38" s="368"/>
      <c r="E38" s="18"/>
    </row>
    <row r="39" spans="1:6">
      <c r="A39" s="584"/>
      <c r="B39" s="18"/>
      <c r="C39" s="18"/>
      <c r="D39" s="18"/>
      <c r="E39" s="18"/>
    </row>
    <row r="41" spans="1:6">
      <c r="A41" s="425"/>
    </row>
    <row r="42" spans="1:6">
      <c r="A42" s="425"/>
    </row>
  </sheetData>
  <mergeCells count="4">
    <mergeCell ref="A1:E1"/>
    <mergeCell ref="A2:E2"/>
    <mergeCell ref="A3:E3"/>
    <mergeCell ref="A6:B6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view="pageLayout" zoomScale="80" zoomScaleNormal="100" zoomScalePageLayoutView="80" workbookViewId="0">
      <selection activeCell="I17" sqref="I17"/>
    </sheetView>
  </sheetViews>
  <sheetFormatPr baseColWidth="10" defaultColWidth="11" defaultRowHeight="15.75"/>
  <cols>
    <col min="1" max="1" width="16.28515625" style="746" customWidth="1"/>
    <col min="2" max="2" width="45.5703125" style="737" customWidth="1"/>
    <col min="3" max="3" width="14.42578125" style="745" customWidth="1"/>
    <col min="4" max="4" width="6.7109375" style="745" customWidth="1"/>
    <col min="5" max="5" width="6" style="745" customWidth="1"/>
    <col min="6" max="6" width="8.28515625" style="745" customWidth="1"/>
    <col min="7" max="20" width="10.7109375" style="737" customWidth="1"/>
    <col min="21" max="21" width="11.42578125" style="737" customWidth="1"/>
    <col min="22" max="16384" width="11" style="737"/>
  </cols>
  <sheetData>
    <row r="1" spans="1:21" s="718" customFormat="1" ht="19.5" customHeight="1">
      <c r="A1" s="713" t="s">
        <v>943</v>
      </c>
      <c r="B1" s="714"/>
      <c r="C1" s="715"/>
      <c r="D1" s="715"/>
      <c r="E1" s="715"/>
      <c r="F1" s="715"/>
      <c r="G1" s="716"/>
      <c r="H1" s="716"/>
      <c r="I1" s="716"/>
      <c r="J1" s="716"/>
      <c r="K1" s="716"/>
      <c r="L1" s="716"/>
      <c r="M1" s="717"/>
      <c r="N1" s="717"/>
      <c r="O1" s="717"/>
      <c r="P1" s="717"/>
      <c r="Q1" s="717"/>
      <c r="R1" s="717"/>
      <c r="S1" s="717"/>
      <c r="T1" s="717"/>
      <c r="U1" s="717"/>
    </row>
    <row r="2" spans="1:21" s="718" customFormat="1" ht="19.5" customHeight="1">
      <c r="A2" s="713" t="s">
        <v>944</v>
      </c>
      <c r="B2" s="719"/>
      <c r="C2" s="715"/>
      <c r="D2" s="715"/>
      <c r="E2" s="715"/>
      <c r="F2" s="715"/>
      <c r="G2" s="716"/>
      <c r="H2" s="716"/>
      <c r="I2" s="716"/>
      <c r="J2" s="716"/>
      <c r="K2" s="716"/>
      <c r="L2" s="716"/>
      <c r="M2" s="717"/>
      <c r="N2" s="717"/>
      <c r="O2" s="717"/>
      <c r="P2" s="717"/>
      <c r="Q2" s="717"/>
      <c r="R2" s="717"/>
      <c r="S2" s="717"/>
      <c r="T2" s="717"/>
      <c r="U2" s="717"/>
    </row>
    <row r="3" spans="1:21" s="718" customFormat="1" ht="12.75">
      <c r="B3" s="719"/>
      <c r="C3" s="715"/>
      <c r="D3" s="715"/>
      <c r="E3" s="715"/>
      <c r="F3" s="715"/>
      <c r="G3" s="716"/>
      <c r="H3" s="716"/>
      <c r="I3" s="716"/>
      <c r="J3" s="716"/>
      <c r="K3" s="716"/>
      <c r="L3" s="716"/>
      <c r="M3" s="717"/>
      <c r="N3" s="717"/>
      <c r="O3" s="717"/>
      <c r="P3" s="717"/>
      <c r="Q3" s="717"/>
      <c r="R3" s="717"/>
      <c r="S3" s="717"/>
      <c r="T3" s="717"/>
      <c r="U3" s="717"/>
    </row>
    <row r="4" spans="1:21" s="718" customFormat="1" ht="26.25" customHeight="1">
      <c r="A4" s="1338" t="s">
        <v>945</v>
      </c>
      <c r="B4" s="1339" t="s">
        <v>946</v>
      </c>
      <c r="C4" s="1339" t="s">
        <v>947</v>
      </c>
      <c r="D4" s="1337" t="s">
        <v>948</v>
      </c>
      <c r="E4" s="1337" t="s">
        <v>949</v>
      </c>
      <c r="F4" s="1337" t="s">
        <v>950</v>
      </c>
      <c r="G4" s="720" t="s">
        <v>951</v>
      </c>
      <c r="H4" s="721"/>
      <c r="I4" s="721"/>
      <c r="J4" s="721"/>
      <c r="K4" s="721"/>
      <c r="L4" s="721" t="s">
        <v>952</v>
      </c>
      <c r="M4" s="721"/>
      <c r="N4" s="721"/>
      <c r="O4" s="721"/>
      <c r="P4" s="721"/>
      <c r="Q4" s="722" t="s">
        <v>953</v>
      </c>
      <c r="R4" s="722"/>
      <c r="S4" s="723"/>
      <c r="T4" s="723"/>
      <c r="U4" s="724" t="s">
        <v>954</v>
      </c>
    </row>
    <row r="5" spans="1:21" s="718" customFormat="1" ht="51" customHeight="1">
      <c r="A5" s="1338"/>
      <c r="B5" s="1339"/>
      <c r="C5" s="1339"/>
      <c r="D5" s="1337"/>
      <c r="E5" s="1337"/>
      <c r="F5" s="1337"/>
      <c r="G5" s="725" t="s">
        <v>955</v>
      </c>
      <c r="H5" s="725" t="s">
        <v>956</v>
      </c>
      <c r="I5" s="725" t="s">
        <v>957</v>
      </c>
      <c r="J5" s="725" t="s">
        <v>958</v>
      </c>
      <c r="K5" s="725" t="s">
        <v>959</v>
      </c>
      <c r="L5" s="725" t="s">
        <v>955</v>
      </c>
      <c r="M5" s="725" t="s">
        <v>956</v>
      </c>
      <c r="N5" s="725" t="s">
        <v>957</v>
      </c>
      <c r="O5" s="725" t="s">
        <v>958</v>
      </c>
      <c r="P5" s="726" t="s">
        <v>959</v>
      </c>
      <c r="Q5" s="725" t="s">
        <v>955</v>
      </c>
      <c r="R5" s="725" t="s">
        <v>956</v>
      </c>
      <c r="S5" s="725" t="s">
        <v>957</v>
      </c>
      <c r="T5" s="725" t="s">
        <v>958</v>
      </c>
      <c r="U5" s="727" t="s">
        <v>960</v>
      </c>
    </row>
    <row r="6" spans="1:21" s="718" customFormat="1" ht="24" customHeight="1">
      <c r="A6" s="728"/>
      <c r="B6" s="729"/>
      <c r="C6" s="730"/>
      <c r="D6" s="730"/>
      <c r="E6" s="730"/>
      <c r="F6" s="730"/>
      <c r="G6" s="731"/>
      <c r="H6" s="731"/>
      <c r="I6" s="731"/>
      <c r="J6" s="731"/>
      <c r="K6" s="731"/>
      <c r="L6" s="731"/>
      <c r="M6" s="731"/>
      <c r="N6" s="731"/>
      <c r="O6" s="731"/>
      <c r="P6" s="732"/>
      <c r="Q6" s="731"/>
      <c r="R6" s="731"/>
      <c r="S6" s="731"/>
      <c r="T6" s="731"/>
      <c r="U6" s="733"/>
    </row>
    <row r="7" spans="1:21" s="718" customFormat="1" ht="24" customHeight="1">
      <c r="A7" s="734"/>
      <c r="B7" s="729"/>
      <c r="C7" s="730"/>
      <c r="D7" s="730"/>
      <c r="E7" s="730"/>
      <c r="F7" s="730"/>
      <c r="G7" s="731"/>
      <c r="H7" s="731"/>
      <c r="I7" s="731"/>
      <c r="J7" s="731"/>
      <c r="K7" s="731"/>
      <c r="L7" s="731"/>
      <c r="M7" s="731"/>
      <c r="N7" s="731"/>
      <c r="O7" s="731"/>
      <c r="P7" s="732"/>
      <c r="Q7" s="731"/>
      <c r="R7" s="731"/>
      <c r="S7" s="731"/>
      <c r="T7" s="731"/>
      <c r="U7" s="733"/>
    </row>
    <row r="8" spans="1:21" ht="22.5" customHeight="1">
      <c r="A8" s="1332"/>
      <c r="B8" s="1333"/>
      <c r="C8" s="1334"/>
      <c r="D8" s="1334"/>
      <c r="E8" s="1333"/>
      <c r="F8" s="735" t="s">
        <v>961</v>
      </c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1335"/>
    </row>
    <row r="9" spans="1:21" ht="22.5" customHeight="1">
      <c r="A9" s="1332"/>
      <c r="B9" s="1333"/>
      <c r="C9" s="1334"/>
      <c r="D9" s="1334"/>
      <c r="E9" s="1333"/>
      <c r="F9" s="738" t="s">
        <v>962</v>
      </c>
      <c r="G9" s="739"/>
      <c r="H9" s="740"/>
      <c r="I9" s="739"/>
      <c r="J9" s="740"/>
      <c r="K9" s="740"/>
      <c r="L9" s="739"/>
      <c r="M9" s="740"/>
      <c r="N9" s="739"/>
      <c r="O9" s="740"/>
      <c r="P9" s="740"/>
      <c r="Q9" s="739"/>
      <c r="R9" s="740"/>
      <c r="S9" s="739"/>
      <c r="T9" s="739"/>
      <c r="U9" s="1336"/>
    </row>
    <row r="10" spans="1:21" ht="22.5" customHeight="1">
      <c r="A10" s="1332"/>
      <c r="B10" s="1333"/>
      <c r="C10" s="1334"/>
      <c r="D10" s="1334"/>
      <c r="E10" s="1333"/>
      <c r="F10" s="738" t="s">
        <v>963</v>
      </c>
      <c r="G10" s="739"/>
      <c r="H10" s="740"/>
      <c r="I10" s="739"/>
      <c r="J10" s="740"/>
      <c r="K10" s="740"/>
      <c r="L10" s="739"/>
      <c r="M10" s="740"/>
      <c r="N10" s="739"/>
      <c r="O10" s="740"/>
      <c r="P10" s="740"/>
      <c r="Q10" s="739"/>
      <c r="R10" s="740"/>
      <c r="S10" s="739"/>
      <c r="T10" s="739"/>
      <c r="U10" s="1336"/>
    </row>
    <row r="11" spans="1:21" ht="9.75" customHeight="1">
      <c r="A11" s="741"/>
      <c r="B11" s="742"/>
      <c r="C11" s="743"/>
      <c r="D11" s="743"/>
      <c r="E11" s="743"/>
      <c r="F11" s="743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</row>
    <row r="12" spans="1:21" ht="26.25" customHeight="1">
      <c r="A12" s="1330" t="s">
        <v>964</v>
      </c>
      <c r="B12" s="1330"/>
      <c r="C12" s="1330"/>
      <c r="D12" s="1330"/>
      <c r="E12" s="1330"/>
      <c r="F12" s="1330"/>
      <c r="G12" s="1330"/>
      <c r="H12" s="1330"/>
      <c r="I12" s="1330"/>
      <c r="J12" s="1330"/>
      <c r="K12" s="1330"/>
      <c r="L12" s="1330"/>
      <c r="M12" s="1330"/>
      <c r="N12" s="1330"/>
      <c r="O12" s="1330"/>
      <c r="P12" s="1330"/>
      <c r="Q12" s="1330"/>
      <c r="R12" s="1330"/>
      <c r="S12" s="1330"/>
      <c r="T12" s="1330"/>
      <c r="U12" s="1330"/>
    </row>
    <row r="13" spans="1:21" ht="56.25" customHeight="1">
      <c r="A13" s="1331"/>
      <c r="B13" s="1331"/>
      <c r="C13" s="1331"/>
      <c r="D13" s="1331"/>
      <c r="E13" s="1331"/>
      <c r="F13" s="1331"/>
      <c r="G13" s="1331"/>
      <c r="H13" s="1331"/>
      <c r="I13" s="1331"/>
      <c r="J13" s="1331"/>
      <c r="K13" s="1331"/>
      <c r="L13" s="1331"/>
      <c r="M13" s="1331"/>
      <c r="N13" s="1331"/>
      <c r="O13" s="1331"/>
      <c r="P13" s="1331"/>
      <c r="Q13" s="1331"/>
      <c r="R13" s="1331"/>
      <c r="S13" s="1331"/>
      <c r="T13" s="1331"/>
      <c r="U13" s="1331"/>
    </row>
    <row r="15" spans="1:21" ht="26.25">
      <c r="A15" s="744" t="s">
        <v>965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F4:F5"/>
    <mergeCell ref="A4:A5"/>
    <mergeCell ref="B4:B5"/>
    <mergeCell ref="C4:C5"/>
    <mergeCell ref="D4:D5"/>
    <mergeCell ref="E4:E5"/>
    <mergeCell ref="A12:U12"/>
    <mergeCell ref="A13:U13"/>
    <mergeCell ref="A8:A10"/>
    <mergeCell ref="B8:B10"/>
    <mergeCell ref="C8:C10"/>
    <mergeCell ref="D8:D10"/>
    <mergeCell ref="E8:E10"/>
    <mergeCell ref="U8:U10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2020&amp;R&amp;"-,Negrita"&amp;14
&amp;16ETCA III-04
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70" zoomScaleNormal="70" workbookViewId="0">
      <selection activeCell="O15" sqref="O15"/>
    </sheetView>
  </sheetViews>
  <sheetFormatPr baseColWidth="10" defaultColWidth="8.7109375" defaultRowHeight="15.75"/>
  <cols>
    <col min="1" max="1" width="18.5703125" style="747" customWidth="1"/>
    <col min="2" max="2" width="35" style="1416" customWidth="1"/>
    <col min="3" max="3" width="34.5703125" style="1416" customWidth="1"/>
    <col min="4" max="4" width="37.140625" style="1416" customWidth="1"/>
    <col min="5" max="6" width="18" style="1416" customWidth="1"/>
    <col min="7" max="7" width="15.7109375" style="1416" customWidth="1"/>
    <col min="8" max="8" width="19.140625" style="1416" customWidth="1"/>
    <col min="9" max="9" width="20" style="1416" customWidth="1"/>
    <col min="10" max="10" width="27.42578125" style="1416" customWidth="1"/>
    <col min="11" max="11" width="26.85546875" style="1416" customWidth="1"/>
    <col min="12" max="256" width="11.42578125" style="1416" customWidth="1"/>
    <col min="257" max="16384" width="8.7109375" style="1416"/>
  </cols>
  <sheetData>
    <row r="1" spans="1:13" ht="20.25" customHeight="1">
      <c r="A1" s="1353" t="s">
        <v>988</v>
      </c>
      <c r="B1" s="1353"/>
      <c r="C1" s="1362" t="s">
        <v>1239</v>
      </c>
      <c r="D1" s="1362"/>
      <c r="E1" s="1362"/>
      <c r="F1" s="1362"/>
      <c r="G1" s="1362"/>
      <c r="H1" s="1362"/>
      <c r="I1" s="1362"/>
      <c r="J1" s="1362"/>
      <c r="K1" s="1362"/>
    </row>
    <row r="2" spans="1:13" ht="22.5" customHeight="1">
      <c r="A2" s="1353" t="s">
        <v>987</v>
      </c>
      <c r="B2" s="1353"/>
      <c r="C2" s="1362" t="s">
        <v>1240</v>
      </c>
      <c r="D2" s="1362"/>
      <c r="E2" s="1362"/>
      <c r="F2" s="1362"/>
      <c r="G2" s="1362"/>
      <c r="H2" s="1362"/>
      <c r="I2" s="1362"/>
      <c r="J2" s="1362"/>
      <c r="K2" s="1362"/>
    </row>
    <row r="3" spans="1:13" ht="26.25" customHeight="1">
      <c r="A3" s="1353" t="s">
        <v>986</v>
      </c>
      <c r="B3" s="1353"/>
      <c r="C3" s="1362" t="s">
        <v>1241</v>
      </c>
      <c r="D3" s="1362"/>
      <c r="E3" s="1362"/>
      <c r="F3" s="1362"/>
      <c r="G3" s="1362"/>
      <c r="H3" s="1362"/>
      <c r="I3" s="1362"/>
      <c r="J3" s="1362"/>
      <c r="K3" s="1362"/>
    </row>
    <row r="4" spans="1:13" ht="30.75" customHeight="1">
      <c r="A4" s="1353" t="s">
        <v>985</v>
      </c>
      <c r="B4" s="1353"/>
      <c r="C4" s="1354" t="s">
        <v>1242</v>
      </c>
      <c r="D4" s="1354"/>
      <c r="E4" s="1354"/>
      <c r="F4" s="1354"/>
      <c r="G4" s="1354"/>
      <c r="H4" s="1354"/>
      <c r="I4" s="1354"/>
      <c r="J4" s="1354"/>
      <c r="K4" s="1354"/>
    </row>
    <row r="5" spans="1:13" ht="30" customHeight="1">
      <c r="A5" s="1353" t="s">
        <v>984</v>
      </c>
      <c r="B5" s="1353"/>
      <c r="C5" s="1355" t="s">
        <v>1243</v>
      </c>
      <c r="D5" s="1356"/>
      <c r="E5" s="1356"/>
      <c r="F5" s="1356"/>
      <c r="G5" s="1356"/>
      <c r="H5" s="1356"/>
      <c r="I5" s="1356"/>
      <c r="J5" s="1356"/>
      <c r="K5" s="1357"/>
    </row>
    <row r="6" spans="1:13">
      <c r="A6" s="1413" t="s">
        <v>1692</v>
      </c>
      <c r="B6" s="1413"/>
      <c r="D6" s="749"/>
      <c r="E6" s="749"/>
      <c r="F6" s="749"/>
      <c r="I6" s="1358"/>
      <c r="J6" s="1358"/>
      <c r="K6" s="1358"/>
      <c r="L6" s="1358"/>
      <c r="M6" s="1358"/>
    </row>
    <row r="7" spans="1:13" ht="20.25">
      <c r="A7" s="1359"/>
      <c r="B7" s="1359"/>
      <c r="C7" s="1359"/>
      <c r="D7" s="1359"/>
      <c r="E7" s="1359"/>
      <c r="F7" s="1359"/>
      <c r="G7" s="1359"/>
      <c r="H7" s="1359"/>
      <c r="I7" s="1359"/>
      <c r="J7" s="1359"/>
      <c r="K7" s="1359"/>
    </row>
    <row r="8" spans="1:13">
      <c r="A8" s="1360"/>
      <c r="B8" s="1022" t="s">
        <v>983</v>
      </c>
      <c r="C8" s="1361" t="s">
        <v>982</v>
      </c>
      <c r="D8" s="1361"/>
      <c r="E8" s="1361"/>
      <c r="F8" s="1361"/>
      <c r="G8" s="1361"/>
      <c r="H8" s="1022" t="s">
        <v>981</v>
      </c>
      <c r="I8" s="1022" t="s">
        <v>980</v>
      </c>
      <c r="J8" s="1022" t="s">
        <v>979</v>
      </c>
      <c r="K8" s="1361" t="s">
        <v>978</v>
      </c>
      <c r="L8" s="1352" t="s">
        <v>1244</v>
      </c>
      <c r="M8" s="1352" t="s">
        <v>1245</v>
      </c>
    </row>
    <row r="9" spans="1:13" ht="31.5">
      <c r="A9" s="1360"/>
      <c r="B9" s="1022" t="s">
        <v>977</v>
      </c>
      <c r="C9" s="1022" t="s">
        <v>976</v>
      </c>
      <c r="D9" s="1022" t="s">
        <v>975</v>
      </c>
      <c r="E9" s="1022" t="s">
        <v>974</v>
      </c>
      <c r="F9" s="1022" t="s">
        <v>973</v>
      </c>
      <c r="G9" s="1022" t="s">
        <v>972</v>
      </c>
      <c r="H9" s="1022" t="s">
        <v>971</v>
      </c>
      <c r="I9" s="1022">
        <v>2020</v>
      </c>
      <c r="J9" s="1022" t="s">
        <v>970</v>
      </c>
      <c r="K9" s="1361"/>
      <c r="L9" s="1352"/>
      <c r="M9" s="1352"/>
    </row>
    <row r="10" spans="1:13" ht="15" customHeight="1">
      <c r="A10" s="1349" t="s">
        <v>969</v>
      </c>
      <c r="B10" s="1346" t="s">
        <v>1246</v>
      </c>
      <c r="C10" s="1346" t="s">
        <v>1247</v>
      </c>
      <c r="D10" s="1346" t="s">
        <v>1248</v>
      </c>
      <c r="E10" s="1346" t="s">
        <v>1249</v>
      </c>
      <c r="F10" s="1346" t="s">
        <v>1250</v>
      </c>
      <c r="G10" s="1346" t="s">
        <v>1251</v>
      </c>
      <c r="H10" s="1347">
        <v>0.68</v>
      </c>
      <c r="I10" s="1347">
        <v>0.7</v>
      </c>
      <c r="J10" s="1346" t="s">
        <v>1252</v>
      </c>
      <c r="K10" s="1341" t="s">
        <v>1253</v>
      </c>
      <c r="L10" s="1340" t="s">
        <v>1693</v>
      </c>
      <c r="M10" s="1340">
        <v>0</v>
      </c>
    </row>
    <row r="11" spans="1:13" ht="28.5" customHeight="1">
      <c r="A11" s="1350"/>
      <c r="B11" s="1346"/>
      <c r="C11" s="1346"/>
      <c r="D11" s="1346"/>
      <c r="E11" s="1346"/>
      <c r="F11" s="1346"/>
      <c r="G11" s="1346"/>
      <c r="H11" s="1347"/>
      <c r="I11" s="1347"/>
      <c r="J11" s="1346"/>
      <c r="K11" s="1348"/>
      <c r="L11" s="1341"/>
      <c r="M11" s="1341"/>
    </row>
    <row r="12" spans="1:13" ht="91.5" customHeight="1">
      <c r="A12" s="1351"/>
      <c r="B12" s="1346"/>
      <c r="C12" s="1346"/>
      <c r="D12" s="1346"/>
      <c r="E12" s="1346"/>
      <c r="F12" s="1346"/>
      <c r="G12" s="1346"/>
      <c r="H12" s="1347"/>
      <c r="I12" s="1347"/>
      <c r="J12" s="1346"/>
      <c r="K12" s="1348"/>
      <c r="L12" s="1341"/>
      <c r="M12" s="1341"/>
    </row>
    <row r="13" spans="1:13" ht="91.5" customHeight="1">
      <c r="A13" s="1024" t="s">
        <v>968</v>
      </c>
      <c r="B13" s="1024" t="s">
        <v>1254</v>
      </c>
      <c r="C13" s="1024" t="s">
        <v>1255</v>
      </c>
      <c r="D13" s="1024" t="s">
        <v>1256</v>
      </c>
      <c r="E13" s="1024" t="s">
        <v>1249</v>
      </c>
      <c r="F13" s="1024" t="s">
        <v>1250</v>
      </c>
      <c r="G13" s="1024" t="s">
        <v>1251</v>
      </c>
      <c r="H13" s="778" t="s">
        <v>1257</v>
      </c>
      <c r="I13" s="778" t="s">
        <v>1258</v>
      </c>
      <c r="J13" s="751" t="s">
        <v>1259</v>
      </c>
      <c r="K13" s="1023" t="s">
        <v>1260</v>
      </c>
      <c r="L13" s="779">
        <v>0</v>
      </c>
      <c r="M13" s="780">
        <v>0</v>
      </c>
    </row>
    <row r="14" spans="1:13" ht="91.5" customHeight="1">
      <c r="A14" s="1024" t="s">
        <v>967</v>
      </c>
      <c r="B14" s="1024" t="s">
        <v>1261</v>
      </c>
      <c r="C14" s="1024" t="s">
        <v>1262</v>
      </c>
      <c r="D14" s="1024" t="s">
        <v>1263</v>
      </c>
      <c r="E14" s="1023" t="s">
        <v>1249</v>
      </c>
      <c r="F14" s="1023" t="s">
        <v>1264</v>
      </c>
      <c r="G14" s="781" t="s">
        <v>1265</v>
      </c>
      <c r="H14" s="782" t="s">
        <v>1266</v>
      </c>
      <c r="I14" s="778" t="s">
        <v>1267</v>
      </c>
      <c r="J14" s="1024" t="s">
        <v>1268</v>
      </c>
      <c r="K14" s="1023" t="s">
        <v>1260</v>
      </c>
      <c r="L14" s="779">
        <v>3539</v>
      </c>
      <c r="M14" s="780">
        <v>0.127</v>
      </c>
    </row>
    <row r="15" spans="1:13" ht="133.5" customHeight="1">
      <c r="A15" s="1342" t="s">
        <v>966</v>
      </c>
      <c r="B15" s="1023" t="s">
        <v>1269</v>
      </c>
      <c r="C15" s="783" t="s">
        <v>1270</v>
      </c>
      <c r="D15" s="783" t="s">
        <v>1271</v>
      </c>
      <c r="E15" s="1024" t="s">
        <v>1249</v>
      </c>
      <c r="F15" s="784" t="s">
        <v>1272</v>
      </c>
      <c r="G15" s="781" t="s">
        <v>1265</v>
      </c>
      <c r="H15" s="778">
        <v>22</v>
      </c>
      <c r="I15" s="778">
        <v>24</v>
      </c>
      <c r="J15" s="784" t="s">
        <v>1273</v>
      </c>
      <c r="K15" s="1023" t="s">
        <v>1260</v>
      </c>
      <c r="L15" s="785">
        <v>0</v>
      </c>
      <c r="M15" s="786">
        <v>0</v>
      </c>
    </row>
    <row r="16" spans="1:13" ht="116.25" customHeight="1">
      <c r="A16" s="1343"/>
      <c r="B16" s="1024" t="s">
        <v>1274</v>
      </c>
      <c r="C16" s="1024" t="s">
        <v>1275</v>
      </c>
      <c r="D16" s="1024" t="s">
        <v>1276</v>
      </c>
      <c r="E16" s="1023" t="s">
        <v>1249</v>
      </c>
      <c r="F16" s="1023" t="s">
        <v>1264</v>
      </c>
      <c r="G16" s="781" t="s">
        <v>1265</v>
      </c>
      <c r="H16" s="778" t="s">
        <v>1277</v>
      </c>
      <c r="I16" s="778" t="s">
        <v>1278</v>
      </c>
      <c r="J16" s="1024" t="s">
        <v>1279</v>
      </c>
      <c r="K16" s="1023" t="s">
        <v>1260</v>
      </c>
      <c r="L16" s="779">
        <v>5425</v>
      </c>
      <c r="M16" s="787">
        <v>0.159</v>
      </c>
    </row>
    <row r="17" spans="1:13" ht="124.5" customHeight="1">
      <c r="A17" s="1344"/>
      <c r="B17" s="1024" t="s">
        <v>1280</v>
      </c>
      <c r="C17" s="1024" t="s">
        <v>1281</v>
      </c>
      <c r="D17" s="1024" t="s">
        <v>1282</v>
      </c>
      <c r="E17" s="1023" t="s">
        <v>1249</v>
      </c>
      <c r="F17" s="1023" t="s">
        <v>1283</v>
      </c>
      <c r="G17" s="781" t="s">
        <v>1265</v>
      </c>
      <c r="H17" s="752" t="s">
        <v>1284</v>
      </c>
      <c r="I17" s="752" t="s">
        <v>1284</v>
      </c>
      <c r="J17" s="1024" t="s">
        <v>1285</v>
      </c>
      <c r="K17" s="1024" t="s">
        <v>1286</v>
      </c>
      <c r="L17" s="1435">
        <v>0</v>
      </c>
      <c r="M17" s="788">
        <v>0</v>
      </c>
    </row>
    <row r="18" spans="1:13" ht="1.5" customHeight="1">
      <c r="A18" s="789" t="s">
        <v>1287</v>
      </c>
      <c r="G18" s="748"/>
      <c r="H18" s="748"/>
      <c r="I18" s="748"/>
      <c r="L18" s="790"/>
      <c r="M18" s="791"/>
    </row>
    <row r="19" spans="1:13" ht="18.600000000000001" customHeight="1"/>
    <row r="20" spans="1:13">
      <c r="B20" s="1345"/>
      <c r="C20" s="1345"/>
      <c r="D20" s="1345"/>
      <c r="E20" s="1345"/>
      <c r="F20" s="1345"/>
      <c r="G20" s="1345"/>
      <c r="H20" s="1345"/>
    </row>
  </sheetData>
  <mergeCells count="32">
    <mergeCell ref="L10:L12"/>
    <mergeCell ref="M10:M12"/>
    <mergeCell ref="A15:A17"/>
    <mergeCell ref="B20:H20"/>
    <mergeCell ref="F10:F12"/>
    <mergeCell ref="G10:G12"/>
    <mergeCell ref="H10:H12"/>
    <mergeCell ref="I10:I12"/>
    <mergeCell ref="J10:J12"/>
    <mergeCell ref="K10:K12"/>
    <mergeCell ref="A8:A9"/>
    <mergeCell ref="C8:G8"/>
    <mergeCell ref="K8:K9"/>
    <mergeCell ref="L8:L9"/>
    <mergeCell ref="M8:M9"/>
    <mergeCell ref="A10:A12"/>
    <mergeCell ref="B10:B12"/>
    <mergeCell ref="C10:C12"/>
    <mergeCell ref="D10:D12"/>
    <mergeCell ref="E10:E12"/>
    <mergeCell ref="A4:B4"/>
    <mergeCell ref="C4:K4"/>
    <mergeCell ref="A5:B5"/>
    <mergeCell ref="C5:K5"/>
    <mergeCell ref="I6:M6"/>
    <mergeCell ref="A7:K7"/>
    <mergeCell ref="A1:B1"/>
    <mergeCell ref="C1:K1"/>
    <mergeCell ref="A2:B2"/>
    <mergeCell ref="C2:K2"/>
    <mergeCell ref="A3:B3"/>
    <mergeCell ref="C3:K3"/>
  </mergeCells>
  <pageMargins left="0.70866141732283472" right="0.70866141732283472" top="0.82677165354330717" bottom="0.74803149606299213" header="0.31496062992125984" footer="0.31496062992125984"/>
  <pageSetup scale="41" fitToHeight="2" orientation="landscape" verticalDpi="1200" r:id="rId1"/>
  <headerFooter>
    <oddHeader>&amp;L&amp;G&amp;C&amp;14Matriz de Indicadores para Resultados&amp;R&amp;G</oddHeader>
    <oddFooter>&amp;R&amp;P /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37"/>
  <sheetViews>
    <sheetView view="pageBreakPreview" topLeftCell="A4" zoomScaleNormal="100" zoomScaleSheetLayoutView="100" workbookViewId="0">
      <selection activeCell="E26" sqref="E26"/>
    </sheetView>
  </sheetViews>
  <sheetFormatPr baseColWidth="10" defaultColWidth="11.28515625" defaultRowHeight="16.5"/>
  <cols>
    <col min="1" max="1" width="4.28515625" style="110" customWidth="1"/>
    <col min="2" max="2" width="41" style="92" customWidth="1"/>
    <col min="3" max="5" width="15.7109375" style="92" customWidth="1"/>
    <col min="6" max="16384" width="11.28515625" style="92"/>
  </cols>
  <sheetData>
    <row r="1" spans="1:6">
      <c r="A1" s="586"/>
      <c r="B1" s="1363" t="str">
        <f>'ETCA-I-01'!A2</f>
        <v>Estado de Situación Financiera</v>
      </c>
      <c r="C1" s="1363"/>
      <c r="D1" s="1363"/>
      <c r="E1" s="1363"/>
    </row>
    <row r="2" spans="1:6">
      <c r="A2" s="315"/>
      <c r="B2" s="1310" t="s">
        <v>752</v>
      </c>
      <c r="C2" s="1310"/>
      <c r="D2" s="1310"/>
      <c r="E2" s="1310"/>
    </row>
    <row r="3" spans="1:6">
      <c r="A3" s="1364" t="str">
        <f>'ETCA-I-03'!A3</f>
        <v>Del 01 de Enero al 30 de Junio de 2020</v>
      </c>
      <c r="B3" s="1364"/>
      <c r="C3" s="1364"/>
      <c r="D3" s="1364"/>
      <c r="E3" s="1364"/>
    </row>
    <row r="4" spans="1:6">
      <c r="A4" s="596"/>
      <c r="B4" s="1310" t="s">
        <v>937</v>
      </c>
      <c r="C4" s="1310"/>
      <c r="D4" s="588"/>
      <c r="E4" s="315"/>
    </row>
    <row r="5" spans="1:6" ht="6.75" customHeight="1" thickBot="1">
      <c r="A5" s="586"/>
      <c r="B5" s="589"/>
      <c r="C5" s="589"/>
      <c r="D5" s="589"/>
      <c r="E5" s="589"/>
    </row>
    <row r="6" spans="1:6" s="191" customFormat="1">
      <c r="A6" s="1366" t="s">
        <v>241</v>
      </c>
      <c r="B6" s="1367"/>
      <c r="C6" s="1370" t="s">
        <v>753</v>
      </c>
      <c r="D6" s="1370" t="s">
        <v>371</v>
      </c>
      <c r="E6" s="1372" t="s">
        <v>754</v>
      </c>
    </row>
    <row r="7" spans="1:6" s="191" customFormat="1" ht="17.25" thickBot="1">
      <c r="A7" s="1368"/>
      <c r="B7" s="1369"/>
      <c r="C7" s="1371"/>
      <c r="D7" s="1371"/>
      <c r="E7" s="1373"/>
    </row>
    <row r="8" spans="1:6" s="191" customFormat="1" ht="20.25" customHeight="1">
      <c r="A8" s="371" t="s">
        <v>755</v>
      </c>
      <c r="B8" s="322"/>
      <c r="C8" s="332">
        <f>C9+C10</f>
        <v>130107095.59</v>
      </c>
      <c r="D8" s="332">
        <f>D9+D10</f>
        <v>65339335.729999997</v>
      </c>
      <c r="E8" s="377">
        <f>E9+E10</f>
        <v>65339335.729999997</v>
      </c>
      <c r="F8" s="403" t="e">
        <f>IF((C8-#REF!)&gt;0.9,"ERROR!!!!! EL MONTO NO COINCIDE CON LO REPORTADO EN EL FORMATO ETCA-II-01 EN EL TOTAL DEVENGADO DEL ANALÍTICO DE INGRESOS","")</f>
        <v>#REF!</v>
      </c>
    </row>
    <row r="9" spans="1:6" s="191" customFormat="1" ht="20.25" customHeight="1">
      <c r="A9" s="321"/>
      <c r="B9" s="373" t="s">
        <v>756</v>
      </c>
      <c r="C9" s="323"/>
      <c r="D9" s="323"/>
      <c r="E9" s="372"/>
    </row>
    <row r="10" spans="1:6" s="191" customFormat="1" ht="20.25" customHeight="1">
      <c r="A10" s="321"/>
      <c r="B10" s="373" t="s">
        <v>757</v>
      </c>
      <c r="C10" s="323">
        <v>130107095.59</v>
      </c>
      <c r="D10" s="323">
        <v>65339335.729999997</v>
      </c>
      <c r="E10" s="323">
        <v>65339335.729999997</v>
      </c>
    </row>
    <row r="11" spans="1:6" s="191" customFormat="1" ht="20.25" customHeight="1">
      <c r="A11" s="371" t="s">
        <v>758</v>
      </c>
      <c r="B11" s="373"/>
      <c r="C11" s="332">
        <f>C12+C13</f>
        <v>130107095.59</v>
      </c>
      <c r="D11" s="332">
        <f>D12+D13</f>
        <v>59270578.600000001</v>
      </c>
      <c r="E11" s="377">
        <f>E12+E13</f>
        <v>56642446</v>
      </c>
      <c r="F11" s="403" t="str">
        <f>IF((C11-'ETCA II-04'!B80)&gt;0.9,"ERROR!!!!! EL MONTO NO COINCIDE CON LO REPORTADO EN EL FORMATO ETCA-II-04 EN EL TOTAL DEVENGADO DEL ANALÍTICO DE INGRESOS","")</f>
        <v/>
      </c>
    </row>
    <row r="12" spans="1:6" s="191" customFormat="1" ht="20.25" customHeight="1">
      <c r="A12" s="321"/>
      <c r="B12" s="373" t="s">
        <v>759</v>
      </c>
      <c r="C12" s="323"/>
      <c r="D12" s="323"/>
      <c r="E12" s="372"/>
    </row>
    <row r="13" spans="1:6" s="191" customFormat="1" ht="20.25" customHeight="1">
      <c r="A13" s="321"/>
      <c r="B13" s="373" t="s">
        <v>760</v>
      </c>
      <c r="C13" s="323">
        <v>130107095.59</v>
      </c>
      <c r="D13" s="323">
        <v>59270578.600000001</v>
      </c>
      <c r="E13" s="372">
        <v>56642446</v>
      </c>
    </row>
    <row r="14" spans="1:6" s="191" customFormat="1" ht="20.25" customHeight="1">
      <c r="A14" s="371" t="s">
        <v>761</v>
      </c>
      <c r="B14" s="373"/>
      <c r="C14" s="332">
        <f>C8-C11</f>
        <v>0</v>
      </c>
      <c r="D14" s="332">
        <f>D8-D11</f>
        <v>6068757.1299999952</v>
      </c>
      <c r="E14" s="377">
        <f>E8-E11</f>
        <v>8696889.7299999967</v>
      </c>
    </row>
    <row r="15" spans="1:6" s="191" customFormat="1" ht="20.25" customHeight="1" thickBot="1">
      <c r="A15" s="321"/>
      <c r="B15" s="322"/>
      <c r="C15" s="323"/>
      <c r="D15" s="323"/>
      <c r="E15" s="325"/>
    </row>
    <row r="16" spans="1:6" s="191" customFormat="1">
      <c r="A16" s="1366" t="s">
        <v>241</v>
      </c>
      <c r="B16" s="1367"/>
      <c r="C16" s="1370" t="s">
        <v>753</v>
      </c>
      <c r="D16" s="1370" t="s">
        <v>371</v>
      </c>
      <c r="E16" s="1374" t="s">
        <v>754</v>
      </c>
    </row>
    <row r="17" spans="1:10" s="191" customFormat="1" ht="12" customHeight="1" thickBot="1">
      <c r="A17" s="1368"/>
      <c r="B17" s="1369"/>
      <c r="C17" s="1371"/>
      <c r="D17" s="1371"/>
      <c r="E17" s="1375"/>
    </row>
    <row r="18" spans="1:10" s="191" customFormat="1" ht="20.25" customHeight="1">
      <c r="A18" s="371" t="s">
        <v>762</v>
      </c>
      <c r="B18" s="322"/>
      <c r="C18" s="332">
        <f>C14</f>
        <v>0</v>
      </c>
      <c r="D18" s="332">
        <f>D14</f>
        <v>6068757.1299999952</v>
      </c>
      <c r="E18" s="573">
        <f>E14</f>
        <v>8696889.7299999967</v>
      </c>
    </row>
    <row r="19" spans="1:10" s="191" customFormat="1" ht="20.25" customHeight="1">
      <c r="A19" s="371" t="s">
        <v>763</v>
      </c>
      <c r="B19" s="322"/>
      <c r="C19" s="323"/>
      <c r="D19" s="323"/>
      <c r="E19" s="372"/>
      <c r="F19" s="403" t="str">
        <f>IF((D19-'ETCA-I-03'!C45)&gt;0.9,"ERROR!!!!! EL MONTO NO COINCIDE CON LO REPORTADO EN EL FORMATO ETCA-I-03 POR CONCEPTO DE INTERESES, COMISIONES Y GASTOS DE LA DEUDA","")</f>
        <v/>
      </c>
    </row>
    <row r="20" spans="1:10" s="191" customFormat="1" ht="20.25" customHeight="1">
      <c r="A20" s="371" t="s">
        <v>764</v>
      </c>
      <c r="B20" s="322"/>
      <c r="C20" s="332">
        <f>C18-C19</f>
        <v>0</v>
      </c>
      <c r="D20" s="332">
        <f>D18-D19</f>
        <v>6068757.1299999952</v>
      </c>
      <c r="E20" s="377">
        <f>E18-E19</f>
        <v>8696889.7299999967</v>
      </c>
    </row>
    <row r="21" spans="1:10" s="191" customFormat="1" ht="20.25" customHeight="1" thickBot="1">
      <c r="A21" s="321"/>
      <c r="B21" s="322"/>
      <c r="C21" s="338"/>
      <c r="D21" s="338"/>
      <c r="E21" s="600"/>
    </row>
    <row r="22" spans="1:10" s="191" customFormat="1" ht="28.5" customHeight="1">
      <c r="A22" s="1366" t="s">
        <v>241</v>
      </c>
      <c r="B22" s="1367"/>
      <c r="C22" s="1370" t="s">
        <v>753</v>
      </c>
      <c r="D22" s="374" t="s">
        <v>371</v>
      </c>
      <c r="E22" s="1374" t="s">
        <v>754</v>
      </c>
    </row>
    <row r="23" spans="1:10" s="191" customFormat="1" ht="0.75" customHeight="1" thickBot="1">
      <c r="A23" s="1368"/>
      <c r="B23" s="1369"/>
      <c r="C23" s="1371"/>
      <c r="D23" s="375"/>
      <c r="E23" s="1375"/>
    </row>
    <row r="24" spans="1:10" s="191" customFormat="1" ht="20.25" customHeight="1">
      <c r="A24" s="371" t="s">
        <v>765</v>
      </c>
      <c r="B24" s="322"/>
      <c r="C24" s="323"/>
      <c r="D24" s="323"/>
      <c r="E24" s="325"/>
    </row>
    <row r="25" spans="1:10" s="191" customFormat="1" ht="20.25" customHeight="1">
      <c r="A25" s="371" t="s">
        <v>766</v>
      </c>
      <c r="B25" s="322"/>
      <c r="C25" s="323"/>
      <c r="D25" s="323"/>
      <c r="E25" s="325"/>
    </row>
    <row r="26" spans="1:10" s="191" customFormat="1" ht="20.25" customHeight="1">
      <c r="A26" s="371" t="s">
        <v>767</v>
      </c>
      <c r="B26" s="322"/>
      <c r="C26" s="332">
        <f>C24-C25</f>
        <v>0</v>
      </c>
      <c r="D26" s="332">
        <f>D24-D25</f>
        <v>0</v>
      </c>
      <c r="E26" s="377">
        <f>E24-E25</f>
        <v>0</v>
      </c>
    </row>
    <row r="27" spans="1:10" s="191" customFormat="1" ht="20.25" customHeight="1" thickBot="1">
      <c r="A27" s="597"/>
      <c r="B27" s="598"/>
      <c r="C27" s="599"/>
      <c r="D27" s="599"/>
      <c r="E27" s="376"/>
    </row>
    <row r="28" spans="1:10" s="191" customFormat="1" ht="18" customHeight="1">
      <c r="A28" s="590" t="s">
        <v>81</v>
      </c>
      <c r="B28" s="591"/>
      <c r="C28" s="591"/>
      <c r="D28" s="591"/>
      <c r="E28" s="591"/>
    </row>
    <row r="29" spans="1:10" s="191" customFormat="1" ht="18" customHeight="1">
      <c r="A29" s="489"/>
      <c r="B29" s="489"/>
      <c r="C29" s="489"/>
      <c r="D29" s="489"/>
      <c r="E29" s="489"/>
    </row>
    <row r="30" spans="1:10" s="191" customFormat="1" ht="18" customHeight="1">
      <c r="A30" s="489"/>
      <c r="B30" s="489"/>
      <c r="C30" s="489"/>
      <c r="D30" s="489"/>
      <c r="E30" s="489"/>
    </row>
    <row r="31" spans="1:10" s="191" customFormat="1" ht="18" customHeight="1">
      <c r="A31" s="489"/>
      <c r="B31" s="489"/>
      <c r="C31" s="489"/>
      <c r="D31" s="489"/>
      <c r="E31" s="489"/>
    </row>
    <row r="32" spans="1:10" ht="18" customHeight="1">
      <c r="A32" s="590" t="s">
        <v>239</v>
      </c>
      <c r="B32" s="592" t="s">
        <v>768</v>
      </c>
      <c r="C32" s="591"/>
      <c r="D32" s="591"/>
      <c r="E32" s="591"/>
      <c r="J32" s="331"/>
    </row>
    <row r="33" spans="1:5" ht="49.5" customHeight="1">
      <c r="A33" s="1365" t="s">
        <v>769</v>
      </c>
      <c r="B33" s="1365"/>
      <c r="C33" s="1365"/>
      <c r="D33" s="1365"/>
      <c r="E33" s="1365"/>
    </row>
    <row r="34" spans="1:5">
      <c r="A34" s="587"/>
      <c r="B34" s="591"/>
      <c r="C34" s="591"/>
      <c r="D34" s="591"/>
      <c r="E34" s="591"/>
    </row>
    <row r="35" spans="1:5" ht="75" customHeight="1">
      <c r="A35" s="1365" t="s">
        <v>770</v>
      </c>
      <c r="B35" s="1365"/>
      <c r="C35" s="1365"/>
      <c r="D35" s="1365"/>
      <c r="E35" s="1365"/>
    </row>
    <row r="36" spans="1:5" ht="5.25" customHeight="1">
      <c r="A36" s="587"/>
      <c r="B36" s="591"/>
      <c r="C36" s="591"/>
      <c r="D36" s="591"/>
      <c r="E36" s="591"/>
    </row>
    <row r="37" spans="1:5" ht="13.5" customHeight="1">
      <c r="A37" s="1365" t="s">
        <v>771</v>
      </c>
      <c r="B37" s="1365"/>
      <c r="C37" s="1365"/>
      <c r="D37" s="1365"/>
      <c r="E37" s="1365"/>
    </row>
  </sheetData>
  <sheetProtection insertHyperlinks="0"/>
  <mergeCells count="18">
    <mergeCell ref="A35:E35"/>
    <mergeCell ref="A37:E37"/>
    <mergeCell ref="A22:B23"/>
    <mergeCell ref="C22:C23"/>
    <mergeCell ref="E22:E23"/>
    <mergeCell ref="B1:E1"/>
    <mergeCell ref="B2:E2"/>
    <mergeCell ref="B4:C4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workbookViewId="0">
      <pane ySplit="8" topLeftCell="A69" activePane="bottomLeft" state="frozen"/>
      <selection pane="bottomLeft" activeCell="D16" sqref="D16"/>
    </sheetView>
  </sheetViews>
  <sheetFormatPr baseColWidth="10" defaultRowHeight="12.75"/>
  <cols>
    <col min="1" max="1" width="4.85546875" style="1421" customWidth="1"/>
    <col min="2" max="2" width="69.7109375" style="1421" bestFit="1" customWidth="1"/>
    <col min="3" max="3" width="17.7109375" style="1421" customWidth="1"/>
    <col min="4" max="4" width="18" style="1421" customWidth="1"/>
    <col min="5" max="5" width="20.85546875" style="1421" customWidth="1"/>
    <col min="6" max="16384" width="11.42578125" style="1421"/>
  </cols>
  <sheetData>
    <row r="1" spans="2:5" ht="13.5" thickBot="1"/>
    <row r="2" spans="2:5">
      <c r="B2" s="1035" t="s">
        <v>1236</v>
      </c>
      <c r="C2" s="1036"/>
      <c r="D2" s="1036"/>
      <c r="E2" s="1037"/>
    </row>
    <row r="3" spans="2:5">
      <c r="B3" s="1257" t="s">
        <v>772</v>
      </c>
      <c r="C3" s="1258"/>
      <c r="D3" s="1258"/>
      <c r="E3" s="1259"/>
    </row>
    <row r="4" spans="2:5">
      <c r="B4" s="1257" t="s">
        <v>1691</v>
      </c>
      <c r="C4" s="1258"/>
      <c r="D4" s="1258"/>
      <c r="E4" s="1259"/>
    </row>
    <row r="5" spans="2:5" ht="13.5" thickBot="1">
      <c r="B5" s="1260" t="s">
        <v>83</v>
      </c>
      <c r="C5" s="1261"/>
      <c r="D5" s="1261"/>
      <c r="E5" s="1262"/>
    </row>
    <row r="6" spans="2:5" ht="13.5" thickBot="1">
      <c r="B6" s="912"/>
      <c r="C6" s="912"/>
      <c r="D6" s="912"/>
      <c r="E6" s="912"/>
    </row>
    <row r="7" spans="2:5">
      <c r="B7" s="1383" t="s">
        <v>84</v>
      </c>
      <c r="C7" s="1431" t="s">
        <v>773</v>
      </c>
      <c r="D7" s="1267" t="s">
        <v>371</v>
      </c>
      <c r="E7" s="1431" t="s">
        <v>774</v>
      </c>
    </row>
    <row r="8" spans="2:5" ht="13.5" thickBot="1">
      <c r="B8" s="1384"/>
      <c r="C8" s="1417" t="s">
        <v>496</v>
      </c>
      <c r="D8" s="1268"/>
      <c r="E8" s="1417" t="s">
        <v>499</v>
      </c>
    </row>
    <row r="9" spans="2:5">
      <c r="B9" s="857" t="s">
        <v>775</v>
      </c>
      <c r="C9" s="913">
        <f>SUM(C10:C12)</f>
        <v>130107095.59</v>
      </c>
      <c r="D9" s="913">
        <f>SUM(D10:D12)</f>
        <v>65339335.730000004</v>
      </c>
      <c r="E9" s="913">
        <f>SUM(E10:E12)</f>
        <v>65339335.730000004</v>
      </c>
    </row>
    <row r="10" spans="2:5">
      <c r="B10" s="914" t="s">
        <v>776</v>
      </c>
      <c r="C10" s="915">
        <v>44406147</v>
      </c>
      <c r="D10" s="915">
        <v>18829762.800000001</v>
      </c>
      <c r="E10" s="915">
        <v>18829762.800000001</v>
      </c>
    </row>
    <row r="11" spans="2:5">
      <c r="B11" s="914" t="s">
        <v>777</v>
      </c>
      <c r="C11" s="915">
        <v>85700948.590000004</v>
      </c>
      <c r="D11" s="915">
        <v>46509572.93</v>
      </c>
      <c r="E11" s="915">
        <v>46509572.93</v>
      </c>
    </row>
    <row r="12" spans="2:5">
      <c r="B12" s="914" t="s">
        <v>778</v>
      </c>
      <c r="C12" s="915">
        <f>C48</f>
        <v>0</v>
      </c>
      <c r="D12" s="915">
        <f>D48</f>
        <v>0</v>
      </c>
      <c r="E12" s="915">
        <f>E48</f>
        <v>0</v>
      </c>
    </row>
    <row r="13" spans="2:5">
      <c r="B13" s="857"/>
      <c r="C13" s="915"/>
      <c r="D13" s="915"/>
      <c r="E13" s="915"/>
    </row>
    <row r="14" spans="2:5" ht="15">
      <c r="B14" s="857" t="s">
        <v>1352</v>
      </c>
      <c r="C14" s="913">
        <f>SUM(C15:C16)</f>
        <v>130107095.38</v>
      </c>
      <c r="D14" s="913">
        <f>SUM(D15:D16)</f>
        <v>59270578.599999994</v>
      </c>
      <c r="E14" s="913">
        <f>SUM(E15:E16)</f>
        <v>56642446.799999997</v>
      </c>
    </row>
    <row r="15" spans="2:5">
      <c r="B15" s="914" t="s">
        <v>779</v>
      </c>
      <c r="C15" s="915">
        <v>10728556.92</v>
      </c>
      <c r="D15" s="915">
        <v>3271327.55</v>
      </c>
      <c r="E15" s="915">
        <v>3121556.5</v>
      </c>
    </row>
    <row r="16" spans="2:5">
      <c r="B16" s="914" t="s">
        <v>780</v>
      </c>
      <c r="C16" s="915">
        <v>119378538.45999999</v>
      </c>
      <c r="D16" s="915">
        <v>55999251.049999997</v>
      </c>
      <c r="E16" s="915">
        <v>53520890.299999997</v>
      </c>
    </row>
    <row r="17" spans="2:5">
      <c r="B17" s="916"/>
      <c r="C17" s="915"/>
      <c r="D17" s="915"/>
      <c r="E17" s="915"/>
    </row>
    <row r="18" spans="2:5">
      <c r="B18" s="857" t="s">
        <v>781</v>
      </c>
      <c r="C18" s="917"/>
      <c r="D18" s="913">
        <f>SUM(D19:D20)</f>
        <v>0</v>
      </c>
      <c r="E18" s="913">
        <f>SUM(E19:E20)</f>
        <v>0</v>
      </c>
    </row>
    <row r="19" spans="2:5">
      <c r="B19" s="914" t="s">
        <v>782</v>
      </c>
      <c r="C19" s="917"/>
      <c r="D19" s="915"/>
      <c r="E19" s="915"/>
    </row>
    <row r="20" spans="2:5">
      <c r="B20" s="914" t="s">
        <v>783</v>
      </c>
      <c r="C20" s="917"/>
      <c r="D20" s="915"/>
      <c r="E20" s="915"/>
    </row>
    <row r="21" spans="2:5">
      <c r="B21" s="916"/>
      <c r="C21" s="915"/>
      <c r="D21" s="915"/>
      <c r="E21" s="915"/>
    </row>
    <row r="22" spans="2:5">
      <c r="B22" s="857" t="s">
        <v>784</v>
      </c>
      <c r="C22" s="913">
        <f>C9-C14+C18</f>
        <v>0.21000000834465027</v>
      </c>
      <c r="D22" s="857">
        <f>D9-D14+D18</f>
        <v>6068757.1300000101</v>
      </c>
      <c r="E22" s="857">
        <f>E9-E14+E18</f>
        <v>8696888.9300000072</v>
      </c>
    </row>
    <row r="23" spans="2:5">
      <c r="B23" s="857"/>
      <c r="C23" s="915"/>
      <c r="D23" s="916"/>
      <c r="E23" s="916"/>
    </row>
    <row r="24" spans="2:5">
      <c r="B24" s="857" t="s">
        <v>785</v>
      </c>
      <c r="C24" s="913">
        <f>C22-C12</f>
        <v>0.21000000834465027</v>
      </c>
      <c r="D24" s="857">
        <f>D22-D12</f>
        <v>6068757.1300000101</v>
      </c>
      <c r="E24" s="857">
        <f>E22-E12</f>
        <v>8696888.9300000072</v>
      </c>
    </row>
    <row r="25" spans="2:5">
      <c r="B25" s="857"/>
      <c r="C25" s="915"/>
      <c r="D25" s="916"/>
      <c r="E25" s="916"/>
    </row>
    <row r="26" spans="2:5" ht="25.5">
      <c r="B26" s="857" t="s">
        <v>786</v>
      </c>
      <c r="C26" s="913">
        <f>C24-C18</f>
        <v>0.21000000834465027</v>
      </c>
      <c r="D26" s="913">
        <f>D24-D18</f>
        <v>6068757.1300000101</v>
      </c>
      <c r="E26" s="913">
        <f>E24-E18</f>
        <v>8696888.9300000072</v>
      </c>
    </row>
    <row r="27" spans="2:5" ht="13.5" thickBot="1">
      <c r="B27" s="918"/>
      <c r="C27" s="919"/>
      <c r="D27" s="919"/>
      <c r="E27" s="919"/>
    </row>
    <row r="28" spans="2:5" ht="35.1" customHeight="1" thickBot="1">
      <c r="B28" s="1382"/>
      <c r="C28" s="1382"/>
      <c r="D28" s="1382"/>
      <c r="E28" s="1382"/>
    </row>
    <row r="29" spans="2:5" ht="13.5" thickBot="1">
      <c r="B29" s="920" t="s">
        <v>241</v>
      </c>
      <c r="C29" s="921" t="s">
        <v>787</v>
      </c>
      <c r="D29" s="921" t="s">
        <v>371</v>
      </c>
      <c r="E29" s="921" t="s">
        <v>594</v>
      </c>
    </row>
    <row r="30" spans="2:5">
      <c r="B30" s="922"/>
      <c r="C30" s="915"/>
      <c r="D30" s="915"/>
      <c r="E30" s="915"/>
    </row>
    <row r="31" spans="2:5">
      <c r="B31" s="857" t="s">
        <v>788</v>
      </c>
      <c r="C31" s="913">
        <f>SUM(C32:C33)</f>
        <v>0</v>
      </c>
      <c r="D31" s="857">
        <f>SUM(D32:D33)</f>
        <v>0</v>
      </c>
      <c r="E31" s="857">
        <f>SUM(E32:E33)</f>
        <v>0</v>
      </c>
    </row>
    <row r="32" spans="2:5">
      <c r="B32" s="914" t="s">
        <v>789</v>
      </c>
      <c r="C32" s="915"/>
      <c r="D32" s="916"/>
      <c r="E32" s="916"/>
    </row>
    <row r="33" spans="2:5">
      <c r="B33" s="914" t="s">
        <v>790</v>
      </c>
      <c r="C33" s="915"/>
      <c r="D33" s="916"/>
      <c r="E33" s="916"/>
    </row>
    <row r="34" spans="2:5">
      <c r="B34" s="857"/>
      <c r="C34" s="915"/>
      <c r="D34" s="915"/>
      <c r="E34" s="915"/>
    </row>
    <row r="35" spans="2:5">
      <c r="B35" s="857" t="s">
        <v>1353</v>
      </c>
      <c r="C35" s="913">
        <f>C26-C31</f>
        <v>0.21000000834465027</v>
      </c>
      <c r="D35" s="913">
        <f>D26-D31</f>
        <v>6068757.1300000101</v>
      </c>
      <c r="E35" s="913">
        <f>E26-E31</f>
        <v>8696888.9300000072</v>
      </c>
    </row>
    <row r="36" spans="2:5" ht="13.5" thickBot="1">
      <c r="B36" s="923"/>
      <c r="C36" s="924"/>
      <c r="D36" s="924"/>
      <c r="E36" s="924"/>
    </row>
    <row r="37" spans="2:5" ht="35.1" customHeight="1" thickBot="1">
      <c r="B37" s="1434"/>
      <c r="C37" s="1434"/>
      <c r="D37" s="1434"/>
      <c r="E37" s="1434"/>
    </row>
    <row r="38" spans="2:5">
      <c r="B38" s="1376" t="s">
        <v>241</v>
      </c>
      <c r="C38" s="1378" t="s">
        <v>791</v>
      </c>
      <c r="D38" s="1380" t="s">
        <v>371</v>
      </c>
      <c r="E38" s="925" t="s">
        <v>774</v>
      </c>
    </row>
    <row r="39" spans="2:5" ht="13.5" thickBot="1">
      <c r="B39" s="1377"/>
      <c r="C39" s="1379"/>
      <c r="D39" s="1381"/>
      <c r="E39" s="926" t="s">
        <v>594</v>
      </c>
    </row>
    <row r="40" spans="2:5">
      <c r="B40" s="927"/>
      <c r="C40" s="895"/>
      <c r="D40" s="895"/>
      <c r="E40" s="895"/>
    </row>
    <row r="41" spans="2:5">
      <c r="B41" s="849" t="s">
        <v>792</v>
      </c>
      <c r="C41" s="893">
        <f>SUM(C42:C43)</f>
        <v>0</v>
      </c>
      <c r="D41" s="893">
        <f>SUM(D42:D43)</f>
        <v>0</v>
      </c>
      <c r="E41" s="893">
        <f>SUM(E42:E43)</f>
        <v>0</v>
      </c>
    </row>
    <row r="42" spans="2:5">
      <c r="B42" s="928" t="s">
        <v>793</v>
      </c>
      <c r="C42" s="895"/>
      <c r="D42" s="860"/>
      <c r="E42" s="860"/>
    </row>
    <row r="43" spans="2:5">
      <c r="B43" s="928" t="s">
        <v>794</v>
      </c>
      <c r="C43" s="895"/>
      <c r="D43" s="860"/>
      <c r="E43" s="860"/>
    </row>
    <row r="44" spans="2:5">
      <c r="B44" s="849" t="s">
        <v>795</v>
      </c>
      <c r="C44" s="893">
        <f>SUM(C45:C46)</f>
        <v>0</v>
      </c>
      <c r="D44" s="893">
        <f>SUM(D45:D46)</f>
        <v>0</v>
      </c>
      <c r="E44" s="893">
        <f>SUM(E45:E46)</f>
        <v>0</v>
      </c>
    </row>
    <row r="45" spans="2:5">
      <c r="B45" s="928" t="s">
        <v>796</v>
      </c>
      <c r="C45" s="895"/>
      <c r="D45" s="860"/>
      <c r="E45" s="860"/>
    </row>
    <row r="46" spans="2:5">
      <c r="B46" s="928" t="s">
        <v>797</v>
      </c>
      <c r="C46" s="895"/>
      <c r="D46" s="860"/>
      <c r="E46" s="860"/>
    </row>
    <row r="47" spans="2:5">
      <c r="B47" s="849"/>
      <c r="C47" s="895"/>
      <c r="D47" s="895"/>
      <c r="E47" s="895"/>
    </row>
    <row r="48" spans="2:5">
      <c r="B48" s="849" t="s">
        <v>798</v>
      </c>
      <c r="C48" s="893">
        <f>C41-C44</f>
        <v>0</v>
      </c>
      <c r="D48" s="849">
        <f>D41-D44</f>
        <v>0</v>
      </c>
      <c r="E48" s="849">
        <f>E41-E44</f>
        <v>0</v>
      </c>
    </row>
    <row r="49" spans="2:5" ht="13.5" thickBot="1">
      <c r="B49" s="929"/>
      <c r="C49" s="930"/>
      <c r="D49" s="929"/>
      <c r="E49" s="929"/>
    </row>
    <row r="50" spans="2:5" ht="35.1" customHeight="1" thickBot="1">
      <c r="B50" s="1434"/>
      <c r="C50" s="1434"/>
      <c r="D50" s="1434"/>
      <c r="E50" s="1434"/>
    </row>
    <row r="51" spans="2:5">
      <c r="B51" s="1376" t="s">
        <v>241</v>
      </c>
      <c r="C51" s="925" t="s">
        <v>773</v>
      </c>
      <c r="D51" s="1380" t="s">
        <v>371</v>
      </c>
      <c r="E51" s="925" t="s">
        <v>774</v>
      </c>
    </row>
    <row r="52" spans="2:5" ht="13.5" thickBot="1">
      <c r="B52" s="1377"/>
      <c r="C52" s="926" t="s">
        <v>787</v>
      </c>
      <c r="D52" s="1381"/>
      <c r="E52" s="926" t="s">
        <v>594</v>
      </c>
    </row>
    <row r="53" spans="2:5">
      <c r="B53" s="927"/>
      <c r="C53" s="895"/>
      <c r="D53" s="895"/>
      <c r="E53" s="895"/>
    </row>
    <row r="54" spans="2:5">
      <c r="B54" s="860" t="s">
        <v>799</v>
      </c>
      <c r="C54" s="895">
        <f>C10</f>
        <v>44406147</v>
      </c>
      <c r="D54" s="860">
        <f>D10</f>
        <v>18829762.800000001</v>
      </c>
      <c r="E54" s="860">
        <f>E10</f>
        <v>18829762.800000001</v>
      </c>
    </row>
    <row r="55" spans="2:5">
      <c r="B55" s="860"/>
      <c r="C55" s="895"/>
      <c r="D55" s="860"/>
      <c r="E55" s="860"/>
    </row>
    <row r="56" spans="2:5">
      <c r="B56" s="931" t="s">
        <v>800</v>
      </c>
      <c r="C56" s="895">
        <f>C42-C45</f>
        <v>0</v>
      </c>
      <c r="D56" s="860">
        <f>D42-D45</f>
        <v>0</v>
      </c>
      <c r="E56" s="860">
        <f>E42-E45</f>
        <v>0</v>
      </c>
    </row>
    <row r="57" spans="2:5">
      <c r="B57" s="928" t="s">
        <v>793</v>
      </c>
      <c r="C57" s="895">
        <f>C42</f>
        <v>0</v>
      </c>
      <c r="D57" s="860">
        <f>D42</f>
        <v>0</v>
      </c>
      <c r="E57" s="860">
        <f>E42</f>
        <v>0</v>
      </c>
    </row>
    <row r="58" spans="2:5">
      <c r="B58" s="928" t="s">
        <v>796</v>
      </c>
      <c r="C58" s="895">
        <f>C45</f>
        <v>0</v>
      </c>
      <c r="D58" s="860">
        <f>D45</f>
        <v>0</v>
      </c>
      <c r="E58" s="860">
        <f>E45</f>
        <v>0</v>
      </c>
    </row>
    <row r="59" spans="2:5">
      <c r="B59" s="851"/>
      <c r="C59" s="895"/>
      <c r="D59" s="860"/>
      <c r="E59" s="860"/>
    </row>
    <row r="60" spans="2:5">
      <c r="B60" s="851" t="s">
        <v>779</v>
      </c>
      <c r="C60" s="895">
        <f>C15</f>
        <v>10728556.92</v>
      </c>
      <c r="D60" s="895">
        <f>D15</f>
        <v>3271327.55</v>
      </c>
      <c r="E60" s="895">
        <f>E15</f>
        <v>3121556.5</v>
      </c>
    </row>
    <row r="61" spans="2:5">
      <c r="B61" s="851"/>
      <c r="C61" s="895"/>
      <c r="D61" s="895"/>
      <c r="E61" s="895"/>
    </row>
    <row r="62" spans="2:5">
      <c r="B62" s="851" t="s">
        <v>782</v>
      </c>
      <c r="C62" s="932"/>
      <c r="D62" s="895">
        <f>D19</f>
        <v>0</v>
      </c>
      <c r="E62" s="895">
        <f>E19</f>
        <v>0</v>
      </c>
    </row>
    <row r="63" spans="2:5">
      <c r="B63" s="851"/>
      <c r="C63" s="895"/>
      <c r="D63" s="895"/>
      <c r="E63" s="895"/>
    </row>
    <row r="64" spans="2:5">
      <c r="B64" s="933" t="s">
        <v>801</v>
      </c>
      <c r="C64" s="893">
        <f>C54+C56-C60+C62</f>
        <v>33677590.079999998</v>
      </c>
      <c r="D64" s="849">
        <f>D54+D56-D60+D62</f>
        <v>15558435.25</v>
      </c>
      <c r="E64" s="849">
        <f>E54+E56-E60+E62</f>
        <v>15708206.300000001</v>
      </c>
    </row>
    <row r="65" spans="2:5">
      <c r="B65" s="933"/>
      <c r="C65" s="893"/>
      <c r="D65" s="849"/>
      <c r="E65" s="849"/>
    </row>
    <row r="66" spans="2:5" ht="25.5">
      <c r="B66" s="934" t="s">
        <v>802</v>
      </c>
      <c r="C66" s="893">
        <f>C64-C56</f>
        <v>33677590.079999998</v>
      </c>
      <c r="D66" s="849">
        <f>D64-D56</f>
        <v>15558435.25</v>
      </c>
      <c r="E66" s="849">
        <f>E64-E56</f>
        <v>15708206.300000001</v>
      </c>
    </row>
    <row r="67" spans="2:5" ht="13.5" thickBot="1">
      <c r="B67" s="929"/>
      <c r="C67" s="930"/>
      <c r="D67" s="929"/>
      <c r="E67" s="929"/>
    </row>
    <row r="68" spans="2:5" ht="35.1" customHeight="1" thickBot="1">
      <c r="B68" s="1434"/>
      <c r="C68" s="1434"/>
      <c r="D68" s="1434"/>
      <c r="E68" s="1434"/>
    </row>
    <row r="69" spans="2:5">
      <c r="B69" s="1376" t="s">
        <v>241</v>
      </c>
      <c r="C69" s="1378" t="s">
        <v>791</v>
      </c>
      <c r="D69" s="1380" t="s">
        <v>371</v>
      </c>
      <c r="E69" s="925" t="s">
        <v>774</v>
      </c>
    </row>
    <row r="70" spans="2:5" ht="13.5" thickBot="1">
      <c r="B70" s="1377"/>
      <c r="C70" s="1379"/>
      <c r="D70" s="1381"/>
      <c r="E70" s="926" t="s">
        <v>594</v>
      </c>
    </row>
    <row r="71" spans="2:5">
      <c r="B71" s="927"/>
      <c r="C71" s="895"/>
      <c r="D71" s="895"/>
      <c r="E71" s="895"/>
    </row>
    <row r="72" spans="2:5">
      <c r="B72" s="860" t="s">
        <v>777</v>
      </c>
      <c r="C72" s="895">
        <f>C11</f>
        <v>85700948.590000004</v>
      </c>
      <c r="D72" s="860">
        <f>D11</f>
        <v>46509572.93</v>
      </c>
      <c r="E72" s="860">
        <f>E11</f>
        <v>46509572.93</v>
      </c>
    </row>
    <row r="73" spans="2:5">
      <c r="B73" s="860"/>
      <c r="C73" s="895"/>
      <c r="D73" s="860"/>
      <c r="E73" s="860"/>
    </row>
    <row r="74" spans="2:5" ht="25.5">
      <c r="B74" s="852" t="s">
        <v>803</v>
      </c>
      <c r="C74" s="895">
        <f>C75-C76</f>
        <v>0</v>
      </c>
      <c r="D74" s="860">
        <f>D75-D76</f>
        <v>0</v>
      </c>
      <c r="E74" s="860">
        <f>E75-E76</f>
        <v>0</v>
      </c>
    </row>
    <row r="75" spans="2:5">
      <c r="B75" s="928" t="s">
        <v>794</v>
      </c>
      <c r="C75" s="895">
        <f>C43</f>
        <v>0</v>
      </c>
      <c r="D75" s="860">
        <f>D43</f>
        <v>0</v>
      </c>
      <c r="E75" s="860">
        <f>E43</f>
        <v>0</v>
      </c>
    </row>
    <row r="76" spans="2:5">
      <c r="B76" s="928" t="s">
        <v>797</v>
      </c>
      <c r="C76" s="895">
        <f>C46</f>
        <v>0</v>
      </c>
      <c r="D76" s="860">
        <f>D46</f>
        <v>0</v>
      </c>
      <c r="E76" s="860">
        <f>E46</f>
        <v>0</v>
      </c>
    </row>
    <row r="77" spans="2:5">
      <c r="B77" s="851"/>
      <c r="C77" s="895"/>
      <c r="D77" s="860"/>
      <c r="E77" s="860"/>
    </row>
    <row r="78" spans="2:5">
      <c r="B78" s="851" t="s">
        <v>804</v>
      </c>
      <c r="C78" s="895">
        <f>C16</f>
        <v>119378538.45999999</v>
      </c>
      <c r="D78" s="895">
        <f>D16</f>
        <v>55999251.049999997</v>
      </c>
      <c r="E78" s="895">
        <f>E16</f>
        <v>53520890.299999997</v>
      </c>
    </row>
    <row r="79" spans="2:5">
      <c r="B79" s="851"/>
      <c r="C79" s="895"/>
      <c r="D79" s="895"/>
      <c r="E79" s="895"/>
    </row>
    <row r="80" spans="2:5">
      <c r="B80" s="851" t="s">
        <v>783</v>
      </c>
      <c r="C80" s="932"/>
      <c r="D80" s="895">
        <f>D20</f>
        <v>0</v>
      </c>
      <c r="E80" s="895">
        <f>E20</f>
        <v>0</v>
      </c>
    </row>
    <row r="81" spans="2:5">
      <c r="B81" s="851"/>
      <c r="C81" s="895"/>
      <c r="D81" s="895"/>
      <c r="E81" s="895"/>
    </row>
    <row r="82" spans="2:5">
      <c r="B82" s="933" t="s">
        <v>805</v>
      </c>
      <c r="C82" s="893">
        <f>C72+C74-C78+C80</f>
        <v>-33677589.86999999</v>
      </c>
      <c r="D82" s="849">
        <f>D72+D74-D78+D80</f>
        <v>-9489678.1199999973</v>
      </c>
      <c r="E82" s="849">
        <f>E72+E74-E78+E80</f>
        <v>-7011317.3699999973</v>
      </c>
    </row>
    <row r="83" spans="2:5">
      <c r="B83" s="933"/>
      <c r="C83" s="893"/>
      <c r="D83" s="849"/>
      <c r="E83" s="849"/>
    </row>
    <row r="84" spans="2:5" ht="25.5">
      <c r="B84" s="934" t="s">
        <v>806</v>
      </c>
      <c r="C84" s="893">
        <f>C82-C74</f>
        <v>-33677589.86999999</v>
      </c>
      <c r="D84" s="849">
        <f>D82-D74</f>
        <v>-9489678.1199999973</v>
      </c>
      <c r="E84" s="849">
        <f>E82-E74</f>
        <v>-7011317.3699999973</v>
      </c>
    </row>
    <row r="85" spans="2:5" ht="13.5" thickBot="1">
      <c r="B85" s="929"/>
      <c r="C85" s="930"/>
      <c r="D85" s="929"/>
      <c r="E85" s="929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28"/>
  <sheetViews>
    <sheetView view="pageBreakPreview" topLeftCell="A16" zoomScale="90" zoomScaleNormal="100" zoomScaleSheetLayoutView="90" workbookViewId="0">
      <selection activeCell="D12" sqref="D12"/>
    </sheetView>
  </sheetViews>
  <sheetFormatPr baseColWidth="10" defaultColWidth="11.28515625" defaultRowHeight="16.5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>
      <c r="A1" s="1389" t="str">
        <f>'ETCA-I-01'!A1:G1</f>
        <v>Instituto de Capacitacion Para el Trabajo del Estado de Sonora</v>
      </c>
      <c r="B1" s="1389"/>
      <c r="C1" s="1389"/>
      <c r="D1" s="1389"/>
    </row>
    <row r="2" spans="1:4">
      <c r="A2" s="1390" t="s">
        <v>20</v>
      </c>
      <c r="B2" s="1390"/>
      <c r="C2" s="1390"/>
      <c r="D2" s="1390"/>
    </row>
    <row r="3" spans="1:4">
      <c r="A3" s="1390" t="str">
        <f>'ETCA-I-03'!A3:D3</f>
        <v>Del 01 de Enero al 30 de Junio de 2020</v>
      </c>
      <c r="B3" s="1390"/>
      <c r="C3" s="1390"/>
      <c r="D3" s="1390"/>
    </row>
    <row r="4" spans="1:4">
      <c r="A4" s="27"/>
      <c r="B4" s="1390" t="s">
        <v>807</v>
      </c>
      <c r="C4" s="1390"/>
      <c r="D4" s="36"/>
    </row>
    <row r="5" spans="1:4" ht="6.75" customHeight="1" thickBot="1"/>
    <row r="6" spans="1:4" s="21" customFormat="1" ht="30" customHeight="1">
      <c r="A6" s="1393" t="s">
        <v>808</v>
      </c>
      <c r="B6" s="1394"/>
      <c r="C6" s="1391" t="s">
        <v>809</v>
      </c>
      <c r="D6" s="1392"/>
    </row>
    <row r="7" spans="1:4" s="21" customFormat="1" ht="32.25" customHeight="1" thickBot="1">
      <c r="A7" s="1395"/>
      <c r="B7" s="1396"/>
      <c r="C7" s="28" t="s">
        <v>810</v>
      </c>
      <c r="D7" s="29" t="s">
        <v>811</v>
      </c>
    </row>
    <row r="8" spans="1:4" s="21" customFormat="1" ht="31.5" customHeight="1">
      <c r="A8" s="24">
        <v>1</v>
      </c>
      <c r="B8" s="792" t="s">
        <v>1288</v>
      </c>
      <c r="C8" s="793" t="s">
        <v>1289</v>
      </c>
      <c r="D8" s="794">
        <v>447871031</v>
      </c>
    </row>
    <row r="9" spans="1:4" s="21" customFormat="1" ht="31.5" customHeight="1">
      <c r="A9" s="24">
        <v>2</v>
      </c>
      <c r="B9" s="792" t="s">
        <v>1290</v>
      </c>
      <c r="C9" s="793" t="s">
        <v>1289</v>
      </c>
      <c r="D9" s="794">
        <v>142407264</v>
      </c>
    </row>
    <row r="10" spans="1:4" s="21" customFormat="1" ht="31.5" customHeight="1">
      <c r="A10" s="24">
        <v>3</v>
      </c>
      <c r="B10" s="792" t="s">
        <v>1291</v>
      </c>
      <c r="C10" s="793" t="s">
        <v>1289</v>
      </c>
      <c r="D10" s="794">
        <v>136718019</v>
      </c>
    </row>
    <row r="11" spans="1:4" s="21" customFormat="1" ht="31.5" customHeight="1">
      <c r="A11" s="24">
        <v>4</v>
      </c>
      <c r="B11" s="792" t="s">
        <v>1292</v>
      </c>
      <c r="C11" s="793" t="s">
        <v>1289</v>
      </c>
      <c r="D11" s="794">
        <v>148934789</v>
      </c>
    </row>
    <row r="12" spans="1:4" s="21" customFormat="1" ht="31.5" customHeight="1">
      <c r="A12" s="24">
        <v>5</v>
      </c>
      <c r="B12" s="792" t="s">
        <v>1293</v>
      </c>
      <c r="C12" s="793" t="s">
        <v>1289</v>
      </c>
      <c r="D12" s="794">
        <v>154985877</v>
      </c>
    </row>
    <row r="13" spans="1:4" s="21" customFormat="1" ht="31.5" customHeight="1">
      <c r="A13" s="24">
        <v>7</v>
      </c>
      <c r="B13" s="795" t="s">
        <v>1294</v>
      </c>
      <c r="C13" s="793" t="s">
        <v>1289</v>
      </c>
      <c r="D13" s="796" t="s">
        <v>1295</v>
      </c>
    </row>
    <row r="14" spans="1:4" s="21" customFormat="1" ht="31.5" customHeight="1">
      <c r="A14" s="24">
        <v>9</v>
      </c>
      <c r="B14" s="792" t="s">
        <v>1296</v>
      </c>
      <c r="C14" s="793" t="s">
        <v>1289</v>
      </c>
      <c r="D14" s="797" t="s">
        <v>1297</v>
      </c>
    </row>
    <row r="15" spans="1:4" s="21" customFormat="1" ht="31.5" customHeight="1">
      <c r="A15" s="24"/>
      <c r="B15" s="792" t="s">
        <v>1298</v>
      </c>
      <c r="C15" s="793" t="s">
        <v>1289</v>
      </c>
      <c r="D15" s="797" t="s">
        <v>1299</v>
      </c>
    </row>
    <row r="16" spans="1:4" s="21" customFormat="1" ht="31.5" customHeight="1">
      <c r="A16" s="24"/>
      <c r="B16" s="792" t="s">
        <v>1288</v>
      </c>
      <c r="C16" s="793" t="s">
        <v>1289</v>
      </c>
      <c r="D16" s="797" t="s">
        <v>1300</v>
      </c>
    </row>
    <row r="17" spans="1:4" s="21" customFormat="1" ht="31.5" customHeight="1">
      <c r="A17" s="24"/>
      <c r="B17" s="33"/>
      <c r="C17" s="25"/>
      <c r="D17" s="26"/>
    </row>
    <row r="18" spans="1:4" s="21" customFormat="1" ht="31.5" customHeight="1">
      <c r="A18" s="24"/>
      <c r="B18" s="33"/>
      <c r="C18" s="25"/>
      <c r="D18" s="26"/>
    </row>
    <row r="19" spans="1:4" s="21" customFormat="1" ht="31.5" customHeight="1">
      <c r="A19" s="24"/>
      <c r="B19" s="33"/>
      <c r="C19" s="25"/>
      <c r="D19" s="26"/>
    </row>
    <row r="20" spans="1:4" s="21" customFormat="1" ht="31.5" customHeight="1">
      <c r="A20" s="24"/>
      <c r="B20" s="33"/>
      <c r="C20" s="25"/>
      <c r="D20" s="26"/>
    </row>
    <row r="21" spans="1:4" s="21" customFormat="1" ht="31.5" customHeight="1">
      <c r="A21" s="24">
        <v>10</v>
      </c>
      <c r="B21" s="33"/>
      <c r="C21" s="25"/>
      <c r="D21" s="26"/>
    </row>
    <row r="22" spans="1:4" s="21" customFormat="1" ht="31.5" customHeight="1">
      <c r="A22" s="1385"/>
      <c r="B22" s="1386"/>
      <c r="C22" s="1387"/>
      <c r="D22" s="1388"/>
    </row>
    <row r="23" spans="1:4">
      <c r="A23" s="425" t="s">
        <v>81</v>
      </c>
      <c r="B23" s="34"/>
    </row>
    <row r="24" spans="1:4">
      <c r="A24" s="425"/>
      <c r="B24" s="34"/>
    </row>
    <row r="25" spans="1:4">
      <c r="A25" s="425"/>
      <c r="B25" s="34"/>
    </row>
    <row r="26" spans="1:4">
      <c r="A26" s="425"/>
      <c r="B26" s="34"/>
    </row>
    <row r="27" spans="1:4">
      <c r="A27" s="3"/>
    </row>
    <row r="28" spans="1:4" ht="18.75">
      <c r="B28" s="378" t="s">
        <v>812</v>
      </c>
    </row>
  </sheetData>
  <mergeCells count="7">
    <mergeCell ref="A22:D22"/>
    <mergeCell ref="A1:D1"/>
    <mergeCell ref="A3:D3"/>
    <mergeCell ref="C6:D6"/>
    <mergeCell ref="A2:D2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54" zoomScaleNormal="100" zoomScaleSheetLayoutView="154" workbookViewId="0">
      <selection activeCell="F26" sqref="F26"/>
    </sheetView>
  </sheetViews>
  <sheetFormatPr baseColWidth="10" defaultRowHeight="15"/>
  <sheetData/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Normal="100" zoomScaleSheetLayoutView="100" workbookViewId="0">
      <selection activeCell="F29" sqref="F29"/>
    </sheetView>
  </sheetViews>
  <sheetFormatPr baseColWidth="10" defaultColWidth="11.28515625" defaultRowHeight="16.5"/>
  <cols>
    <col min="1" max="1" width="6.7109375" style="7" customWidth="1"/>
    <col min="2" max="2" width="25.7109375" style="7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>
      <c r="A1" s="1389" t="str">
        <f>'ETCA-I-01'!A1:G1</f>
        <v>Instituto de Capacitacion Para el Trabajo del Estado de Sonora</v>
      </c>
      <c r="B1" s="1389"/>
      <c r="C1" s="1389"/>
      <c r="D1" s="1389"/>
      <c r="E1" s="1389"/>
    </row>
    <row r="2" spans="1:5">
      <c r="A2" s="1327" t="s">
        <v>910</v>
      </c>
      <c r="B2" s="1327"/>
      <c r="C2" s="1327"/>
      <c r="D2" s="1327"/>
      <c r="E2" s="1327"/>
    </row>
    <row r="3" spans="1:5">
      <c r="A3" s="1390" t="s">
        <v>1694</v>
      </c>
      <c r="B3" s="1390"/>
      <c r="C3" s="1390"/>
      <c r="D3" s="1390"/>
      <c r="E3" s="1390"/>
    </row>
    <row r="4" spans="1:5">
      <c r="A4" s="27"/>
      <c r="B4" s="1399" t="s">
        <v>807</v>
      </c>
      <c r="C4" s="1399"/>
      <c r="D4" s="1399"/>
      <c r="E4" s="36"/>
    </row>
    <row r="5" spans="1:5">
      <c r="A5" s="27"/>
      <c r="B5" s="708"/>
      <c r="C5" s="708"/>
      <c r="D5" s="708"/>
      <c r="E5" s="36"/>
    </row>
    <row r="6" spans="1:5" ht="33" customHeight="1">
      <c r="A6" s="1400" t="s">
        <v>911</v>
      </c>
      <c r="B6" s="1401"/>
      <c r="C6" s="1401"/>
      <c r="D6" s="1401"/>
      <c r="E6" s="1402"/>
    </row>
    <row r="7" spans="1:5" ht="32.25" customHeight="1">
      <c r="A7" s="1397" t="s">
        <v>809</v>
      </c>
      <c r="B7" s="1397"/>
      <c r="C7" s="1397"/>
      <c r="D7" s="1397"/>
      <c r="E7" s="1398" t="s">
        <v>909</v>
      </c>
    </row>
    <row r="8" spans="1:5">
      <c r="A8" s="704"/>
      <c r="B8" s="703" t="s">
        <v>810</v>
      </c>
      <c r="C8" s="703" t="s">
        <v>811</v>
      </c>
      <c r="D8" s="703" t="s">
        <v>298</v>
      </c>
      <c r="E8" s="1398"/>
    </row>
    <row r="9" spans="1:5" s="21" customFormat="1" ht="31.5" customHeight="1">
      <c r="A9" s="24">
        <v>1</v>
      </c>
      <c r="B9" s="793" t="s">
        <v>1289</v>
      </c>
      <c r="C9" s="794">
        <v>447871031</v>
      </c>
      <c r="D9" s="799">
        <v>506856.38</v>
      </c>
      <c r="E9" s="338" t="s">
        <v>1301</v>
      </c>
    </row>
    <row r="10" spans="1:5" s="21" customFormat="1" ht="31.5" customHeight="1">
      <c r="A10" s="24">
        <v>2</v>
      </c>
      <c r="B10" s="793" t="s">
        <v>1289</v>
      </c>
      <c r="C10" s="794">
        <v>142407264</v>
      </c>
      <c r="D10" s="799">
        <v>79432.94</v>
      </c>
      <c r="E10" s="798" t="s">
        <v>1302</v>
      </c>
    </row>
    <row r="11" spans="1:5" s="21" customFormat="1" ht="31.5" customHeight="1">
      <c r="A11" s="24">
        <v>3</v>
      </c>
      <c r="B11" s="793" t="s">
        <v>1289</v>
      </c>
      <c r="C11" s="794">
        <v>136718019</v>
      </c>
      <c r="D11" s="799">
        <v>319971.57</v>
      </c>
      <c r="E11" s="798" t="s">
        <v>1303</v>
      </c>
    </row>
    <row r="12" spans="1:5" s="21" customFormat="1" ht="31.5" customHeight="1">
      <c r="A12" s="24">
        <v>4</v>
      </c>
      <c r="B12" s="793" t="s">
        <v>1289</v>
      </c>
      <c r="C12" s="794">
        <v>148934789</v>
      </c>
      <c r="D12" s="799">
        <v>3752633.05</v>
      </c>
      <c r="E12" s="798" t="s">
        <v>1303</v>
      </c>
    </row>
    <row r="13" spans="1:5" s="21" customFormat="1" ht="31.5" customHeight="1">
      <c r="A13" s="24">
        <v>5</v>
      </c>
      <c r="B13" s="793" t="s">
        <v>1289</v>
      </c>
      <c r="C13" s="794">
        <v>154985877</v>
      </c>
      <c r="D13" s="799">
        <v>492699.34</v>
      </c>
      <c r="E13" s="338" t="s">
        <v>1301</v>
      </c>
    </row>
    <row r="14" spans="1:5" s="21" customFormat="1" ht="31.5" customHeight="1">
      <c r="A14" s="24">
        <v>6</v>
      </c>
      <c r="B14" s="793" t="s">
        <v>1289</v>
      </c>
      <c r="C14" s="796" t="s">
        <v>1295</v>
      </c>
      <c r="D14" s="799">
        <v>23927.01</v>
      </c>
      <c r="E14" s="338" t="s">
        <v>1304</v>
      </c>
    </row>
    <row r="15" spans="1:5" s="21" customFormat="1" ht="31.5" customHeight="1">
      <c r="A15" s="24">
        <v>7</v>
      </c>
      <c r="B15" s="793" t="s">
        <v>1289</v>
      </c>
      <c r="C15" s="797" t="s">
        <v>1297</v>
      </c>
      <c r="D15" s="799">
        <v>0</v>
      </c>
      <c r="E15" s="338" t="s">
        <v>1301</v>
      </c>
    </row>
    <row r="16" spans="1:5" s="21" customFormat="1" ht="31.5" customHeight="1">
      <c r="A16" s="24">
        <v>8</v>
      </c>
      <c r="B16" s="793" t="s">
        <v>1289</v>
      </c>
      <c r="C16" s="797" t="s">
        <v>1299</v>
      </c>
      <c r="D16" s="799">
        <v>1474957.12</v>
      </c>
      <c r="E16" s="338" t="s">
        <v>1302</v>
      </c>
    </row>
    <row r="17" spans="1:6" s="21" customFormat="1" ht="31.5" customHeight="1">
      <c r="A17" s="24">
        <v>9</v>
      </c>
      <c r="B17" s="793" t="s">
        <v>1289</v>
      </c>
      <c r="C17" s="797" t="s">
        <v>1300</v>
      </c>
      <c r="D17" s="799">
        <v>8910945.2300000004</v>
      </c>
      <c r="E17" s="338" t="s">
        <v>1301</v>
      </c>
    </row>
    <row r="18" spans="1:6" s="21" customFormat="1" ht="31.5" customHeight="1">
      <c r="A18" s="24">
        <v>10</v>
      </c>
      <c r="B18" s="793" t="s">
        <v>1289</v>
      </c>
      <c r="C18" s="797" t="s">
        <v>1695</v>
      </c>
      <c r="D18" s="799">
        <v>804700.02</v>
      </c>
      <c r="E18" s="338" t="s">
        <v>1301</v>
      </c>
    </row>
    <row r="19" spans="1:6" s="21" customFormat="1" ht="31.5" customHeight="1">
      <c r="A19" s="24">
        <v>11</v>
      </c>
      <c r="B19" s="338"/>
      <c r="C19" s="338"/>
      <c r="D19" s="338"/>
      <c r="E19" s="338"/>
    </row>
    <row r="20" spans="1:6" s="21" customFormat="1" ht="31.5" customHeight="1">
      <c r="A20" s="24">
        <v>12</v>
      </c>
      <c r="B20" s="338"/>
      <c r="C20" s="338"/>
      <c r="D20" s="338"/>
      <c r="E20" s="338"/>
    </row>
    <row r="21" spans="1:6" s="21" customFormat="1" ht="31.5" customHeight="1">
      <c r="A21" s="24">
        <v>13</v>
      </c>
      <c r="B21" s="338"/>
      <c r="C21" s="338"/>
      <c r="D21" s="338"/>
      <c r="E21" s="338"/>
    </row>
    <row r="22" spans="1:6" s="21" customFormat="1" ht="31.5" customHeight="1">
      <c r="A22" s="24">
        <v>14</v>
      </c>
      <c r="B22" s="338"/>
      <c r="C22" s="338"/>
      <c r="D22" s="338"/>
      <c r="E22" s="338"/>
    </row>
    <row r="23" spans="1:6" s="21" customFormat="1" ht="31.5" customHeight="1">
      <c r="A23" s="24">
        <v>15</v>
      </c>
      <c r="B23" s="338"/>
      <c r="C23" s="338"/>
      <c r="D23" s="338"/>
      <c r="E23" s="338"/>
    </row>
    <row r="24" spans="1:6" s="21" customFormat="1" ht="31.5" customHeight="1">
      <c r="A24" s="24">
        <v>16</v>
      </c>
      <c r="B24" s="338"/>
      <c r="C24" s="338"/>
      <c r="D24" s="338"/>
      <c r="E24" s="338"/>
    </row>
    <row r="25" spans="1:6" s="21" customFormat="1" ht="31.5" customHeight="1">
      <c r="A25" s="24">
        <v>17</v>
      </c>
      <c r="B25" s="338"/>
      <c r="C25" s="338"/>
      <c r="D25" s="338"/>
      <c r="E25" s="338"/>
    </row>
    <row r="26" spans="1:6" s="21" customFormat="1" ht="31.5" customHeight="1">
      <c r="A26" s="24">
        <v>18</v>
      </c>
      <c r="B26" s="338"/>
      <c r="C26" s="338"/>
      <c r="D26" s="338"/>
      <c r="E26" s="338"/>
    </row>
    <row r="27" spans="1:6" s="21" customFormat="1" ht="31.5" customHeight="1">
      <c r="A27" s="24">
        <v>19</v>
      </c>
      <c r="B27" s="338"/>
      <c r="C27" s="338"/>
      <c r="D27" s="338"/>
      <c r="E27" s="338"/>
    </row>
    <row r="28" spans="1:6" s="21" customFormat="1" ht="31.5" customHeight="1">
      <c r="A28" s="24">
        <v>20</v>
      </c>
      <c r="B28" s="338"/>
      <c r="C28" s="338"/>
      <c r="D28" s="338"/>
      <c r="E28" s="338"/>
    </row>
    <row r="29" spans="1:6" s="21" customFormat="1" ht="18.75" customHeight="1">
      <c r="A29" s="705"/>
      <c r="B29" s="706"/>
      <c r="C29" s="711" t="s">
        <v>708</v>
      </c>
      <c r="D29" s="800">
        <f>SUM(D9:D28)</f>
        <v>16366122.66</v>
      </c>
      <c r="E29" s="707"/>
      <c r="F29" s="710" t="e">
        <f>IF(D29=#REF!,"","VALOR INCORRECTO, DEBE SER IGUAL A LO REPORTADO EN ETCA-I-02 EN LA CUENTA a2) BANCOS/TESORERÍA")</f>
        <v>#REF!</v>
      </c>
    </row>
    <row r="30" spans="1:6" s="425" customFormat="1" ht="15" customHeight="1">
      <c r="A30" s="712" t="s">
        <v>81</v>
      </c>
    </row>
    <row r="31" spans="1:6">
      <c r="A31" s="712" t="s">
        <v>916</v>
      </c>
    </row>
    <row r="32" spans="1:6" s="425" customFormat="1" ht="12.75">
      <c r="A32" s="712" t="s">
        <v>915</v>
      </c>
    </row>
    <row r="33" spans="1:6">
      <c r="A33" s="3"/>
      <c r="B33" s="3"/>
    </row>
    <row r="34" spans="1:6" ht="33" customHeight="1">
      <c r="A34" s="1400" t="s">
        <v>912</v>
      </c>
      <c r="B34" s="1401"/>
      <c r="C34" s="1401"/>
      <c r="D34" s="1401"/>
      <c r="E34" s="1402"/>
    </row>
    <row r="35" spans="1:6" ht="18">
      <c r="A35" s="1397" t="s">
        <v>809</v>
      </c>
      <c r="B35" s="1397"/>
      <c r="C35" s="1397"/>
      <c r="D35" s="1397"/>
      <c r="E35" s="1398" t="s">
        <v>909</v>
      </c>
    </row>
    <row r="36" spans="1:6">
      <c r="A36" s="704"/>
      <c r="B36" s="703" t="s">
        <v>810</v>
      </c>
      <c r="C36" s="703" t="s">
        <v>811</v>
      </c>
      <c r="D36" s="703" t="s">
        <v>298</v>
      </c>
      <c r="E36" s="1398"/>
    </row>
    <row r="37" spans="1:6">
      <c r="A37" s="24">
        <v>1</v>
      </c>
      <c r="B37" s="338"/>
      <c r="C37" s="338"/>
      <c r="D37" s="338"/>
      <c r="E37" s="338"/>
    </row>
    <row r="38" spans="1:6">
      <c r="A38" s="24">
        <v>2</v>
      </c>
      <c r="B38" s="338"/>
      <c r="C38" s="338"/>
      <c r="D38" s="338"/>
      <c r="E38" s="338"/>
    </row>
    <row r="39" spans="1:6">
      <c r="A39" s="24">
        <v>3</v>
      </c>
      <c r="B39" s="338"/>
      <c r="C39" s="338"/>
      <c r="D39" s="338"/>
      <c r="E39" s="338"/>
    </row>
    <row r="40" spans="1:6">
      <c r="A40" s="24">
        <v>4</v>
      </c>
      <c r="B40" s="338"/>
      <c r="C40" s="338"/>
      <c r="D40" s="338"/>
      <c r="E40" s="338"/>
    </row>
    <row r="41" spans="1:6">
      <c r="A41" s="24">
        <v>5</v>
      </c>
      <c r="B41" s="338"/>
      <c r="C41" s="338"/>
      <c r="D41" s="338"/>
      <c r="E41" s="338"/>
    </row>
    <row r="42" spans="1:6">
      <c r="A42" s="24">
        <v>6</v>
      </c>
      <c r="B42" s="338"/>
      <c r="C42" s="338"/>
      <c r="D42" s="338"/>
      <c r="E42" s="338"/>
    </row>
    <row r="43" spans="1:6">
      <c r="A43" s="24">
        <v>7</v>
      </c>
      <c r="B43" s="338"/>
      <c r="C43" s="338"/>
      <c r="D43" s="338"/>
      <c r="E43" s="338"/>
    </row>
    <row r="44" spans="1:6">
      <c r="A44" s="24">
        <v>8</v>
      </c>
      <c r="B44" s="338"/>
      <c r="C44" s="338"/>
      <c r="D44" s="338"/>
      <c r="E44" s="338"/>
    </row>
    <row r="45" spans="1:6">
      <c r="A45" s="24">
        <v>9</v>
      </c>
      <c r="B45" s="338"/>
      <c r="C45" s="338"/>
      <c r="D45" s="338"/>
      <c r="E45" s="338"/>
    </row>
    <row r="46" spans="1:6" ht="18.75">
      <c r="A46" s="705"/>
      <c r="B46" s="706"/>
      <c r="C46" s="711" t="s">
        <v>708</v>
      </c>
      <c r="D46" s="706">
        <f>SUM(D37:D45)</f>
        <v>0</v>
      </c>
      <c r="E46" s="707"/>
      <c r="F46" s="710" t="e">
        <f>IF(D46=#REF!,"","VALOR INCORRECTO, DEBE SER IGUAL A LO REPORTADO EN ETCA-I-02 EN LA CUENTA a4) INVERSIONES TEMPORALES (HASTA 3 MESES)")</f>
        <v>#REF!</v>
      </c>
    </row>
    <row r="48" spans="1:6" ht="33.75" customHeight="1">
      <c r="A48" s="1400" t="s">
        <v>913</v>
      </c>
      <c r="B48" s="1401"/>
      <c r="C48" s="1401"/>
      <c r="D48" s="1401"/>
      <c r="E48" s="1402"/>
    </row>
    <row r="49" spans="1:6" ht="18" customHeight="1">
      <c r="A49" s="1397" t="s">
        <v>809</v>
      </c>
      <c r="B49" s="1397"/>
      <c r="C49" s="1397"/>
      <c r="D49" s="1397"/>
      <c r="E49" s="1398" t="s">
        <v>909</v>
      </c>
    </row>
    <row r="50" spans="1:6">
      <c r="A50" s="704"/>
      <c r="B50" s="703" t="s">
        <v>810</v>
      </c>
      <c r="C50" s="703" t="s">
        <v>811</v>
      </c>
      <c r="D50" s="703" t="s">
        <v>298</v>
      </c>
      <c r="E50" s="1398"/>
    </row>
    <row r="51" spans="1:6">
      <c r="A51" s="24">
        <v>1</v>
      </c>
      <c r="B51" s="338"/>
      <c r="C51" s="338"/>
      <c r="D51" s="338"/>
      <c r="E51" s="338"/>
    </row>
    <row r="52" spans="1:6">
      <c r="A52" s="24">
        <v>2</v>
      </c>
      <c r="B52" s="338"/>
      <c r="C52" s="338"/>
      <c r="D52" s="338"/>
      <c r="E52" s="338"/>
    </row>
    <row r="53" spans="1:6">
      <c r="A53" s="24">
        <v>3</v>
      </c>
      <c r="B53" s="338"/>
      <c r="C53" s="338"/>
      <c r="D53" s="338"/>
      <c r="E53" s="338"/>
    </row>
    <row r="54" spans="1:6">
      <c r="A54" s="24">
        <v>4</v>
      </c>
      <c r="B54" s="338"/>
      <c r="C54" s="338"/>
      <c r="D54" s="338"/>
      <c r="E54" s="338"/>
    </row>
    <row r="55" spans="1:6">
      <c r="A55" s="24">
        <v>5</v>
      </c>
      <c r="B55" s="338"/>
      <c r="C55" s="338"/>
      <c r="D55" s="338"/>
      <c r="E55" s="338"/>
    </row>
    <row r="56" spans="1:6">
      <c r="A56" s="24">
        <v>6</v>
      </c>
      <c r="B56" s="338"/>
      <c r="C56" s="338"/>
      <c r="D56" s="338"/>
      <c r="E56" s="338"/>
    </row>
    <row r="57" spans="1:6">
      <c r="A57" s="24">
        <v>7</v>
      </c>
      <c r="B57" s="338"/>
      <c r="C57" s="338"/>
      <c r="D57" s="338"/>
      <c r="E57" s="338"/>
    </row>
    <row r="58" spans="1:6">
      <c r="A58" s="24">
        <v>8</v>
      </c>
      <c r="B58" s="338"/>
      <c r="C58" s="338"/>
      <c r="D58" s="338"/>
      <c r="E58" s="338"/>
    </row>
    <row r="59" spans="1:6">
      <c r="A59" s="24">
        <v>9</v>
      </c>
      <c r="B59" s="338"/>
      <c r="C59" s="338"/>
      <c r="D59" s="338"/>
      <c r="E59" s="338"/>
    </row>
    <row r="60" spans="1:6" ht="18.75">
      <c r="A60" s="705"/>
      <c r="B60" s="706"/>
      <c r="C60" s="711" t="s">
        <v>708</v>
      </c>
      <c r="D60" s="706">
        <f>SUM(D51:D59)</f>
        <v>0</v>
      </c>
      <c r="E60" s="707"/>
      <c r="F60" s="710" t="e">
        <f>IF(D60=#REF!,"","VALOR INCORRECTO, DEBE SER IGUAL A LO REPORTADO EN ETCA-I-02 EN LA CUENTA b1) INVERSIONES FINANCIERAS DE CORTO PLAZO")</f>
        <v>#REF!</v>
      </c>
    </row>
    <row r="62" spans="1:6" ht="33.75" customHeight="1">
      <c r="A62" s="1400" t="s">
        <v>914</v>
      </c>
      <c r="B62" s="1401"/>
      <c r="C62" s="1401"/>
      <c r="D62" s="1401"/>
      <c r="E62" s="1402"/>
    </row>
    <row r="63" spans="1:6" ht="18">
      <c r="A63" s="1397" t="s">
        <v>809</v>
      </c>
      <c r="B63" s="1397"/>
      <c r="C63" s="1397"/>
      <c r="D63" s="1397"/>
      <c r="E63" s="1398" t="s">
        <v>909</v>
      </c>
    </row>
    <row r="64" spans="1:6">
      <c r="A64" s="704"/>
      <c r="B64" s="703" t="s">
        <v>810</v>
      </c>
      <c r="C64" s="703" t="s">
        <v>811</v>
      </c>
      <c r="D64" s="703" t="s">
        <v>298</v>
      </c>
      <c r="E64" s="1398"/>
    </row>
    <row r="65" spans="1:6">
      <c r="A65" s="24">
        <v>1</v>
      </c>
      <c r="B65" s="338"/>
      <c r="C65" s="338"/>
      <c r="D65" s="338"/>
      <c r="E65" s="338"/>
    </row>
    <row r="66" spans="1:6">
      <c r="A66" s="24">
        <v>2</v>
      </c>
      <c r="B66" s="338"/>
      <c r="C66" s="338"/>
      <c r="D66" s="338"/>
      <c r="E66" s="338"/>
    </row>
    <row r="67" spans="1:6">
      <c r="A67" s="24">
        <v>3</v>
      </c>
      <c r="B67" s="338"/>
      <c r="C67" s="338"/>
      <c r="D67" s="338"/>
      <c r="E67" s="338"/>
    </row>
    <row r="68" spans="1:6">
      <c r="A68" s="24">
        <v>4</v>
      </c>
      <c r="B68" s="338"/>
      <c r="C68" s="338"/>
      <c r="D68" s="338"/>
      <c r="E68" s="338"/>
    </row>
    <row r="69" spans="1:6">
      <c r="A69" s="24">
        <v>5</v>
      </c>
      <c r="B69" s="338"/>
      <c r="C69" s="338"/>
      <c r="D69" s="338"/>
      <c r="E69" s="338"/>
    </row>
    <row r="70" spans="1:6">
      <c r="A70" s="24">
        <v>6</v>
      </c>
      <c r="B70" s="338"/>
      <c r="C70" s="338"/>
      <c r="D70" s="338"/>
      <c r="E70" s="338"/>
    </row>
    <row r="71" spans="1:6">
      <c r="A71" s="24">
        <v>7</v>
      </c>
      <c r="B71" s="338"/>
      <c r="C71" s="338"/>
      <c r="D71" s="338"/>
      <c r="E71" s="338"/>
    </row>
    <row r="72" spans="1:6">
      <c r="A72" s="24">
        <v>8</v>
      </c>
      <c r="B72" s="338"/>
      <c r="C72" s="338"/>
      <c r="D72" s="338"/>
      <c r="E72" s="338"/>
    </row>
    <row r="73" spans="1:6">
      <c r="A73" s="24">
        <v>9</v>
      </c>
      <c r="B73" s="338"/>
      <c r="C73" s="338"/>
      <c r="D73" s="338"/>
      <c r="E73" s="338"/>
    </row>
    <row r="74" spans="1:6" ht="18.75">
      <c r="A74" s="705"/>
      <c r="B74" s="706"/>
      <c r="C74" s="711" t="s">
        <v>708</v>
      </c>
      <c r="D74" s="706">
        <f>SUM(D65:D73)</f>
        <v>0</v>
      </c>
      <c r="E74" s="707"/>
      <c r="F74" s="710" t="e">
        <f>IF(D74=#REF!,"","VALOR INCORRECTO, DEBE SER IGUAL A LO REPORTADO EN ETCA-I-02 EN LA CUENTA a) INVERSIONES FINANCIERAS A LARGO PLAZO")</f>
        <v>#REF!</v>
      </c>
    </row>
    <row r="75" spans="1:6">
      <c r="A75" s="712" t="s">
        <v>81</v>
      </c>
      <c r="B75" s="425"/>
      <c r="C75" s="34"/>
    </row>
    <row r="76" spans="1:6">
      <c r="A76" s="712" t="s">
        <v>916</v>
      </c>
      <c r="B76" s="425"/>
      <c r="C76" s="34"/>
    </row>
    <row r="77" spans="1:6">
      <c r="A77" s="712" t="s">
        <v>915</v>
      </c>
      <c r="B77" s="425"/>
      <c r="C77" s="425"/>
      <c r="D77" s="425"/>
      <c r="E77" s="425"/>
    </row>
    <row r="78" spans="1:6">
      <c r="A78" s="425"/>
      <c r="B78" s="425"/>
      <c r="C78" s="425"/>
      <c r="D78" s="425"/>
      <c r="E78" s="425"/>
    </row>
    <row r="79" spans="1:6" ht="39" customHeight="1">
      <c r="A79" s="709"/>
      <c r="B79" s="709"/>
      <c r="C79" s="709"/>
      <c r="D79" s="709"/>
      <c r="E79" s="709"/>
    </row>
    <row r="80" spans="1:6" ht="15.75" customHeight="1">
      <c r="A80" s="709"/>
      <c r="B80" s="709"/>
      <c r="C80" s="709"/>
      <c r="D80" s="709"/>
      <c r="E80" s="709"/>
    </row>
  </sheetData>
  <mergeCells count="16">
    <mergeCell ref="A49:D49"/>
    <mergeCell ref="E49:E50"/>
    <mergeCell ref="A62:E62"/>
    <mergeCell ref="A63:D63"/>
    <mergeCell ref="E63:E64"/>
    <mergeCell ref="A35:D35"/>
    <mergeCell ref="A6:E6"/>
    <mergeCell ref="A34:E34"/>
    <mergeCell ref="E35:E36"/>
    <mergeCell ref="A48:E48"/>
    <mergeCell ref="A1:E1"/>
    <mergeCell ref="A2:E2"/>
    <mergeCell ref="A3:E3"/>
    <mergeCell ref="A7:D7"/>
    <mergeCell ref="E7:E8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G70"/>
  <sheetViews>
    <sheetView view="pageBreakPreview" topLeftCell="A40" zoomScale="110" zoomScaleNormal="100" zoomScaleSheetLayoutView="110" workbookViewId="0">
      <selection activeCell="C16" sqref="C16:C17"/>
    </sheetView>
  </sheetViews>
  <sheetFormatPr baseColWidth="10" defaultColWidth="11.28515625" defaultRowHeight="16.5"/>
  <cols>
    <col min="1" max="1" width="1.7109375" style="94" customWidth="1"/>
    <col min="2" max="2" width="101.7109375" style="94" bestFit="1" customWidth="1"/>
    <col min="3" max="3" width="18.28515625" style="94" customWidth="1"/>
    <col min="4" max="4" width="18" style="419" customWidth="1"/>
    <col min="5" max="5" width="59.28515625" style="93" customWidth="1"/>
    <col min="6" max="6" width="22.7109375" style="93" customWidth="1"/>
    <col min="7" max="16384" width="11.28515625" style="93"/>
  </cols>
  <sheetData>
    <row r="1" spans="1:7" s="92" customFormat="1" ht="20.25">
      <c r="A1" s="1044" t="str">
        <f>'ETCA-I-01'!A1</f>
        <v>Instituto de Capacitacion Para el Trabajo del Estado de Sonora</v>
      </c>
      <c r="B1" s="1044"/>
      <c r="C1" s="1044"/>
      <c r="D1" s="1044"/>
      <c r="E1" s="407"/>
      <c r="G1" s="40"/>
    </row>
    <row r="2" spans="1:7" ht="15.75">
      <c r="A2" s="1033" t="s">
        <v>1</v>
      </c>
      <c r="B2" s="1033"/>
      <c r="C2" s="1033"/>
      <c r="D2" s="1033"/>
    </row>
    <row r="3" spans="1:7">
      <c r="A3" s="1034" t="s">
        <v>1657</v>
      </c>
      <c r="B3" s="1034"/>
      <c r="C3" s="1034"/>
      <c r="D3" s="1034"/>
    </row>
    <row r="4" spans="1:7" s="94" customFormat="1" ht="17.25" thickBot="1">
      <c r="A4" s="1045" t="s">
        <v>923</v>
      </c>
      <c r="B4" s="1045"/>
      <c r="C4" s="40"/>
      <c r="D4" s="415"/>
    </row>
    <row r="5" spans="1:7" ht="27.75" customHeight="1" thickBot="1">
      <c r="A5" s="1048"/>
      <c r="B5" s="1049"/>
      <c r="C5" s="628">
        <v>2020</v>
      </c>
      <c r="D5" s="628">
        <v>2019</v>
      </c>
    </row>
    <row r="6" spans="1:7" ht="17.25" thickTop="1">
      <c r="A6" s="95" t="s">
        <v>192</v>
      </c>
      <c r="B6" s="96"/>
      <c r="C6" s="97"/>
      <c r="D6" s="570"/>
    </row>
    <row r="7" spans="1:7">
      <c r="A7" s="98" t="s">
        <v>862</v>
      </c>
      <c r="B7" s="99"/>
      <c r="C7" s="516">
        <f>SUM(C8:C14)</f>
        <v>5911048.7999999998</v>
      </c>
      <c r="D7" s="517">
        <f>SUM(D8:D14)</f>
        <v>8253726.0800000001</v>
      </c>
    </row>
    <row r="8" spans="1:7">
      <c r="A8" s="100"/>
      <c r="B8" s="101" t="s">
        <v>193</v>
      </c>
      <c r="C8" s="518">
        <v>0</v>
      </c>
      <c r="D8" s="519">
        <v>0</v>
      </c>
    </row>
    <row r="9" spans="1:7">
      <c r="A9" s="100"/>
      <c r="B9" s="101" t="s">
        <v>194</v>
      </c>
      <c r="C9" s="518">
        <v>0</v>
      </c>
      <c r="D9" s="519">
        <v>0</v>
      </c>
    </row>
    <row r="10" spans="1:7">
      <c r="A10" s="100"/>
      <c r="B10" s="101" t="s">
        <v>195</v>
      </c>
      <c r="C10" s="518">
        <v>0</v>
      </c>
      <c r="D10" s="519">
        <v>0</v>
      </c>
    </row>
    <row r="11" spans="1:7">
      <c r="A11" s="100"/>
      <c r="B11" s="101" t="s">
        <v>196</v>
      </c>
      <c r="C11" s="518">
        <v>0</v>
      </c>
      <c r="D11" s="519">
        <v>0</v>
      </c>
    </row>
    <row r="12" spans="1:7">
      <c r="A12" s="100"/>
      <c r="B12" s="101" t="s">
        <v>847</v>
      </c>
      <c r="C12" s="518">
        <v>0</v>
      </c>
      <c r="D12" s="519">
        <v>0</v>
      </c>
    </row>
    <row r="13" spans="1:7">
      <c r="A13" s="100"/>
      <c r="B13" s="101" t="s">
        <v>848</v>
      </c>
      <c r="C13" s="518">
        <v>0</v>
      </c>
      <c r="D13" s="519">
        <v>0</v>
      </c>
    </row>
    <row r="14" spans="1:7">
      <c r="A14" s="100"/>
      <c r="B14" s="101" t="s">
        <v>863</v>
      </c>
      <c r="C14" s="518">
        <v>5911048.7999999998</v>
      </c>
      <c r="D14" s="519">
        <v>8253726.0800000001</v>
      </c>
    </row>
    <row r="15" spans="1:7" ht="33" customHeight="1">
      <c r="A15" s="1046" t="s">
        <v>849</v>
      </c>
      <c r="B15" s="1047"/>
      <c r="C15" s="516">
        <f>SUM(C16:C17)</f>
        <v>59428286.93</v>
      </c>
      <c r="D15" s="517">
        <f>SUM(D16:D17)</f>
        <v>52948807.159999996</v>
      </c>
    </row>
    <row r="16" spans="1:7">
      <c r="A16" s="100"/>
      <c r="B16" s="101" t="s">
        <v>865</v>
      </c>
      <c r="C16" s="518">
        <v>46509572.93</v>
      </c>
      <c r="D16" s="518"/>
    </row>
    <row r="17" spans="1:4">
      <c r="A17" s="100"/>
      <c r="B17" s="101" t="s">
        <v>864</v>
      </c>
      <c r="C17" s="518">
        <v>12918714</v>
      </c>
      <c r="D17" s="518">
        <v>52948807.159999996</v>
      </c>
    </row>
    <row r="18" spans="1:4">
      <c r="A18" s="98" t="s">
        <v>198</v>
      </c>
      <c r="B18" s="99"/>
      <c r="C18" s="516">
        <f>SUM(C19:C23)</f>
        <v>1045.71</v>
      </c>
      <c r="D18" s="517">
        <f>SUM(D19:D23)</f>
        <v>23047.72</v>
      </c>
    </row>
    <row r="19" spans="1:4">
      <c r="A19" s="100"/>
      <c r="B19" s="101" t="s">
        <v>199</v>
      </c>
      <c r="C19" s="518">
        <v>1045.71</v>
      </c>
      <c r="D19" s="518">
        <v>23047.72</v>
      </c>
    </row>
    <row r="20" spans="1:4">
      <c r="A20" s="100"/>
      <c r="B20" s="101" t="s">
        <v>200</v>
      </c>
      <c r="C20" s="518">
        <v>0</v>
      </c>
      <c r="D20" s="519">
        <v>0</v>
      </c>
    </row>
    <row r="21" spans="1:4">
      <c r="A21" s="100"/>
      <c r="B21" s="101" t="s">
        <v>201</v>
      </c>
      <c r="C21" s="518">
        <v>0</v>
      </c>
      <c r="D21" s="519">
        <v>0</v>
      </c>
    </row>
    <row r="22" spans="1:4">
      <c r="A22" s="100"/>
      <c r="B22" s="101" t="s">
        <v>202</v>
      </c>
      <c r="C22" s="518">
        <v>0</v>
      </c>
      <c r="D22" s="519">
        <v>0</v>
      </c>
    </row>
    <row r="23" spans="1:4">
      <c r="A23" s="100"/>
      <c r="B23" s="101" t="s">
        <v>203</v>
      </c>
      <c r="C23" s="518">
        <v>0</v>
      </c>
      <c r="D23" s="519">
        <v>0</v>
      </c>
    </row>
    <row r="24" spans="1:4">
      <c r="A24" s="102" t="s">
        <v>204</v>
      </c>
      <c r="B24" s="103"/>
      <c r="C24" s="520">
        <f>C18+C15+C7</f>
        <v>65340381.439999998</v>
      </c>
      <c r="D24" s="521">
        <f>D18+D15+D7</f>
        <v>61225580.959999993</v>
      </c>
    </row>
    <row r="25" spans="1:4">
      <c r="A25" s="100"/>
      <c r="B25" s="97"/>
      <c r="C25" s="518"/>
      <c r="D25" s="519"/>
    </row>
    <row r="26" spans="1:4">
      <c r="A26" s="95" t="s">
        <v>205</v>
      </c>
      <c r="B26" s="96"/>
      <c r="C26" s="518"/>
      <c r="D26" s="519"/>
    </row>
    <row r="27" spans="1:4">
      <c r="A27" s="98" t="s">
        <v>206</v>
      </c>
      <c r="B27" s="99"/>
      <c r="C27" s="516">
        <f>SUM(C28:C30)</f>
        <v>59270578.600000001</v>
      </c>
      <c r="D27" s="517">
        <f>SUM(D28:D30)</f>
        <v>56539112.199999996</v>
      </c>
    </row>
    <row r="28" spans="1:4">
      <c r="A28" s="100"/>
      <c r="B28" s="101" t="s">
        <v>207</v>
      </c>
      <c r="C28" s="518">
        <v>54568713.670000002</v>
      </c>
      <c r="D28" s="518">
        <v>52120742.009999998</v>
      </c>
    </row>
    <row r="29" spans="1:4">
      <c r="A29" s="100"/>
      <c r="B29" s="101" t="s">
        <v>208</v>
      </c>
      <c r="C29" s="518">
        <v>841201.03</v>
      </c>
      <c r="D29" s="518">
        <v>831056.66</v>
      </c>
    </row>
    <row r="30" spans="1:4">
      <c r="A30" s="100"/>
      <c r="B30" s="101" t="s">
        <v>209</v>
      </c>
      <c r="C30" s="518">
        <v>3860663.9</v>
      </c>
      <c r="D30" s="518">
        <v>3587313.53</v>
      </c>
    </row>
    <row r="31" spans="1:4">
      <c r="A31" s="98" t="s">
        <v>362</v>
      </c>
      <c r="B31" s="99"/>
      <c r="C31" s="516">
        <f>SUM(C32:C40)</f>
        <v>0</v>
      </c>
      <c r="D31" s="517">
        <f>SUM(D32:D40)</f>
        <v>0</v>
      </c>
    </row>
    <row r="32" spans="1:4">
      <c r="A32" s="100"/>
      <c r="B32" s="101" t="s">
        <v>210</v>
      </c>
      <c r="C32" s="518">
        <v>0</v>
      </c>
      <c r="D32" s="519">
        <v>0</v>
      </c>
    </row>
    <row r="33" spans="1:4">
      <c r="A33" s="100"/>
      <c r="B33" s="101" t="s">
        <v>211</v>
      </c>
      <c r="C33" s="518">
        <v>0</v>
      </c>
      <c r="D33" s="519">
        <v>0</v>
      </c>
    </row>
    <row r="34" spans="1:4">
      <c r="A34" s="100"/>
      <c r="B34" s="101" t="s">
        <v>212</v>
      </c>
      <c r="C34" s="518">
        <v>0</v>
      </c>
      <c r="D34" s="519">
        <v>0</v>
      </c>
    </row>
    <row r="35" spans="1:4">
      <c r="A35" s="100"/>
      <c r="B35" s="101" t="s">
        <v>213</v>
      </c>
      <c r="C35" s="518">
        <v>0</v>
      </c>
      <c r="D35" s="519">
        <v>0</v>
      </c>
    </row>
    <row r="36" spans="1:4">
      <c r="A36" s="100"/>
      <c r="B36" s="101" t="s">
        <v>214</v>
      </c>
      <c r="C36" s="518">
        <v>0</v>
      </c>
      <c r="D36" s="519">
        <v>0</v>
      </c>
    </row>
    <row r="37" spans="1:4">
      <c r="A37" s="100"/>
      <c r="B37" s="101" t="s">
        <v>215</v>
      </c>
      <c r="C37" s="518">
        <v>0</v>
      </c>
      <c r="D37" s="519">
        <v>0</v>
      </c>
    </row>
    <row r="38" spans="1:4">
      <c r="A38" s="100"/>
      <c r="B38" s="101" t="s">
        <v>216</v>
      </c>
      <c r="C38" s="518">
        <v>0</v>
      </c>
      <c r="D38" s="519">
        <v>0</v>
      </c>
    </row>
    <row r="39" spans="1:4">
      <c r="A39" s="100"/>
      <c r="B39" s="101" t="s">
        <v>217</v>
      </c>
      <c r="C39" s="518">
        <v>0</v>
      </c>
      <c r="D39" s="519">
        <v>0</v>
      </c>
    </row>
    <row r="40" spans="1:4">
      <c r="A40" s="100"/>
      <c r="B40" s="101" t="s">
        <v>218</v>
      </c>
      <c r="C40" s="518">
        <v>0</v>
      </c>
      <c r="D40" s="519">
        <v>0</v>
      </c>
    </row>
    <row r="41" spans="1:4">
      <c r="A41" s="98" t="s">
        <v>219</v>
      </c>
      <c r="B41" s="99"/>
      <c r="C41" s="516">
        <f>SUM(C42:C44)</f>
        <v>0</v>
      </c>
      <c r="D41" s="517">
        <f>SUM(D42:D44)</f>
        <v>0</v>
      </c>
    </row>
    <row r="42" spans="1:4">
      <c r="A42" s="100"/>
      <c r="B42" s="101" t="s">
        <v>220</v>
      </c>
      <c r="C42" s="518">
        <v>0</v>
      </c>
      <c r="D42" s="519">
        <v>0</v>
      </c>
    </row>
    <row r="43" spans="1:4">
      <c r="A43" s="100"/>
      <c r="B43" s="101" t="s">
        <v>67</v>
      </c>
      <c r="C43" s="518">
        <v>0</v>
      </c>
      <c r="D43" s="519">
        <v>0</v>
      </c>
    </row>
    <row r="44" spans="1:4">
      <c r="A44" s="100"/>
      <c r="B44" s="101" t="s">
        <v>221</v>
      </c>
      <c r="C44" s="518">
        <v>0</v>
      </c>
      <c r="D44" s="519">
        <v>0</v>
      </c>
    </row>
    <row r="45" spans="1:4">
      <c r="A45" s="98" t="s">
        <v>222</v>
      </c>
      <c r="B45" s="99"/>
      <c r="C45" s="516">
        <f>SUM(C46:C50)</f>
        <v>0</v>
      </c>
      <c r="D45" s="517">
        <f>SUM(D46:D50)</f>
        <v>0</v>
      </c>
    </row>
    <row r="46" spans="1:4">
      <c r="A46" s="100"/>
      <c r="B46" s="101" t="s">
        <v>223</v>
      </c>
      <c r="C46" s="518">
        <v>0</v>
      </c>
      <c r="D46" s="519">
        <v>0</v>
      </c>
    </row>
    <row r="47" spans="1:4">
      <c r="A47" s="100"/>
      <c r="B47" s="101" t="s">
        <v>224</v>
      </c>
      <c r="C47" s="518">
        <v>0</v>
      </c>
      <c r="D47" s="519">
        <v>0</v>
      </c>
    </row>
    <row r="48" spans="1:4">
      <c r="A48" s="100"/>
      <c r="B48" s="101" t="s">
        <v>225</v>
      </c>
      <c r="C48" s="518">
        <v>0</v>
      </c>
      <c r="D48" s="519">
        <v>0</v>
      </c>
    </row>
    <row r="49" spans="1:5">
      <c r="A49" s="100"/>
      <c r="B49" s="101" t="s">
        <v>226</v>
      </c>
      <c r="C49" s="518">
        <v>0</v>
      </c>
      <c r="D49" s="519">
        <v>0</v>
      </c>
    </row>
    <row r="50" spans="1:5">
      <c r="A50" s="100"/>
      <c r="B50" s="101" t="s">
        <v>227</v>
      </c>
      <c r="C50" s="518">
        <v>0</v>
      </c>
      <c r="D50" s="519">
        <v>0</v>
      </c>
    </row>
    <row r="51" spans="1:5">
      <c r="A51" s="98" t="s">
        <v>228</v>
      </c>
      <c r="B51" s="99"/>
      <c r="C51" s="520">
        <f>SUM(C52:C57)</f>
        <v>6451163.1699999999</v>
      </c>
      <c r="D51" s="521">
        <f>SUM(D52:D57)</f>
        <v>2937764.58</v>
      </c>
    </row>
    <row r="52" spans="1:5">
      <c r="A52" s="100"/>
      <c r="B52" s="101" t="s">
        <v>229</v>
      </c>
      <c r="C52" s="518">
        <v>6451163.1699999999</v>
      </c>
      <c r="D52" s="518">
        <v>2937764.58</v>
      </c>
    </row>
    <row r="53" spans="1:5">
      <c r="A53" s="100"/>
      <c r="B53" s="101" t="s">
        <v>230</v>
      </c>
      <c r="C53" s="518">
        <v>0</v>
      </c>
      <c r="D53" s="519">
        <v>0</v>
      </c>
    </row>
    <row r="54" spans="1:5">
      <c r="A54" s="100"/>
      <c r="B54" s="101" t="s">
        <v>231</v>
      </c>
      <c r="C54" s="518">
        <v>0</v>
      </c>
      <c r="D54" s="519">
        <v>0</v>
      </c>
    </row>
    <row r="55" spans="1:5">
      <c r="A55" s="100"/>
      <c r="B55" s="101" t="s">
        <v>866</v>
      </c>
      <c r="C55" s="518">
        <v>0</v>
      </c>
      <c r="D55" s="519">
        <v>0</v>
      </c>
    </row>
    <row r="56" spans="1:5">
      <c r="A56" s="100"/>
      <c r="B56" s="101" t="s">
        <v>232</v>
      </c>
      <c r="C56" s="518">
        <v>0</v>
      </c>
      <c r="D56" s="519">
        <v>0</v>
      </c>
    </row>
    <row r="57" spans="1:5">
      <c r="A57" s="100"/>
      <c r="B57" s="101" t="s">
        <v>233</v>
      </c>
      <c r="C57" s="518">
        <v>0</v>
      </c>
      <c r="D57" s="519">
        <v>0</v>
      </c>
    </row>
    <row r="58" spans="1:5">
      <c r="A58" s="98" t="s">
        <v>234</v>
      </c>
      <c r="B58" s="99"/>
      <c r="C58" s="520">
        <f>C59</f>
        <v>0</v>
      </c>
      <c r="D58" s="521">
        <f>D59</f>
        <v>0</v>
      </c>
    </row>
    <row r="59" spans="1:5">
      <c r="A59" s="100"/>
      <c r="B59" s="101" t="s">
        <v>235</v>
      </c>
      <c r="C59" s="518">
        <v>0</v>
      </c>
      <c r="D59" s="519">
        <v>0</v>
      </c>
    </row>
    <row r="60" spans="1:5">
      <c r="A60" s="100"/>
      <c r="B60" s="104"/>
      <c r="C60" s="518"/>
      <c r="D60" s="519"/>
    </row>
    <row r="61" spans="1:5">
      <c r="A61" s="98" t="s">
        <v>236</v>
      </c>
      <c r="B61" s="99"/>
      <c r="C61" s="520">
        <f>C58+C51+C45+C31+C27+C41</f>
        <v>65721741.770000003</v>
      </c>
      <c r="D61" s="521">
        <f>D58+D51+D45+D31+D27+D41</f>
        <v>59476876.779999994</v>
      </c>
    </row>
    <row r="62" spans="1:5">
      <c r="A62" s="100"/>
      <c r="B62" s="104"/>
      <c r="C62" s="518"/>
      <c r="D62" s="519"/>
    </row>
    <row r="63" spans="1:5" ht="20.25">
      <c r="A63" s="98" t="s">
        <v>237</v>
      </c>
      <c r="B63" s="99"/>
      <c r="C63" s="520">
        <f>C24-C61</f>
        <v>-381360.33000000566</v>
      </c>
      <c r="D63" s="521">
        <f>D24-D61</f>
        <v>1748704.1799999997</v>
      </c>
      <c r="E63" s="420" t="str">
        <f>IF((C63-'ETCA-I-01'!F39)&gt;0.9,"ERROR!!!, NO COINCIDEN LOS MONTOS CON LO REPORTADO EN EL FORMATO ETCA-I-01","")</f>
        <v/>
      </c>
    </row>
    <row r="64" spans="1:5" ht="21" thickBot="1">
      <c r="A64" s="105"/>
      <c r="B64" s="106"/>
      <c r="C64" s="106"/>
      <c r="D64" s="416"/>
      <c r="E64" s="420" t="str">
        <f>IF((D63-'ETCA-I-01'!G39)&gt;0.9,"ERROR!!!, NO COINCIDEN LOS MONTOS CON LO REPORTADO EN EL FORMATO ETCA-I-01","")</f>
        <v>ERROR!!!, NO COINCIDEN LOS MONTOS CON LO REPORTADO EN EL FORMATO ETCA-I-01</v>
      </c>
    </row>
    <row r="65" spans="1:4" s="409" customFormat="1" ht="16.5" customHeight="1">
      <c r="A65" s="104"/>
      <c r="B65" s="475" t="s">
        <v>238</v>
      </c>
      <c r="C65" s="104"/>
      <c r="D65" s="476"/>
    </row>
    <row r="66" spans="1:4" s="409" customFormat="1" ht="16.5" customHeight="1">
      <c r="A66" s="104"/>
      <c r="B66" s="104"/>
      <c r="C66" s="104" t="s">
        <v>239</v>
      </c>
      <c r="D66" s="476"/>
    </row>
    <row r="67" spans="1:4" s="409" customFormat="1" ht="16.5" customHeight="1">
      <c r="A67" s="104"/>
      <c r="B67" s="104" t="s">
        <v>239</v>
      </c>
      <c r="C67" s="104" t="s">
        <v>239</v>
      </c>
      <c r="D67" s="476"/>
    </row>
    <row r="68" spans="1:4" s="409" customFormat="1" ht="16.5" customHeight="1">
      <c r="A68" s="104"/>
      <c r="B68" s="104"/>
      <c r="C68" s="104"/>
      <c r="D68" s="476"/>
    </row>
    <row r="69" spans="1:4" s="409" customFormat="1" ht="16.5" customHeight="1">
      <c r="A69" s="408"/>
      <c r="B69" s="39" t="s">
        <v>239</v>
      </c>
      <c r="C69" s="408"/>
      <c r="D69" s="417"/>
    </row>
    <row r="70" spans="1:4">
      <c r="C70" s="86"/>
      <c r="D70" s="418" t="s">
        <v>82</v>
      </c>
    </row>
  </sheetData>
  <sheetProtection password="C115" sheet="1" formatColumns="0" formatRows="0" insertHyperlinks="0"/>
  <mergeCells count="6">
    <mergeCell ref="A1:D1"/>
    <mergeCell ref="A4:B4"/>
    <mergeCell ref="A15:B15"/>
    <mergeCell ref="A5:B5"/>
    <mergeCell ref="A2:D2"/>
    <mergeCell ref="A3:D3"/>
  </mergeCells>
  <printOptions horizontalCentered="1"/>
  <pageMargins left="0.47244094488188981" right="0.19685039370078741" top="0.39370078740157483" bottom="0.19685039370078741" header="0.31496062992125984" footer="0.19685039370078741"/>
  <pageSetup scale="62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7"/>
  <sheetViews>
    <sheetView topLeftCell="A124" workbookViewId="0">
      <selection activeCell="E142" sqref="E142"/>
    </sheetView>
  </sheetViews>
  <sheetFormatPr baseColWidth="10" defaultRowHeight="15"/>
  <cols>
    <col min="1" max="1" width="15.7109375" customWidth="1"/>
    <col min="2" max="4" width="4.5703125" customWidth="1"/>
    <col min="5" max="5" width="13" customWidth="1"/>
    <col min="6" max="6" width="7.7109375" customWidth="1"/>
    <col min="7" max="8" width="6.42578125" customWidth="1"/>
    <col min="9" max="9" width="12" customWidth="1"/>
    <col min="10" max="10" width="6" customWidth="1"/>
    <col min="11" max="12" width="6.42578125" customWidth="1"/>
    <col min="13" max="13" width="7.85546875" customWidth="1"/>
    <col min="14" max="14" width="8.85546875" customWidth="1"/>
    <col min="15" max="15" width="7.5703125" customWidth="1"/>
    <col min="16" max="22" width="16.28515625" customWidth="1"/>
  </cols>
  <sheetData>
    <row r="1" spans="1:22" ht="24.75" customHeight="1">
      <c r="A1" s="702" t="s">
        <v>908</v>
      </c>
      <c r="B1" s="1403" t="s">
        <v>907</v>
      </c>
      <c r="C1" s="1404"/>
      <c r="D1" s="1404"/>
      <c r="E1" s="1404"/>
      <c r="F1" s="1404"/>
      <c r="G1" s="1404"/>
      <c r="H1" s="1405"/>
      <c r="I1" s="1406" t="s">
        <v>906</v>
      </c>
      <c r="J1" s="1407"/>
      <c r="K1" s="1403" t="s">
        <v>905</v>
      </c>
      <c r="L1" s="1404"/>
      <c r="M1" s="1404"/>
      <c r="N1" s="1404"/>
      <c r="O1" s="1405"/>
      <c r="P1" s="1403" t="s">
        <v>904</v>
      </c>
      <c r="Q1" s="1404"/>
      <c r="R1" s="1404"/>
      <c r="S1" s="1404"/>
      <c r="T1" s="1404"/>
      <c r="U1" s="1404"/>
      <c r="V1" s="1405"/>
    </row>
    <row r="2" spans="1:22" ht="168" customHeight="1" thickBot="1">
      <c r="A2" s="701" t="s">
        <v>903</v>
      </c>
      <c r="B2" s="700" t="s">
        <v>902</v>
      </c>
      <c r="C2" s="699" t="s">
        <v>901</v>
      </c>
      <c r="D2" s="699" t="s">
        <v>900</v>
      </c>
      <c r="E2" s="698" t="s">
        <v>899</v>
      </c>
      <c r="F2" s="697" t="s">
        <v>898</v>
      </c>
      <c r="G2" s="697" t="s">
        <v>897</v>
      </c>
      <c r="H2" s="697" t="s">
        <v>896</v>
      </c>
      <c r="I2" s="696" t="s">
        <v>895</v>
      </c>
      <c r="J2" s="695" t="s">
        <v>894</v>
      </c>
      <c r="K2" s="694" t="s">
        <v>893</v>
      </c>
      <c r="L2" s="693" t="s">
        <v>892</v>
      </c>
      <c r="M2" s="693" t="s">
        <v>891</v>
      </c>
      <c r="N2" s="693" t="s">
        <v>890</v>
      </c>
      <c r="O2" s="692" t="s">
        <v>889</v>
      </c>
      <c r="P2" s="691" t="s">
        <v>888</v>
      </c>
      <c r="Q2" s="690" t="s">
        <v>887</v>
      </c>
      <c r="R2" s="690" t="s">
        <v>886</v>
      </c>
      <c r="S2" s="689" t="s">
        <v>885</v>
      </c>
      <c r="T2" s="689" t="s">
        <v>884</v>
      </c>
      <c r="U2" s="689" t="s">
        <v>883</v>
      </c>
      <c r="V2" s="688" t="s">
        <v>882</v>
      </c>
    </row>
    <row r="3" spans="1:22" ht="15.75" thickBot="1">
      <c r="A3" s="687">
        <v>10</v>
      </c>
      <c r="B3" s="687">
        <v>1</v>
      </c>
      <c r="C3" s="687">
        <v>1</v>
      </c>
      <c r="D3" s="687">
        <v>2</v>
      </c>
      <c r="E3" s="687">
        <v>7</v>
      </c>
      <c r="F3" s="687">
        <v>3</v>
      </c>
      <c r="G3" s="687">
        <v>1</v>
      </c>
      <c r="H3" s="687">
        <v>1</v>
      </c>
      <c r="I3" s="687">
        <v>5</v>
      </c>
      <c r="J3" s="687">
        <v>1</v>
      </c>
      <c r="K3" s="687">
        <v>2</v>
      </c>
      <c r="L3" s="687">
        <v>1</v>
      </c>
      <c r="M3" s="686">
        <v>1</v>
      </c>
      <c r="N3" s="686">
        <v>2</v>
      </c>
      <c r="O3" s="686">
        <v>2</v>
      </c>
      <c r="P3" s="686"/>
      <c r="Q3" s="686"/>
      <c r="R3" s="686"/>
      <c r="S3" s="686"/>
      <c r="T3" s="686"/>
      <c r="U3" s="686"/>
      <c r="V3" s="686"/>
    </row>
    <row r="4" spans="1:22">
      <c r="A4">
        <v>4088200100</v>
      </c>
      <c r="B4" s="765">
        <v>2</v>
      </c>
      <c r="C4" s="765">
        <v>5</v>
      </c>
      <c r="D4" s="766">
        <v>2</v>
      </c>
      <c r="E4" s="765" t="s">
        <v>1205</v>
      </c>
      <c r="F4" s="765">
        <v>287</v>
      </c>
      <c r="G4" s="765" t="s">
        <v>701</v>
      </c>
      <c r="H4" s="767">
        <v>1</v>
      </c>
      <c r="I4" s="768" t="s">
        <v>1033</v>
      </c>
      <c r="J4">
        <v>1</v>
      </c>
      <c r="K4" s="765">
        <v>20</v>
      </c>
      <c r="L4">
        <v>1</v>
      </c>
      <c r="M4">
        <v>4</v>
      </c>
      <c r="N4" t="s">
        <v>1206</v>
      </c>
      <c r="O4">
        <v>13</v>
      </c>
      <c r="P4" s="769">
        <v>22929.25</v>
      </c>
      <c r="Q4" s="769">
        <v>0</v>
      </c>
      <c r="R4" s="769">
        <f>P4+Q4</f>
        <v>22929.25</v>
      </c>
      <c r="S4" s="769">
        <v>0</v>
      </c>
      <c r="T4" s="769">
        <v>0</v>
      </c>
      <c r="U4" s="769">
        <v>0</v>
      </c>
      <c r="V4" s="769">
        <v>0</v>
      </c>
    </row>
    <row r="5" spans="1:22">
      <c r="A5">
        <v>4088200100</v>
      </c>
      <c r="B5" s="765">
        <v>2</v>
      </c>
      <c r="C5" s="765">
        <v>5</v>
      </c>
      <c r="D5" s="766">
        <v>2</v>
      </c>
      <c r="E5" s="765" t="s">
        <v>1205</v>
      </c>
      <c r="F5" s="765">
        <v>287</v>
      </c>
      <c r="G5" s="765" t="s">
        <v>701</v>
      </c>
      <c r="H5" s="767">
        <v>1</v>
      </c>
      <c r="I5" t="s">
        <v>1034</v>
      </c>
      <c r="J5">
        <v>1</v>
      </c>
      <c r="K5" s="765">
        <v>20</v>
      </c>
      <c r="L5">
        <v>1</v>
      </c>
      <c r="M5">
        <v>4</v>
      </c>
      <c r="N5" t="s">
        <v>1206</v>
      </c>
      <c r="O5">
        <v>13</v>
      </c>
      <c r="P5" s="769">
        <v>4760.84</v>
      </c>
      <c r="Q5" s="769">
        <v>0</v>
      </c>
      <c r="R5" s="769">
        <f t="shared" ref="R5:R68" si="0">P5+Q5</f>
        <v>4760.84</v>
      </c>
      <c r="S5" s="769">
        <v>-2448.65</v>
      </c>
      <c r="T5" s="769">
        <v>-2448.65</v>
      </c>
      <c r="U5" s="769">
        <v>-2448.65</v>
      </c>
      <c r="V5" s="769">
        <v>-2448.65</v>
      </c>
    </row>
    <row r="6" spans="1:22">
      <c r="A6">
        <v>4088200100</v>
      </c>
      <c r="B6" s="765">
        <v>2</v>
      </c>
      <c r="C6" s="765">
        <v>5</v>
      </c>
      <c r="D6" s="766">
        <v>2</v>
      </c>
      <c r="E6" s="765" t="s">
        <v>1205</v>
      </c>
      <c r="F6" s="765">
        <v>287</v>
      </c>
      <c r="G6" s="765" t="s">
        <v>701</v>
      </c>
      <c r="H6" s="767">
        <v>1</v>
      </c>
      <c r="I6" t="s">
        <v>1039</v>
      </c>
      <c r="J6">
        <v>1</v>
      </c>
      <c r="K6" s="765">
        <v>20</v>
      </c>
      <c r="L6">
        <v>1</v>
      </c>
      <c r="M6">
        <v>4</v>
      </c>
      <c r="N6" t="s">
        <v>1206</v>
      </c>
      <c r="O6">
        <v>13</v>
      </c>
      <c r="P6" s="769">
        <v>2827.36</v>
      </c>
      <c r="Q6" s="769">
        <v>0</v>
      </c>
      <c r="R6" s="769">
        <f t="shared" si="0"/>
        <v>2827.36</v>
      </c>
      <c r="S6" s="769">
        <v>0</v>
      </c>
      <c r="T6" s="769">
        <v>0</v>
      </c>
      <c r="U6" s="769">
        <v>0</v>
      </c>
      <c r="V6" s="769">
        <v>0</v>
      </c>
    </row>
    <row r="7" spans="1:22">
      <c r="A7">
        <v>4088200100</v>
      </c>
      <c r="B7" s="765">
        <v>2</v>
      </c>
      <c r="C7" s="765">
        <v>5</v>
      </c>
      <c r="D7" s="766">
        <v>2</v>
      </c>
      <c r="E7" s="765" t="s">
        <v>1205</v>
      </c>
      <c r="F7" s="765">
        <v>287</v>
      </c>
      <c r="G7" s="765" t="s">
        <v>701</v>
      </c>
      <c r="H7" s="767">
        <v>1</v>
      </c>
      <c r="I7" t="s">
        <v>1040</v>
      </c>
      <c r="J7">
        <v>1</v>
      </c>
      <c r="K7" s="765">
        <v>20</v>
      </c>
      <c r="L7">
        <v>1</v>
      </c>
      <c r="M7">
        <v>4</v>
      </c>
      <c r="N7" t="s">
        <v>1206</v>
      </c>
      <c r="O7">
        <v>13</v>
      </c>
      <c r="P7" s="769">
        <v>3028.01</v>
      </c>
      <c r="Q7" s="769">
        <v>0</v>
      </c>
      <c r="R7" s="769">
        <f t="shared" si="0"/>
        <v>3028.01</v>
      </c>
      <c r="S7" s="769">
        <v>0</v>
      </c>
      <c r="T7" s="769">
        <v>0</v>
      </c>
      <c r="U7" s="769">
        <v>0</v>
      </c>
      <c r="V7" s="769">
        <v>0</v>
      </c>
    </row>
    <row r="8" spans="1:22">
      <c r="A8">
        <v>4088200100</v>
      </c>
      <c r="B8" s="765">
        <v>2</v>
      </c>
      <c r="C8" s="765">
        <v>5</v>
      </c>
      <c r="D8" s="766">
        <v>2</v>
      </c>
      <c r="E8" s="765" t="s">
        <v>1205</v>
      </c>
      <c r="F8" s="765">
        <v>287</v>
      </c>
      <c r="G8" s="765" t="s">
        <v>701</v>
      </c>
      <c r="H8" s="767">
        <v>1</v>
      </c>
      <c r="I8" t="s">
        <v>1041</v>
      </c>
      <c r="J8">
        <v>1</v>
      </c>
      <c r="K8" s="765">
        <v>20</v>
      </c>
      <c r="L8">
        <v>1</v>
      </c>
      <c r="M8">
        <v>4</v>
      </c>
      <c r="N8" t="s">
        <v>1206</v>
      </c>
      <c r="O8">
        <v>13</v>
      </c>
      <c r="P8" s="769">
        <v>716804.7</v>
      </c>
      <c r="Q8" s="769">
        <v>0</v>
      </c>
      <c r="R8" s="769">
        <f t="shared" si="0"/>
        <v>716804.7</v>
      </c>
      <c r="S8" s="769">
        <v>0</v>
      </c>
      <c r="T8" s="769">
        <v>0</v>
      </c>
      <c r="U8" s="769">
        <v>0</v>
      </c>
      <c r="V8" s="769">
        <v>0</v>
      </c>
    </row>
    <row r="9" spans="1:22">
      <c r="A9">
        <v>4088200100</v>
      </c>
      <c r="B9" s="765">
        <v>2</v>
      </c>
      <c r="C9" s="765">
        <v>5</v>
      </c>
      <c r="D9" s="766">
        <v>2</v>
      </c>
      <c r="E9" s="765" t="s">
        <v>1205</v>
      </c>
      <c r="F9" s="765">
        <v>287</v>
      </c>
      <c r="G9" s="765" t="s">
        <v>701</v>
      </c>
      <c r="H9" s="767">
        <v>1</v>
      </c>
      <c r="I9" t="s">
        <v>1042</v>
      </c>
      <c r="J9">
        <v>1</v>
      </c>
      <c r="K9" s="765">
        <v>20</v>
      </c>
      <c r="L9">
        <v>1</v>
      </c>
      <c r="M9">
        <v>4</v>
      </c>
      <c r="N9" t="s">
        <v>1206</v>
      </c>
      <c r="O9">
        <v>13</v>
      </c>
      <c r="P9" s="769">
        <v>697804.7</v>
      </c>
      <c r="Q9" s="769">
        <v>0</v>
      </c>
      <c r="R9" s="769">
        <f t="shared" si="0"/>
        <v>697804.7</v>
      </c>
      <c r="S9" s="769">
        <v>0</v>
      </c>
      <c r="T9" s="769">
        <v>0</v>
      </c>
      <c r="U9" s="769">
        <v>0</v>
      </c>
      <c r="V9" s="769">
        <v>0</v>
      </c>
    </row>
    <row r="10" spans="1:22">
      <c r="A10">
        <v>4088200100</v>
      </c>
      <c r="B10" s="765">
        <v>2</v>
      </c>
      <c r="C10" s="765">
        <v>5</v>
      </c>
      <c r="D10" s="766">
        <v>2</v>
      </c>
      <c r="E10" s="765" t="s">
        <v>1205</v>
      </c>
      <c r="F10" s="765">
        <v>287</v>
      </c>
      <c r="G10" s="765" t="s">
        <v>701</v>
      </c>
      <c r="H10" s="767">
        <v>1</v>
      </c>
      <c r="I10" t="s">
        <v>1043</v>
      </c>
      <c r="J10">
        <v>1</v>
      </c>
      <c r="K10" s="765">
        <v>20</v>
      </c>
      <c r="L10">
        <v>1</v>
      </c>
      <c r="M10">
        <v>4</v>
      </c>
      <c r="N10" t="s">
        <v>1206</v>
      </c>
      <c r="O10">
        <v>13</v>
      </c>
      <c r="P10" s="769">
        <v>2686316.01</v>
      </c>
      <c r="Q10" s="769">
        <v>0</v>
      </c>
      <c r="R10" s="769">
        <f t="shared" si="0"/>
        <v>2686316.01</v>
      </c>
      <c r="S10" s="769">
        <v>1210356.6499999999</v>
      </c>
      <c r="T10" s="769">
        <v>1210356.6499999999</v>
      </c>
      <c r="U10" s="769">
        <v>1210356.6499999999</v>
      </c>
      <c r="V10" s="769">
        <v>1210356.6499999999</v>
      </c>
    </row>
    <row r="11" spans="1:22">
      <c r="A11">
        <v>4088200100</v>
      </c>
      <c r="B11" s="765">
        <v>2</v>
      </c>
      <c r="C11" s="765">
        <v>5</v>
      </c>
      <c r="D11" s="766">
        <v>2</v>
      </c>
      <c r="E11" s="765" t="s">
        <v>1205</v>
      </c>
      <c r="F11" s="765">
        <v>287</v>
      </c>
      <c r="G11" s="765" t="s">
        <v>701</v>
      </c>
      <c r="H11" s="767">
        <v>1</v>
      </c>
      <c r="I11" t="s">
        <v>1044</v>
      </c>
      <c r="J11">
        <v>1</v>
      </c>
      <c r="K11" s="765">
        <v>20</v>
      </c>
      <c r="L11">
        <v>1</v>
      </c>
      <c r="M11">
        <v>4</v>
      </c>
      <c r="N11" t="s">
        <v>1206</v>
      </c>
      <c r="O11">
        <v>13</v>
      </c>
      <c r="P11" s="769">
        <v>416276.34</v>
      </c>
      <c r="Q11" s="769">
        <v>0</v>
      </c>
      <c r="R11" s="769">
        <f t="shared" si="0"/>
        <v>416276.34</v>
      </c>
      <c r="S11" s="769">
        <v>0</v>
      </c>
      <c r="T11" s="769">
        <v>0</v>
      </c>
      <c r="U11" s="769">
        <v>0</v>
      </c>
      <c r="V11" s="769">
        <v>0</v>
      </c>
    </row>
    <row r="12" spans="1:22">
      <c r="A12">
        <v>4088200100</v>
      </c>
      <c r="B12" s="765">
        <v>2</v>
      </c>
      <c r="C12" s="765">
        <v>5</v>
      </c>
      <c r="D12" s="766">
        <v>2</v>
      </c>
      <c r="E12" s="765" t="s">
        <v>1205</v>
      </c>
      <c r="F12" s="765">
        <v>287</v>
      </c>
      <c r="G12" s="765" t="s">
        <v>701</v>
      </c>
      <c r="H12" s="767">
        <v>1</v>
      </c>
      <c r="I12" t="s">
        <v>1045</v>
      </c>
      <c r="J12">
        <v>1</v>
      </c>
      <c r="K12" s="765">
        <v>20</v>
      </c>
      <c r="L12">
        <v>1</v>
      </c>
      <c r="M12">
        <v>4</v>
      </c>
      <c r="N12" t="s">
        <v>1206</v>
      </c>
      <c r="O12">
        <v>13</v>
      </c>
      <c r="P12" s="769">
        <v>1256.58</v>
      </c>
      <c r="Q12" s="769">
        <v>0</v>
      </c>
      <c r="R12" s="769">
        <f t="shared" si="0"/>
        <v>1256.58</v>
      </c>
      <c r="S12" s="769">
        <v>817.71</v>
      </c>
      <c r="T12" s="769">
        <v>817.71</v>
      </c>
      <c r="U12" s="769">
        <v>547.95000000000005</v>
      </c>
      <c r="V12" s="769">
        <v>547.95000000000005</v>
      </c>
    </row>
    <row r="13" spans="1:22">
      <c r="A13">
        <v>4088200100</v>
      </c>
      <c r="B13" s="765">
        <v>2</v>
      </c>
      <c r="C13" s="765">
        <v>5</v>
      </c>
      <c r="D13" s="766">
        <v>2</v>
      </c>
      <c r="E13" s="765" t="s">
        <v>1205</v>
      </c>
      <c r="F13" s="765">
        <v>287</v>
      </c>
      <c r="G13" s="765" t="s">
        <v>701</v>
      </c>
      <c r="H13" s="767">
        <v>1</v>
      </c>
      <c r="I13" t="s">
        <v>1046</v>
      </c>
      <c r="J13">
        <v>1</v>
      </c>
      <c r="K13" s="765">
        <v>20</v>
      </c>
      <c r="L13">
        <v>1</v>
      </c>
      <c r="M13">
        <v>4</v>
      </c>
      <c r="N13" t="s">
        <v>1206</v>
      </c>
      <c r="O13">
        <v>13</v>
      </c>
      <c r="P13" s="769">
        <v>21418.560000000001</v>
      </c>
      <c r="Q13" s="769">
        <v>0</v>
      </c>
      <c r="R13" s="769">
        <f t="shared" si="0"/>
        <v>21418.560000000001</v>
      </c>
      <c r="S13" s="769">
        <v>11412.04</v>
      </c>
      <c r="T13" s="769">
        <v>11412.04</v>
      </c>
      <c r="U13" s="769">
        <v>7698.5</v>
      </c>
      <c r="V13" s="769">
        <v>7698.5</v>
      </c>
    </row>
    <row r="14" spans="1:22">
      <c r="A14">
        <v>4088200100</v>
      </c>
      <c r="B14" s="765">
        <v>2</v>
      </c>
      <c r="C14" s="765">
        <v>5</v>
      </c>
      <c r="D14" s="766">
        <v>2</v>
      </c>
      <c r="E14" s="765" t="s">
        <v>1205</v>
      </c>
      <c r="F14" s="765">
        <v>287</v>
      </c>
      <c r="G14" s="765" t="s">
        <v>701</v>
      </c>
      <c r="H14" s="767">
        <v>1</v>
      </c>
      <c r="I14" t="s">
        <v>1047</v>
      </c>
      <c r="J14">
        <v>1</v>
      </c>
      <c r="K14" s="765">
        <v>20</v>
      </c>
      <c r="L14">
        <v>1</v>
      </c>
      <c r="M14">
        <v>4</v>
      </c>
      <c r="N14" t="s">
        <v>1206</v>
      </c>
      <c r="O14">
        <v>13</v>
      </c>
      <c r="P14" s="769">
        <v>235209.47</v>
      </c>
      <c r="Q14" s="769">
        <v>0</v>
      </c>
      <c r="R14" s="769">
        <f t="shared" si="0"/>
        <v>235209.47</v>
      </c>
      <c r="S14" s="769">
        <v>127015.81</v>
      </c>
      <c r="T14" s="769">
        <v>127015.81</v>
      </c>
      <c r="U14" s="769">
        <v>85357.11</v>
      </c>
      <c r="V14" s="769">
        <v>85357.11</v>
      </c>
    </row>
    <row r="15" spans="1:22">
      <c r="A15">
        <v>4088200100</v>
      </c>
      <c r="B15" s="765">
        <v>2</v>
      </c>
      <c r="C15" s="765">
        <v>5</v>
      </c>
      <c r="D15" s="766">
        <v>2</v>
      </c>
      <c r="E15" s="765" t="s">
        <v>1205</v>
      </c>
      <c r="F15" s="765">
        <v>287</v>
      </c>
      <c r="G15" s="765" t="s">
        <v>701</v>
      </c>
      <c r="H15" s="767">
        <v>1</v>
      </c>
      <c r="I15" t="s">
        <v>1048</v>
      </c>
      <c r="J15">
        <v>1</v>
      </c>
      <c r="K15" s="765">
        <v>20</v>
      </c>
      <c r="L15">
        <v>1</v>
      </c>
      <c r="M15">
        <v>4</v>
      </c>
      <c r="N15" t="s">
        <v>1206</v>
      </c>
      <c r="O15">
        <v>13</v>
      </c>
      <c r="P15" s="769">
        <v>107092.13</v>
      </c>
      <c r="Q15" s="769">
        <v>0</v>
      </c>
      <c r="R15" s="769">
        <f t="shared" si="0"/>
        <v>107092.13</v>
      </c>
      <c r="S15" s="769">
        <v>61252.33</v>
      </c>
      <c r="T15" s="769">
        <v>61252.33</v>
      </c>
      <c r="U15" s="769">
        <v>40440.69</v>
      </c>
      <c r="V15" s="769">
        <v>40440.69</v>
      </c>
    </row>
    <row r="16" spans="1:22">
      <c r="A16">
        <v>4088200100</v>
      </c>
      <c r="B16" s="765">
        <v>2</v>
      </c>
      <c r="C16" s="765">
        <v>5</v>
      </c>
      <c r="D16" s="766">
        <v>2</v>
      </c>
      <c r="E16" s="765" t="s">
        <v>1205</v>
      </c>
      <c r="F16" s="765">
        <v>287</v>
      </c>
      <c r="G16" s="765" t="s">
        <v>701</v>
      </c>
      <c r="H16" s="767">
        <v>1</v>
      </c>
      <c r="I16" t="s">
        <v>1049</v>
      </c>
      <c r="J16">
        <v>1</v>
      </c>
      <c r="K16" s="765">
        <v>20</v>
      </c>
      <c r="L16">
        <v>1</v>
      </c>
      <c r="M16">
        <v>4</v>
      </c>
      <c r="N16" t="s">
        <v>1206</v>
      </c>
      <c r="O16">
        <v>13</v>
      </c>
      <c r="P16" s="769">
        <v>470420.17</v>
      </c>
      <c r="Q16" s="769">
        <v>0</v>
      </c>
      <c r="R16" s="769">
        <f t="shared" si="0"/>
        <v>470420.17</v>
      </c>
      <c r="S16" s="769">
        <v>253032.01</v>
      </c>
      <c r="T16" s="769">
        <v>253032.01</v>
      </c>
      <c r="U16" s="769">
        <v>169714.6</v>
      </c>
      <c r="V16" s="769">
        <v>169714.6</v>
      </c>
    </row>
    <row r="17" spans="1:22">
      <c r="A17">
        <v>4088200100</v>
      </c>
      <c r="B17" s="765">
        <v>2</v>
      </c>
      <c r="C17" s="765">
        <v>5</v>
      </c>
      <c r="D17" s="766">
        <v>2</v>
      </c>
      <c r="E17" s="765" t="s">
        <v>1205</v>
      </c>
      <c r="F17" s="765">
        <v>287</v>
      </c>
      <c r="G17" s="765" t="s">
        <v>701</v>
      </c>
      <c r="H17" s="767">
        <v>1</v>
      </c>
      <c r="I17" t="s">
        <v>1052</v>
      </c>
      <c r="J17">
        <v>1</v>
      </c>
      <c r="K17" s="765">
        <v>20</v>
      </c>
      <c r="L17">
        <v>1</v>
      </c>
      <c r="M17">
        <v>4</v>
      </c>
      <c r="N17" t="s">
        <v>1206</v>
      </c>
      <c r="O17">
        <v>13</v>
      </c>
      <c r="P17" s="769">
        <v>140792.37</v>
      </c>
      <c r="Q17" s="769">
        <v>0</v>
      </c>
      <c r="R17" s="769">
        <f t="shared" si="0"/>
        <v>140792.37</v>
      </c>
      <c r="S17" s="769">
        <v>0</v>
      </c>
      <c r="T17" s="769">
        <v>0</v>
      </c>
      <c r="U17" s="769">
        <v>0</v>
      </c>
      <c r="V17" s="769">
        <v>0</v>
      </c>
    </row>
    <row r="18" spans="1:22">
      <c r="A18">
        <v>4088200100</v>
      </c>
      <c r="B18" s="765">
        <v>2</v>
      </c>
      <c r="C18" s="765">
        <v>5</v>
      </c>
      <c r="D18" s="766">
        <v>2</v>
      </c>
      <c r="E18" s="765" t="s">
        <v>1205</v>
      </c>
      <c r="F18" s="765">
        <v>287</v>
      </c>
      <c r="G18" s="765" t="s">
        <v>701</v>
      </c>
      <c r="H18" s="767">
        <v>1</v>
      </c>
      <c r="I18" t="s">
        <v>1054</v>
      </c>
      <c r="J18">
        <v>1</v>
      </c>
      <c r="K18" s="765">
        <v>20</v>
      </c>
      <c r="L18">
        <v>1</v>
      </c>
      <c r="M18">
        <v>4</v>
      </c>
      <c r="N18" t="s">
        <v>1206</v>
      </c>
      <c r="O18">
        <v>13</v>
      </c>
      <c r="P18" s="769">
        <v>705846.62</v>
      </c>
      <c r="Q18" s="769">
        <v>0</v>
      </c>
      <c r="R18" s="769">
        <f t="shared" si="0"/>
        <v>705846.62</v>
      </c>
      <c r="S18" s="769">
        <v>403114.8</v>
      </c>
      <c r="T18" s="769">
        <v>403114.8</v>
      </c>
      <c r="U18" s="769">
        <v>403114.8</v>
      </c>
      <c r="V18" s="769">
        <v>403114.8</v>
      </c>
    </row>
    <row r="19" spans="1:22">
      <c r="A19">
        <v>4088200100</v>
      </c>
      <c r="B19" s="765">
        <v>2</v>
      </c>
      <c r="C19" s="765">
        <v>5</v>
      </c>
      <c r="D19" s="766">
        <v>2</v>
      </c>
      <c r="E19" s="765" t="s">
        <v>1205</v>
      </c>
      <c r="F19" s="765">
        <v>287</v>
      </c>
      <c r="G19" s="765" t="s">
        <v>701</v>
      </c>
      <c r="H19" s="767">
        <v>1</v>
      </c>
      <c r="I19" t="s">
        <v>1055</v>
      </c>
      <c r="J19">
        <v>1</v>
      </c>
      <c r="K19" s="765">
        <v>20</v>
      </c>
      <c r="L19">
        <v>1</v>
      </c>
      <c r="M19">
        <v>4</v>
      </c>
      <c r="N19" t="s">
        <v>1206</v>
      </c>
      <c r="O19">
        <v>13</v>
      </c>
      <c r="P19" s="769">
        <v>609798.23</v>
      </c>
      <c r="Q19" s="769">
        <v>0</v>
      </c>
      <c r="R19" s="769">
        <f t="shared" si="0"/>
        <v>609798.23</v>
      </c>
      <c r="S19" s="769">
        <v>0</v>
      </c>
      <c r="T19" s="769">
        <v>0</v>
      </c>
      <c r="U19" s="769">
        <v>0</v>
      </c>
      <c r="V19" s="769">
        <v>0</v>
      </c>
    </row>
    <row r="20" spans="1:22">
      <c r="A20">
        <v>4088200100</v>
      </c>
      <c r="B20" s="765">
        <v>2</v>
      </c>
      <c r="C20" s="765">
        <v>5</v>
      </c>
      <c r="D20" s="766">
        <v>2</v>
      </c>
      <c r="E20" s="765" t="s">
        <v>1205</v>
      </c>
      <c r="F20" s="765">
        <v>287</v>
      </c>
      <c r="G20" s="765" t="s">
        <v>701</v>
      </c>
      <c r="H20" s="767">
        <v>1</v>
      </c>
      <c r="I20" t="s">
        <v>1056</v>
      </c>
      <c r="J20">
        <v>1</v>
      </c>
      <c r="K20" s="765">
        <v>20</v>
      </c>
      <c r="L20">
        <v>1</v>
      </c>
      <c r="M20">
        <v>4</v>
      </c>
      <c r="N20" t="s">
        <v>1206</v>
      </c>
      <c r="O20">
        <v>13</v>
      </c>
      <c r="P20" s="769">
        <v>22460</v>
      </c>
      <c r="Q20" s="769">
        <v>0</v>
      </c>
      <c r="R20" s="769">
        <f t="shared" si="0"/>
        <v>22460</v>
      </c>
      <c r="S20" s="769">
        <v>4000</v>
      </c>
      <c r="T20" s="769">
        <v>4000</v>
      </c>
      <c r="U20" s="769">
        <v>4000</v>
      </c>
      <c r="V20" s="769">
        <v>4000</v>
      </c>
    </row>
    <row r="21" spans="1:22">
      <c r="A21">
        <v>4088200100</v>
      </c>
      <c r="B21" s="765">
        <v>2</v>
      </c>
      <c r="C21" s="765">
        <v>5</v>
      </c>
      <c r="D21" s="766">
        <v>2</v>
      </c>
      <c r="E21" s="765" t="s">
        <v>1205</v>
      </c>
      <c r="F21" s="765">
        <v>287</v>
      </c>
      <c r="G21" s="765" t="s">
        <v>701</v>
      </c>
      <c r="H21" s="767">
        <v>1</v>
      </c>
      <c r="I21" t="s">
        <v>1058</v>
      </c>
      <c r="J21">
        <v>1</v>
      </c>
      <c r="K21" s="765">
        <v>20</v>
      </c>
      <c r="L21">
        <v>1</v>
      </c>
      <c r="M21">
        <v>4</v>
      </c>
      <c r="N21" t="s">
        <v>1206</v>
      </c>
      <c r="O21">
        <v>13</v>
      </c>
      <c r="P21" s="769">
        <v>24500</v>
      </c>
      <c r="Q21" s="769">
        <v>0</v>
      </c>
      <c r="R21" s="769">
        <f t="shared" si="0"/>
        <v>24500</v>
      </c>
      <c r="S21" s="769">
        <v>8599.99</v>
      </c>
      <c r="T21" s="769">
        <v>8599.99</v>
      </c>
      <c r="U21" s="769">
        <v>8599.99</v>
      </c>
      <c r="V21" s="769">
        <v>8599.99</v>
      </c>
    </row>
    <row r="22" spans="1:22">
      <c r="A22">
        <v>4088200100</v>
      </c>
      <c r="B22" s="765">
        <v>2</v>
      </c>
      <c r="C22" s="765">
        <v>5</v>
      </c>
      <c r="D22" s="766">
        <v>2</v>
      </c>
      <c r="E22" s="765" t="s">
        <v>1205</v>
      </c>
      <c r="F22" s="765">
        <v>287</v>
      </c>
      <c r="G22" s="765" t="s">
        <v>701</v>
      </c>
      <c r="H22" s="767">
        <v>1</v>
      </c>
      <c r="I22" t="s">
        <v>1059</v>
      </c>
      <c r="J22">
        <v>1</v>
      </c>
      <c r="K22" s="765">
        <v>20</v>
      </c>
      <c r="L22">
        <v>1</v>
      </c>
      <c r="M22">
        <v>4</v>
      </c>
      <c r="N22" t="s">
        <v>1206</v>
      </c>
      <c r="O22">
        <v>13</v>
      </c>
      <c r="P22" s="769">
        <v>239000</v>
      </c>
      <c r="Q22" s="769">
        <v>0</v>
      </c>
      <c r="R22" s="769">
        <f t="shared" si="0"/>
        <v>239000</v>
      </c>
      <c r="S22" s="769">
        <v>103000</v>
      </c>
      <c r="T22" s="769">
        <v>103000</v>
      </c>
      <c r="U22" s="769">
        <v>103000</v>
      </c>
      <c r="V22" s="769">
        <v>103000</v>
      </c>
    </row>
    <row r="23" spans="1:22">
      <c r="A23">
        <v>4088200100</v>
      </c>
      <c r="B23" s="765">
        <v>2</v>
      </c>
      <c r="C23" s="765">
        <v>5</v>
      </c>
      <c r="D23" s="766">
        <v>2</v>
      </c>
      <c r="E23" s="765" t="s">
        <v>1205</v>
      </c>
      <c r="F23" s="765">
        <v>287</v>
      </c>
      <c r="G23" s="765" t="s">
        <v>701</v>
      </c>
      <c r="H23" s="767">
        <v>1</v>
      </c>
      <c r="I23" t="s">
        <v>1062</v>
      </c>
      <c r="J23">
        <v>1</v>
      </c>
      <c r="K23" s="765">
        <v>20</v>
      </c>
      <c r="L23">
        <v>1</v>
      </c>
      <c r="M23">
        <v>4</v>
      </c>
      <c r="N23" t="s">
        <v>1206</v>
      </c>
      <c r="O23">
        <v>13</v>
      </c>
      <c r="P23" s="769">
        <v>7734.14</v>
      </c>
      <c r="Q23" s="769">
        <v>0</v>
      </c>
      <c r="R23" s="769">
        <f t="shared" si="0"/>
        <v>7734.14</v>
      </c>
      <c r="S23" s="769">
        <v>0</v>
      </c>
      <c r="T23" s="769">
        <v>0</v>
      </c>
      <c r="U23" s="769">
        <v>0</v>
      </c>
      <c r="V23" s="769">
        <v>0</v>
      </c>
    </row>
    <row r="24" spans="1:22">
      <c r="A24">
        <v>4088200100</v>
      </c>
      <c r="B24" s="765">
        <v>2</v>
      </c>
      <c r="C24" s="765">
        <v>5</v>
      </c>
      <c r="D24" s="766">
        <v>2</v>
      </c>
      <c r="E24" s="765" t="s">
        <v>1205</v>
      </c>
      <c r="F24" s="765">
        <v>287</v>
      </c>
      <c r="G24" s="765" t="s">
        <v>701</v>
      </c>
      <c r="H24" s="767">
        <v>1</v>
      </c>
      <c r="I24" t="s">
        <v>1067</v>
      </c>
      <c r="J24">
        <v>1</v>
      </c>
      <c r="K24" s="765">
        <v>20</v>
      </c>
      <c r="L24">
        <v>1</v>
      </c>
      <c r="M24">
        <v>4</v>
      </c>
      <c r="N24" t="s">
        <v>1206</v>
      </c>
      <c r="O24">
        <v>13</v>
      </c>
      <c r="P24" s="769">
        <v>127135.74</v>
      </c>
      <c r="Q24" s="769">
        <v>0</v>
      </c>
      <c r="R24" s="769">
        <f t="shared" si="0"/>
        <v>127135.74</v>
      </c>
      <c r="S24" s="769">
        <v>38180.5</v>
      </c>
      <c r="T24" s="769">
        <v>38180.5</v>
      </c>
      <c r="U24" s="769">
        <v>38180.5</v>
      </c>
      <c r="V24" s="769">
        <v>38180.5</v>
      </c>
    </row>
    <row r="25" spans="1:22">
      <c r="A25">
        <v>4088200100</v>
      </c>
      <c r="B25" s="765">
        <v>2</v>
      </c>
      <c r="C25" s="765">
        <v>5</v>
      </c>
      <c r="D25" s="766">
        <v>2</v>
      </c>
      <c r="E25" s="765" t="s">
        <v>1205</v>
      </c>
      <c r="F25" s="765">
        <v>287</v>
      </c>
      <c r="G25" s="765" t="s">
        <v>701</v>
      </c>
      <c r="H25" s="767">
        <v>1</v>
      </c>
      <c r="I25" t="s">
        <v>1068</v>
      </c>
      <c r="J25">
        <v>1</v>
      </c>
      <c r="K25" s="765">
        <v>20</v>
      </c>
      <c r="L25">
        <v>1</v>
      </c>
      <c r="M25">
        <v>4</v>
      </c>
      <c r="N25" t="s">
        <v>1206</v>
      </c>
      <c r="O25">
        <v>13</v>
      </c>
      <c r="P25" s="769">
        <v>32077.77</v>
      </c>
      <c r="Q25" s="769">
        <v>0</v>
      </c>
      <c r="R25" s="769">
        <f t="shared" si="0"/>
        <v>32077.77</v>
      </c>
      <c r="S25" s="769">
        <v>7138.95</v>
      </c>
      <c r="T25" s="769">
        <v>7138.95</v>
      </c>
      <c r="U25" s="769">
        <v>7138.95</v>
      </c>
      <c r="V25" s="769">
        <v>7138.95</v>
      </c>
    </row>
    <row r="26" spans="1:22">
      <c r="A26">
        <v>4088200100</v>
      </c>
      <c r="B26" s="765">
        <v>2</v>
      </c>
      <c r="C26" s="765">
        <v>5</v>
      </c>
      <c r="D26" s="766">
        <v>2</v>
      </c>
      <c r="E26" s="765" t="s">
        <v>1205</v>
      </c>
      <c r="F26" s="765">
        <v>287</v>
      </c>
      <c r="G26" s="765" t="s">
        <v>701</v>
      </c>
      <c r="H26" s="767">
        <v>1</v>
      </c>
      <c r="I26" t="s">
        <v>1069</v>
      </c>
      <c r="J26">
        <v>1</v>
      </c>
      <c r="K26" s="765">
        <v>20</v>
      </c>
      <c r="L26">
        <v>1</v>
      </c>
      <c r="M26">
        <v>4</v>
      </c>
      <c r="N26" t="s">
        <v>1206</v>
      </c>
      <c r="O26">
        <v>13</v>
      </c>
      <c r="P26" s="769">
        <v>3419.7</v>
      </c>
      <c r="Q26" s="769">
        <v>0</v>
      </c>
      <c r="R26" s="769">
        <f t="shared" si="0"/>
        <v>3419.7</v>
      </c>
      <c r="S26" s="769">
        <v>465.93</v>
      </c>
      <c r="T26" s="769">
        <v>465.93</v>
      </c>
      <c r="U26" s="769">
        <v>465.93</v>
      </c>
      <c r="V26" s="769">
        <v>465.93</v>
      </c>
    </row>
    <row r="27" spans="1:22">
      <c r="A27">
        <v>4088200100</v>
      </c>
      <c r="B27" s="765">
        <v>2</v>
      </c>
      <c r="C27" s="765">
        <v>5</v>
      </c>
      <c r="D27" s="766">
        <v>2</v>
      </c>
      <c r="E27" s="765" t="s">
        <v>1205</v>
      </c>
      <c r="F27" s="765">
        <v>287</v>
      </c>
      <c r="G27" s="765" t="s">
        <v>701</v>
      </c>
      <c r="H27" s="767">
        <v>1</v>
      </c>
      <c r="I27" t="s">
        <v>1070</v>
      </c>
      <c r="J27">
        <v>1</v>
      </c>
      <c r="K27" s="765">
        <v>20</v>
      </c>
      <c r="L27">
        <v>1</v>
      </c>
      <c r="M27">
        <v>4</v>
      </c>
      <c r="N27" t="s">
        <v>1206</v>
      </c>
      <c r="O27">
        <v>13</v>
      </c>
      <c r="P27" s="769">
        <v>290502.67</v>
      </c>
      <c r="Q27" s="769">
        <v>0</v>
      </c>
      <c r="R27" s="769">
        <f t="shared" si="0"/>
        <v>290502.67</v>
      </c>
      <c r="S27" s="769">
        <v>29195.11</v>
      </c>
      <c r="T27" s="769">
        <v>29195.11</v>
      </c>
      <c r="U27" s="769">
        <v>29195.11</v>
      </c>
      <c r="V27" s="769">
        <v>29195.11</v>
      </c>
    </row>
    <row r="28" spans="1:22">
      <c r="A28">
        <v>4088200100</v>
      </c>
      <c r="B28" s="765">
        <v>2</v>
      </c>
      <c r="C28" s="765">
        <v>5</v>
      </c>
      <c r="D28" s="766">
        <v>2</v>
      </c>
      <c r="E28" s="765" t="s">
        <v>1205</v>
      </c>
      <c r="F28" s="765">
        <v>287</v>
      </c>
      <c r="G28" s="765" t="s">
        <v>701</v>
      </c>
      <c r="H28" s="767">
        <v>1</v>
      </c>
      <c r="I28" t="s">
        <v>1071</v>
      </c>
      <c r="J28">
        <v>1</v>
      </c>
      <c r="K28" s="765">
        <v>20</v>
      </c>
      <c r="L28">
        <v>1</v>
      </c>
      <c r="M28">
        <v>4</v>
      </c>
      <c r="N28" t="s">
        <v>1206</v>
      </c>
      <c r="O28">
        <v>13</v>
      </c>
      <c r="P28" s="769">
        <v>15671.73</v>
      </c>
      <c r="Q28" s="769">
        <v>0</v>
      </c>
      <c r="R28" s="769">
        <f t="shared" si="0"/>
        <v>15671.73</v>
      </c>
      <c r="S28" s="769">
        <v>5259.04</v>
      </c>
      <c r="T28" s="769">
        <v>5259.04</v>
      </c>
      <c r="U28" s="769">
        <v>5259.04</v>
      </c>
      <c r="V28" s="769">
        <v>5259.04</v>
      </c>
    </row>
    <row r="29" spans="1:22">
      <c r="A29">
        <v>4088200100</v>
      </c>
      <c r="B29" s="765">
        <v>2</v>
      </c>
      <c r="C29" s="765">
        <v>5</v>
      </c>
      <c r="D29" s="766">
        <v>2</v>
      </c>
      <c r="E29" s="765" t="s">
        <v>1205</v>
      </c>
      <c r="F29" s="765">
        <v>287</v>
      </c>
      <c r="G29" s="765" t="s">
        <v>701</v>
      </c>
      <c r="H29" s="767">
        <v>1</v>
      </c>
      <c r="I29" t="s">
        <v>1072</v>
      </c>
      <c r="J29">
        <v>1</v>
      </c>
      <c r="K29" s="765">
        <v>20</v>
      </c>
      <c r="L29">
        <v>1</v>
      </c>
      <c r="M29">
        <v>4</v>
      </c>
      <c r="N29" t="s">
        <v>1206</v>
      </c>
      <c r="O29">
        <v>13</v>
      </c>
      <c r="P29" s="769">
        <v>23941.65</v>
      </c>
      <c r="Q29" s="769">
        <v>0</v>
      </c>
      <c r="R29" s="769">
        <f t="shared" si="0"/>
        <v>23941.65</v>
      </c>
      <c r="S29" s="769">
        <v>1257.68</v>
      </c>
      <c r="T29" s="769">
        <v>1257.68</v>
      </c>
      <c r="U29" s="769">
        <v>1257.68</v>
      </c>
      <c r="V29" s="769">
        <v>1257.68</v>
      </c>
    </row>
    <row r="30" spans="1:22">
      <c r="A30">
        <v>4088200100</v>
      </c>
      <c r="B30" s="765">
        <v>2</v>
      </c>
      <c r="C30" s="765">
        <v>5</v>
      </c>
      <c r="D30" s="766">
        <v>2</v>
      </c>
      <c r="E30" s="765" t="s">
        <v>1205</v>
      </c>
      <c r="F30" s="765">
        <v>287</v>
      </c>
      <c r="G30" s="765" t="s">
        <v>701</v>
      </c>
      <c r="H30" s="767">
        <v>1</v>
      </c>
      <c r="I30" t="s">
        <v>1073</v>
      </c>
      <c r="J30">
        <v>1</v>
      </c>
      <c r="K30" s="765">
        <v>20</v>
      </c>
      <c r="L30">
        <v>1</v>
      </c>
      <c r="M30">
        <v>4</v>
      </c>
      <c r="N30" t="s">
        <v>1206</v>
      </c>
      <c r="O30">
        <v>13</v>
      </c>
      <c r="P30" s="769">
        <v>178187</v>
      </c>
      <c r="Q30" s="769">
        <v>0</v>
      </c>
      <c r="R30" s="769">
        <f t="shared" si="0"/>
        <v>178187</v>
      </c>
      <c r="S30" s="769">
        <v>15100.66</v>
      </c>
      <c r="T30" s="769">
        <v>15100.66</v>
      </c>
      <c r="U30" s="769">
        <v>15100.66</v>
      </c>
      <c r="V30" s="769">
        <v>15100.66</v>
      </c>
    </row>
    <row r="31" spans="1:22">
      <c r="A31">
        <v>4088200100</v>
      </c>
      <c r="B31" s="765">
        <v>2</v>
      </c>
      <c r="C31" s="765">
        <v>5</v>
      </c>
      <c r="D31" s="766">
        <v>2</v>
      </c>
      <c r="E31" s="765" t="s">
        <v>1205</v>
      </c>
      <c r="F31" s="765">
        <v>287</v>
      </c>
      <c r="G31" s="765" t="s">
        <v>701</v>
      </c>
      <c r="H31" s="767">
        <v>1</v>
      </c>
      <c r="I31" t="s">
        <v>1074</v>
      </c>
      <c r="J31">
        <v>1</v>
      </c>
      <c r="K31" s="765">
        <v>20</v>
      </c>
      <c r="L31">
        <v>1</v>
      </c>
      <c r="M31">
        <v>4</v>
      </c>
      <c r="N31" t="s">
        <v>1206</v>
      </c>
      <c r="O31">
        <v>13</v>
      </c>
      <c r="P31" s="769">
        <v>3970.46</v>
      </c>
      <c r="Q31" s="769">
        <v>0</v>
      </c>
      <c r="R31" s="769">
        <f t="shared" si="0"/>
        <v>3970.46</v>
      </c>
      <c r="S31" s="769">
        <v>0</v>
      </c>
      <c r="T31" s="769">
        <v>0</v>
      </c>
      <c r="U31" s="769">
        <v>0</v>
      </c>
      <c r="V31" s="769">
        <v>0</v>
      </c>
    </row>
    <row r="32" spans="1:22">
      <c r="A32">
        <v>4088200100</v>
      </c>
      <c r="B32" s="765">
        <v>2</v>
      </c>
      <c r="C32" s="765">
        <v>5</v>
      </c>
      <c r="D32" s="766">
        <v>2</v>
      </c>
      <c r="E32" s="765" t="s">
        <v>1205</v>
      </c>
      <c r="F32" s="765">
        <v>287</v>
      </c>
      <c r="G32" s="765" t="s">
        <v>701</v>
      </c>
      <c r="H32" s="767">
        <v>1</v>
      </c>
      <c r="I32" t="s">
        <v>1075</v>
      </c>
      <c r="J32">
        <v>1</v>
      </c>
      <c r="K32" s="765">
        <v>20</v>
      </c>
      <c r="L32">
        <v>1</v>
      </c>
      <c r="M32">
        <v>4</v>
      </c>
      <c r="N32" t="s">
        <v>1206</v>
      </c>
      <c r="O32">
        <v>13</v>
      </c>
      <c r="P32" s="769">
        <v>33643.46</v>
      </c>
      <c r="Q32" s="769">
        <v>0</v>
      </c>
      <c r="R32" s="769">
        <f t="shared" si="0"/>
        <v>33643.46</v>
      </c>
      <c r="S32" s="769">
        <v>0</v>
      </c>
      <c r="T32" s="769">
        <v>0</v>
      </c>
      <c r="U32" s="769">
        <v>0</v>
      </c>
      <c r="V32" s="769">
        <v>0</v>
      </c>
    </row>
    <row r="33" spans="1:22">
      <c r="A33">
        <v>4088200100</v>
      </c>
      <c r="B33" s="765">
        <v>2</v>
      </c>
      <c r="C33" s="765">
        <v>5</v>
      </c>
      <c r="D33" s="766">
        <v>2</v>
      </c>
      <c r="E33" s="765" t="s">
        <v>1205</v>
      </c>
      <c r="F33" s="765">
        <v>287</v>
      </c>
      <c r="G33" s="765" t="s">
        <v>701</v>
      </c>
      <c r="H33" s="767">
        <v>1</v>
      </c>
      <c r="I33" t="s">
        <v>1076</v>
      </c>
      <c r="J33">
        <v>1</v>
      </c>
      <c r="K33" s="765">
        <v>20</v>
      </c>
      <c r="L33">
        <v>1</v>
      </c>
      <c r="M33">
        <v>4</v>
      </c>
      <c r="N33" t="s">
        <v>1206</v>
      </c>
      <c r="O33">
        <v>13</v>
      </c>
      <c r="P33" s="769">
        <v>66078.52</v>
      </c>
      <c r="Q33" s="769">
        <v>0</v>
      </c>
      <c r="R33" s="769">
        <f t="shared" si="0"/>
        <v>66078.52</v>
      </c>
      <c r="S33" s="769">
        <v>855.99</v>
      </c>
      <c r="T33" s="769">
        <v>855.99</v>
      </c>
      <c r="U33" s="769">
        <v>855.99</v>
      </c>
      <c r="V33" s="769">
        <v>855.99</v>
      </c>
    </row>
    <row r="34" spans="1:22">
      <c r="A34">
        <v>4088200100</v>
      </c>
      <c r="B34" s="765">
        <v>2</v>
      </c>
      <c r="C34" s="765">
        <v>5</v>
      </c>
      <c r="D34" s="766">
        <v>2</v>
      </c>
      <c r="E34" s="765" t="s">
        <v>1205</v>
      </c>
      <c r="F34" s="765">
        <v>287</v>
      </c>
      <c r="G34" s="765" t="s">
        <v>701</v>
      </c>
      <c r="H34" s="767">
        <v>1</v>
      </c>
      <c r="I34" t="s">
        <v>1077</v>
      </c>
      <c r="J34">
        <v>1</v>
      </c>
      <c r="K34" s="765">
        <v>20</v>
      </c>
      <c r="L34">
        <v>1</v>
      </c>
      <c r="M34">
        <v>4</v>
      </c>
      <c r="N34" t="s">
        <v>1206</v>
      </c>
      <c r="O34">
        <v>13</v>
      </c>
      <c r="P34" s="769">
        <v>29114.43</v>
      </c>
      <c r="Q34" s="769">
        <v>0</v>
      </c>
      <c r="R34" s="769">
        <f t="shared" si="0"/>
        <v>29114.43</v>
      </c>
      <c r="S34" s="769">
        <v>0</v>
      </c>
      <c r="T34" s="769">
        <v>0</v>
      </c>
      <c r="U34" s="769">
        <v>0</v>
      </c>
      <c r="V34" s="769">
        <v>0</v>
      </c>
    </row>
    <row r="35" spans="1:22">
      <c r="A35">
        <v>4088200100</v>
      </c>
      <c r="B35" s="765">
        <v>2</v>
      </c>
      <c r="C35" s="765">
        <v>5</v>
      </c>
      <c r="D35" s="766">
        <v>2</v>
      </c>
      <c r="E35" s="765" t="s">
        <v>1205</v>
      </c>
      <c r="F35" s="765">
        <v>287</v>
      </c>
      <c r="G35" s="765" t="s">
        <v>701</v>
      </c>
      <c r="H35" s="767">
        <v>1</v>
      </c>
      <c r="I35" t="s">
        <v>1078</v>
      </c>
      <c r="J35">
        <v>1</v>
      </c>
      <c r="K35" s="765">
        <v>20</v>
      </c>
      <c r="L35">
        <v>1</v>
      </c>
      <c r="M35">
        <v>4</v>
      </c>
      <c r="N35" t="s">
        <v>1206</v>
      </c>
      <c r="O35">
        <v>13</v>
      </c>
      <c r="P35" s="769">
        <v>29603.11</v>
      </c>
      <c r="Q35" s="769">
        <v>0</v>
      </c>
      <c r="R35" s="769">
        <f t="shared" si="0"/>
        <v>29603.11</v>
      </c>
      <c r="S35" s="769">
        <v>0</v>
      </c>
      <c r="T35" s="769">
        <v>0</v>
      </c>
      <c r="U35" s="769">
        <v>0</v>
      </c>
      <c r="V35" s="769">
        <v>0</v>
      </c>
    </row>
    <row r="36" spans="1:22">
      <c r="A36">
        <v>4088200100</v>
      </c>
      <c r="B36" s="765">
        <v>2</v>
      </c>
      <c r="C36" s="765">
        <v>5</v>
      </c>
      <c r="D36" s="766">
        <v>2</v>
      </c>
      <c r="E36" s="765" t="s">
        <v>1205</v>
      </c>
      <c r="F36" s="765">
        <v>287</v>
      </c>
      <c r="G36" s="765" t="s">
        <v>701</v>
      </c>
      <c r="H36" s="767">
        <v>1</v>
      </c>
      <c r="I36" t="s">
        <v>1079</v>
      </c>
      <c r="J36">
        <v>1</v>
      </c>
      <c r="K36" s="765">
        <v>20</v>
      </c>
      <c r="L36">
        <v>1</v>
      </c>
      <c r="M36">
        <v>4</v>
      </c>
      <c r="N36" t="s">
        <v>1206</v>
      </c>
      <c r="O36">
        <v>13</v>
      </c>
      <c r="P36" s="769">
        <v>45122.67</v>
      </c>
      <c r="Q36" s="769">
        <v>0</v>
      </c>
      <c r="R36" s="769">
        <f t="shared" si="0"/>
        <v>45122.67</v>
      </c>
      <c r="S36" s="769">
        <v>41829.82</v>
      </c>
      <c r="T36" s="769">
        <v>41829.82</v>
      </c>
      <c r="U36" s="769">
        <v>41829.82</v>
      </c>
      <c r="V36" s="769">
        <v>41829.82</v>
      </c>
    </row>
    <row r="37" spans="1:22">
      <c r="A37">
        <v>4088200100</v>
      </c>
      <c r="B37" s="765">
        <v>2</v>
      </c>
      <c r="C37" s="765">
        <v>5</v>
      </c>
      <c r="D37" s="766">
        <v>2</v>
      </c>
      <c r="E37" s="765" t="s">
        <v>1205</v>
      </c>
      <c r="F37" s="765">
        <v>287</v>
      </c>
      <c r="G37" s="765" t="s">
        <v>701</v>
      </c>
      <c r="H37" s="767">
        <v>1</v>
      </c>
      <c r="I37" t="s">
        <v>1080</v>
      </c>
      <c r="J37">
        <v>1</v>
      </c>
      <c r="K37" s="765">
        <v>20</v>
      </c>
      <c r="L37">
        <v>1</v>
      </c>
      <c r="M37">
        <v>4</v>
      </c>
      <c r="N37" t="s">
        <v>1206</v>
      </c>
      <c r="O37">
        <v>13</v>
      </c>
      <c r="P37" s="769">
        <v>13800.84</v>
      </c>
      <c r="Q37" s="769">
        <v>0</v>
      </c>
      <c r="R37" s="769">
        <f t="shared" si="0"/>
        <v>13800.84</v>
      </c>
      <c r="S37" s="769">
        <v>0</v>
      </c>
      <c r="T37" s="769">
        <v>0</v>
      </c>
      <c r="U37" s="769">
        <v>0</v>
      </c>
      <c r="V37" s="769">
        <v>0</v>
      </c>
    </row>
    <row r="38" spans="1:22">
      <c r="A38">
        <v>4088200100</v>
      </c>
      <c r="B38" s="765">
        <v>2</v>
      </c>
      <c r="C38" s="765">
        <v>5</v>
      </c>
      <c r="D38" s="766">
        <v>2</v>
      </c>
      <c r="E38" s="765" t="s">
        <v>1205</v>
      </c>
      <c r="F38" s="765">
        <v>287</v>
      </c>
      <c r="G38" s="765" t="s">
        <v>701</v>
      </c>
      <c r="H38" s="767">
        <v>1</v>
      </c>
      <c r="I38" t="s">
        <v>1083</v>
      </c>
      <c r="J38">
        <v>1</v>
      </c>
      <c r="K38" s="765">
        <v>20</v>
      </c>
      <c r="L38">
        <v>1</v>
      </c>
      <c r="M38">
        <v>4</v>
      </c>
      <c r="N38" t="s">
        <v>1206</v>
      </c>
      <c r="O38">
        <v>13</v>
      </c>
      <c r="P38" s="769">
        <v>81622.89</v>
      </c>
      <c r="Q38" s="769">
        <v>0</v>
      </c>
      <c r="R38" s="769">
        <f t="shared" si="0"/>
        <v>81622.89</v>
      </c>
      <c r="S38" s="769">
        <v>35703.160000000003</v>
      </c>
      <c r="T38" s="769">
        <v>35703.160000000003</v>
      </c>
      <c r="U38" s="769">
        <v>35703.160000000003</v>
      </c>
      <c r="V38" s="769">
        <v>35703.160000000003</v>
      </c>
    </row>
    <row r="39" spans="1:22">
      <c r="A39">
        <v>4088200100</v>
      </c>
      <c r="B39" s="765">
        <v>2</v>
      </c>
      <c r="C39" s="765">
        <v>5</v>
      </c>
      <c r="D39" s="766">
        <v>2</v>
      </c>
      <c r="E39" s="765" t="s">
        <v>1205</v>
      </c>
      <c r="F39" s="765">
        <v>287</v>
      </c>
      <c r="G39" s="765" t="s">
        <v>701</v>
      </c>
      <c r="H39" s="767">
        <v>1</v>
      </c>
      <c r="I39" t="s">
        <v>1088</v>
      </c>
      <c r="J39">
        <v>1</v>
      </c>
      <c r="K39" s="765">
        <v>20</v>
      </c>
      <c r="L39">
        <v>1</v>
      </c>
      <c r="M39">
        <v>4</v>
      </c>
      <c r="N39" t="s">
        <v>1206</v>
      </c>
      <c r="O39">
        <v>13</v>
      </c>
      <c r="P39" s="769">
        <v>48121.43</v>
      </c>
      <c r="Q39" s="769">
        <v>0</v>
      </c>
      <c r="R39" s="769">
        <f t="shared" si="0"/>
        <v>48121.43</v>
      </c>
      <c r="S39" s="769">
        <v>0</v>
      </c>
      <c r="T39" s="769">
        <v>0</v>
      </c>
      <c r="U39" s="769">
        <v>0</v>
      </c>
      <c r="V39" s="769">
        <v>0</v>
      </c>
    </row>
    <row r="40" spans="1:22">
      <c r="A40">
        <v>4088200100</v>
      </c>
      <c r="B40" s="765">
        <v>2</v>
      </c>
      <c r="C40" s="765">
        <v>5</v>
      </c>
      <c r="D40" s="766">
        <v>2</v>
      </c>
      <c r="E40" s="765" t="s">
        <v>1205</v>
      </c>
      <c r="F40" s="765">
        <v>287</v>
      </c>
      <c r="G40" s="765" t="s">
        <v>701</v>
      </c>
      <c r="H40" s="767">
        <v>1</v>
      </c>
      <c r="I40" t="s">
        <v>1089</v>
      </c>
      <c r="J40">
        <v>1</v>
      </c>
      <c r="K40" s="765">
        <v>20</v>
      </c>
      <c r="L40">
        <v>1</v>
      </c>
      <c r="M40">
        <v>4</v>
      </c>
      <c r="N40" t="s">
        <v>1206</v>
      </c>
      <c r="O40">
        <v>13</v>
      </c>
      <c r="P40" s="769">
        <v>11954.42</v>
      </c>
      <c r="Q40" s="769">
        <v>0</v>
      </c>
      <c r="R40" s="769">
        <f t="shared" si="0"/>
        <v>11954.42</v>
      </c>
      <c r="S40" s="769">
        <v>0</v>
      </c>
      <c r="T40" s="769">
        <v>0</v>
      </c>
      <c r="U40" s="769">
        <v>0</v>
      </c>
      <c r="V40" s="769">
        <v>0</v>
      </c>
    </row>
    <row r="41" spans="1:22">
      <c r="A41">
        <v>4088200100</v>
      </c>
      <c r="B41" s="765">
        <v>2</v>
      </c>
      <c r="C41" s="765">
        <v>5</v>
      </c>
      <c r="D41" s="766">
        <v>2</v>
      </c>
      <c r="E41" s="765" t="s">
        <v>1205</v>
      </c>
      <c r="F41" s="765">
        <v>287</v>
      </c>
      <c r="G41" s="765" t="s">
        <v>701</v>
      </c>
      <c r="H41" s="767">
        <v>1</v>
      </c>
      <c r="I41" t="s">
        <v>1090</v>
      </c>
      <c r="J41">
        <v>1</v>
      </c>
      <c r="K41" s="765">
        <v>20</v>
      </c>
      <c r="L41">
        <v>1</v>
      </c>
      <c r="M41">
        <v>4</v>
      </c>
      <c r="N41" t="s">
        <v>1206</v>
      </c>
      <c r="O41">
        <v>13</v>
      </c>
      <c r="P41" s="769">
        <v>17596.93</v>
      </c>
      <c r="Q41" s="769">
        <v>96605</v>
      </c>
      <c r="R41" s="769">
        <f t="shared" si="0"/>
        <v>114201.93</v>
      </c>
      <c r="S41" s="769">
        <v>86605</v>
      </c>
      <c r="T41" s="769">
        <v>86605</v>
      </c>
      <c r="U41" s="769">
        <v>86605</v>
      </c>
      <c r="V41" s="769">
        <v>86605</v>
      </c>
    </row>
    <row r="42" spans="1:22">
      <c r="A42">
        <v>4088200100</v>
      </c>
      <c r="B42" s="765">
        <v>2</v>
      </c>
      <c r="C42" s="765">
        <v>5</v>
      </c>
      <c r="D42" s="766">
        <v>2</v>
      </c>
      <c r="E42" s="765" t="s">
        <v>1205</v>
      </c>
      <c r="F42" s="765">
        <v>287</v>
      </c>
      <c r="G42" s="765" t="s">
        <v>701</v>
      </c>
      <c r="H42" s="767">
        <v>1</v>
      </c>
      <c r="I42" t="s">
        <v>1091</v>
      </c>
      <c r="J42">
        <v>1</v>
      </c>
      <c r="K42" s="765">
        <v>20</v>
      </c>
      <c r="L42">
        <v>1</v>
      </c>
      <c r="M42">
        <v>4</v>
      </c>
      <c r="N42" t="s">
        <v>1206</v>
      </c>
      <c r="O42">
        <v>13</v>
      </c>
      <c r="P42" s="769">
        <v>21982.27</v>
      </c>
      <c r="Q42" s="769">
        <v>0</v>
      </c>
      <c r="R42" s="769">
        <f t="shared" si="0"/>
        <v>21982.27</v>
      </c>
      <c r="S42" s="769">
        <v>0</v>
      </c>
      <c r="T42" s="769">
        <v>0</v>
      </c>
      <c r="U42" s="769">
        <v>0</v>
      </c>
      <c r="V42" s="769">
        <v>0</v>
      </c>
    </row>
    <row r="43" spans="1:22">
      <c r="A43">
        <v>4088200100</v>
      </c>
      <c r="B43" s="765">
        <v>2</v>
      </c>
      <c r="C43" s="765">
        <v>5</v>
      </c>
      <c r="D43" s="766">
        <v>2</v>
      </c>
      <c r="E43" s="765" t="s">
        <v>1205</v>
      </c>
      <c r="F43" s="765">
        <v>287</v>
      </c>
      <c r="G43" s="765" t="s">
        <v>701</v>
      </c>
      <c r="H43" s="767">
        <v>1</v>
      </c>
      <c r="I43" t="s">
        <v>1094</v>
      </c>
      <c r="J43">
        <v>1</v>
      </c>
      <c r="K43" s="765">
        <v>20</v>
      </c>
      <c r="L43">
        <v>1</v>
      </c>
      <c r="M43">
        <v>4</v>
      </c>
      <c r="N43" t="s">
        <v>1206</v>
      </c>
      <c r="O43">
        <v>13</v>
      </c>
      <c r="P43" s="769">
        <v>3864.29</v>
      </c>
      <c r="Q43" s="769">
        <v>0</v>
      </c>
      <c r="R43" s="769">
        <f t="shared" si="0"/>
        <v>3864.29</v>
      </c>
      <c r="S43" s="769">
        <v>0</v>
      </c>
      <c r="T43" s="769">
        <v>0</v>
      </c>
      <c r="U43" s="769">
        <v>0</v>
      </c>
      <c r="V43" s="769">
        <v>0</v>
      </c>
    </row>
    <row r="44" spans="1:22">
      <c r="A44">
        <v>4088200100</v>
      </c>
      <c r="B44" s="765">
        <v>2</v>
      </c>
      <c r="C44" s="765">
        <v>5</v>
      </c>
      <c r="D44" s="766">
        <v>2</v>
      </c>
      <c r="E44" s="765" t="s">
        <v>1205</v>
      </c>
      <c r="F44" s="765">
        <v>287</v>
      </c>
      <c r="G44" s="765" t="s">
        <v>701</v>
      </c>
      <c r="H44" s="767">
        <v>1</v>
      </c>
      <c r="I44" t="s">
        <v>1095</v>
      </c>
      <c r="J44">
        <v>1</v>
      </c>
      <c r="K44" s="765">
        <v>20</v>
      </c>
      <c r="L44">
        <v>1</v>
      </c>
      <c r="M44">
        <v>4</v>
      </c>
      <c r="N44" t="s">
        <v>1206</v>
      </c>
      <c r="O44">
        <v>13</v>
      </c>
      <c r="P44" s="769">
        <v>160336.43</v>
      </c>
      <c r="Q44" s="769">
        <v>0</v>
      </c>
      <c r="R44" s="769">
        <f t="shared" si="0"/>
        <v>160336.43</v>
      </c>
      <c r="S44" s="769">
        <v>9826.7999999999993</v>
      </c>
      <c r="T44" s="769">
        <v>9826.7999999999993</v>
      </c>
      <c r="U44" s="769">
        <v>9826.7999999999993</v>
      </c>
      <c r="V44" s="769">
        <v>9826.7999999999993</v>
      </c>
    </row>
    <row r="45" spans="1:22">
      <c r="A45">
        <v>4088200100</v>
      </c>
      <c r="B45" s="765">
        <v>2</v>
      </c>
      <c r="C45" s="765">
        <v>5</v>
      </c>
      <c r="D45" s="766">
        <v>2</v>
      </c>
      <c r="E45" s="765" t="s">
        <v>1205</v>
      </c>
      <c r="F45" s="765">
        <v>287</v>
      </c>
      <c r="G45" s="765" t="s">
        <v>701</v>
      </c>
      <c r="H45" s="767">
        <v>1</v>
      </c>
      <c r="I45" t="s">
        <v>1096</v>
      </c>
      <c r="J45">
        <v>1</v>
      </c>
      <c r="K45" s="765">
        <v>20</v>
      </c>
      <c r="L45">
        <v>1</v>
      </c>
      <c r="M45">
        <v>4</v>
      </c>
      <c r="N45" t="s">
        <v>1206</v>
      </c>
      <c r="O45">
        <v>13</v>
      </c>
      <c r="P45" s="769">
        <v>5537.3</v>
      </c>
      <c r="Q45" s="769">
        <v>0</v>
      </c>
      <c r="R45" s="769">
        <f t="shared" si="0"/>
        <v>5537.3</v>
      </c>
      <c r="S45" s="769">
        <v>0</v>
      </c>
      <c r="T45" s="769">
        <v>0</v>
      </c>
      <c r="U45" s="769">
        <v>0</v>
      </c>
      <c r="V45" s="769">
        <v>0</v>
      </c>
    </row>
    <row r="46" spans="1:22">
      <c r="A46">
        <v>4088200100</v>
      </c>
      <c r="B46" s="765">
        <v>2</v>
      </c>
      <c r="C46" s="765">
        <v>5</v>
      </c>
      <c r="D46" s="766">
        <v>2</v>
      </c>
      <c r="E46" s="765" t="s">
        <v>1205</v>
      </c>
      <c r="F46" s="765">
        <v>287</v>
      </c>
      <c r="G46" s="765" t="s">
        <v>701</v>
      </c>
      <c r="H46" s="767">
        <v>1</v>
      </c>
      <c r="I46" t="s">
        <v>1097</v>
      </c>
      <c r="J46">
        <v>1</v>
      </c>
      <c r="K46" s="765">
        <v>20</v>
      </c>
      <c r="L46">
        <v>1</v>
      </c>
      <c r="M46">
        <v>4</v>
      </c>
      <c r="N46" t="s">
        <v>1206</v>
      </c>
      <c r="O46">
        <v>13</v>
      </c>
      <c r="P46" s="769">
        <v>64583.89</v>
      </c>
      <c r="Q46" s="769">
        <v>0</v>
      </c>
      <c r="R46" s="769">
        <f t="shared" si="0"/>
        <v>64583.89</v>
      </c>
      <c r="S46" s="769">
        <v>18941.099999999999</v>
      </c>
      <c r="T46" s="769">
        <v>18941.099999999999</v>
      </c>
      <c r="U46" s="769">
        <v>18941.099999999999</v>
      </c>
      <c r="V46" s="769">
        <v>18941.099999999999</v>
      </c>
    </row>
    <row r="47" spans="1:22">
      <c r="A47">
        <v>4088200100</v>
      </c>
      <c r="B47" s="765">
        <v>2</v>
      </c>
      <c r="C47" s="765">
        <v>5</v>
      </c>
      <c r="D47" s="766">
        <v>2</v>
      </c>
      <c r="E47" s="765" t="s">
        <v>1205</v>
      </c>
      <c r="F47" s="765">
        <v>287</v>
      </c>
      <c r="G47" s="765" t="s">
        <v>701</v>
      </c>
      <c r="H47" s="767">
        <v>1</v>
      </c>
      <c r="I47" t="s">
        <v>1098</v>
      </c>
      <c r="J47">
        <v>1</v>
      </c>
      <c r="K47" s="765">
        <v>20</v>
      </c>
      <c r="L47">
        <v>1</v>
      </c>
      <c r="M47">
        <v>4</v>
      </c>
      <c r="N47" t="s">
        <v>1206</v>
      </c>
      <c r="O47">
        <v>13</v>
      </c>
      <c r="P47" s="769">
        <v>57415.68</v>
      </c>
      <c r="Q47" s="769">
        <v>20345.36</v>
      </c>
      <c r="R47" s="769">
        <f t="shared" si="0"/>
        <v>77761.040000000008</v>
      </c>
      <c r="S47" s="769">
        <v>77761.02</v>
      </c>
      <c r="T47" s="769">
        <v>77761.02</v>
      </c>
      <c r="U47" s="769">
        <v>77761.02</v>
      </c>
      <c r="V47" s="769">
        <v>77761.02</v>
      </c>
    </row>
    <row r="48" spans="1:22">
      <c r="A48">
        <v>4088200100</v>
      </c>
      <c r="B48" s="765">
        <v>2</v>
      </c>
      <c r="C48" s="765">
        <v>5</v>
      </c>
      <c r="D48" s="766">
        <v>2</v>
      </c>
      <c r="E48" s="765" t="s">
        <v>1205</v>
      </c>
      <c r="F48" s="765">
        <v>287</v>
      </c>
      <c r="G48" s="765" t="s">
        <v>701</v>
      </c>
      <c r="H48" s="767">
        <v>1</v>
      </c>
      <c r="I48" t="s">
        <v>1100</v>
      </c>
      <c r="J48">
        <v>1</v>
      </c>
      <c r="K48" s="765">
        <v>20</v>
      </c>
      <c r="L48">
        <v>1</v>
      </c>
      <c r="M48">
        <v>4</v>
      </c>
      <c r="N48" t="s">
        <v>1206</v>
      </c>
      <c r="O48">
        <v>13</v>
      </c>
      <c r="P48" s="769">
        <v>20458</v>
      </c>
      <c r="Q48" s="769">
        <v>0</v>
      </c>
      <c r="R48" s="769">
        <f t="shared" si="0"/>
        <v>20458</v>
      </c>
      <c r="S48" s="769">
        <v>19600</v>
      </c>
      <c r="T48" s="769">
        <v>19600</v>
      </c>
      <c r="U48" s="769">
        <v>19600</v>
      </c>
      <c r="V48" s="769">
        <v>19600</v>
      </c>
    </row>
    <row r="49" spans="1:22">
      <c r="A49">
        <v>4088200100</v>
      </c>
      <c r="B49" s="765">
        <v>2</v>
      </c>
      <c r="C49" s="765">
        <v>5</v>
      </c>
      <c r="D49" s="766">
        <v>2</v>
      </c>
      <c r="E49" s="765" t="s">
        <v>1205</v>
      </c>
      <c r="F49" s="765">
        <v>287</v>
      </c>
      <c r="G49" s="765" t="s">
        <v>701</v>
      </c>
      <c r="H49" s="767">
        <v>1</v>
      </c>
      <c r="I49" t="s">
        <v>1101</v>
      </c>
      <c r="J49">
        <v>1</v>
      </c>
      <c r="K49" s="765">
        <v>20</v>
      </c>
      <c r="L49">
        <v>1</v>
      </c>
      <c r="M49">
        <v>4</v>
      </c>
      <c r="N49" t="s">
        <v>1206</v>
      </c>
      <c r="O49">
        <v>13</v>
      </c>
      <c r="P49" s="769">
        <v>114919.2</v>
      </c>
      <c r="Q49" s="769">
        <v>0</v>
      </c>
      <c r="R49" s="769">
        <f t="shared" si="0"/>
        <v>114919.2</v>
      </c>
      <c r="S49" s="769">
        <v>0</v>
      </c>
      <c r="T49" s="769">
        <v>0</v>
      </c>
      <c r="U49" s="769">
        <v>0</v>
      </c>
      <c r="V49" s="769">
        <v>0</v>
      </c>
    </row>
    <row r="50" spans="1:22">
      <c r="A50">
        <v>4088200100</v>
      </c>
      <c r="B50" s="765">
        <v>2</v>
      </c>
      <c r="C50" s="765">
        <v>5</v>
      </c>
      <c r="D50" s="766">
        <v>2</v>
      </c>
      <c r="E50" s="765" t="s">
        <v>1205</v>
      </c>
      <c r="F50" s="765">
        <v>287</v>
      </c>
      <c r="G50" s="765" t="s">
        <v>701</v>
      </c>
      <c r="H50" s="767">
        <v>1</v>
      </c>
      <c r="I50" t="s">
        <v>1102</v>
      </c>
      <c r="J50">
        <v>1</v>
      </c>
      <c r="K50" s="765">
        <v>20</v>
      </c>
      <c r="L50">
        <v>1</v>
      </c>
      <c r="M50">
        <v>4</v>
      </c>
      <c r="N50" t="s">
        <v>1206</v>
      </c>
      <c r="O50">
        <v>13</v>
      </c>
      <c r="P50" s="769">
        <v>21149.45</v>
      </c>
      <c r="Q50" s="769">
        <v>0</v>
      </c>
      <c r="R50" s="769">
        <f t="shared" si="0"/>
        <v>21149.45</v>
      </c>
      <c r="S50" s="769">
        <v>0</v>
      </c>
      <c r="T50" s="769">
        <v>0</v>
      </c>
      <c r="U50" s="769">
        <v>0</v>
      </c>
      <c r="V50" s="769">
        <v>0</v>
      </c>
    </row>
    <row r="51" spans="1:22">
      <c r="A51">
        <v>4088200100</v>
      </c>
      <c r="B51" s="765">
        <v>2</v>
      </c>
      <c r="C51" s="765">
        <v>5</v>
      </c>
      <c r="D51" s="766">
        <v>2</v>
      </c>
      <c r="E51" s="765" t="s">
        <v>1205</v>
      </c>
      <c r="F51" s="765">
        <v>287</v>
      </c>
      <c r="G51" s="765" t="s">
        <v>701</v>
      </c>
      <c r="H51" s="767">
        <v>1</v>
      </c>
      <c r="I51" t="s">
        <v>1103</v>
      </c>
      <c r="J51">
        <v>1</v>
      </c>
      <c r="K51" s="765">
        <v>20</v>
      </c>
      <c r="L51">
        <v>1</v>
      </c>
      <c r="M51">
        <v>4</v>
      </c>
      <c r="N51" t="s">
        <v>1206</v>
      </c>
      <c r="O51">
        <v>13</v>
      </c>
      <c r="P51" s="769">
        <v>112648.74</v>
      </c>
      <c r="Q51" s="769">
        <v>0</v>
      </c>
      <c r="R51" s="769">
        <f t="shared" si="0"/>
        <v>112648.74</v>
      </c>
      <c r="S51" s="769">
        <v>16472</v>
      </c>
      <c r="T51" s="769">
        <v>16472</v>
      </c>
      <c r="U51" s="769">
        <v>16472</v>
      </c>
      <c r="V51" s="769">
        <v>16472</v>
      </c>
    </row>
    <row r="52" spans="1:22">
      <c r="A52">
        <v>4088200100</v>
      </c>
      <c r="B52" s="765">
        <v>2</v>
      </c>
      <c r="C52" s="765">
        <v>5</v>
      </c>
      <c r="D52" s="766">
        <v>2</v>
      </c>
      <c r="E52" s="765" t="s">
        <v>1205</v>
      </c>
      <c r="F52" s="765">
        <v>287</v>
      </c>
      <c r="G52" s="765" t="s">
        <v>701</v>
      </c>
      <c r="H52" s="767">
        <v>1</v>
      </c>
      <c r="I52" t="s">
        <v>1105</v>
      </c>
      <c r="J52">
        <v>1</v>
      </c>
      <c r="K52" s="765">
        <v>20</v>
      </c>
      <c r="L52">
        <v>1</v>
      </c>
      <c r="M52">
        <v>4</v>
      </c>
      <c r="N52" t="s">
        <v>1206</v>
      </c>
      <c r="O52">
        <v>13</v>
      </c>
      <c r="P52" s="769">
        <v>177984.63</v>
      </c>
      <c r="Q52" s="769">
        <v>0</v>
      </c>
      <c r="R52" s="769">
        <f t="shared" si="0"/>
        <v>177984.63</v>
      </c>
      <c r="S52" s="769">
        <v>104505</v>
      </c>
      <c r="T52" s="769">
        <v>104505</v>
      </c>
      <c r="U52" s="769">
        <v>104505</v>
      </c>
      <c r="V52" s="769">
        <v>104505</v>
      </c>
    </row>
    <row r="53" spans="1:22">
      <c r="A53">
        <v>4088200100</v>
      </c>
      <c r="B53" s="765">
        <v>2</v>
      </c>
      <c r="C53" s="765">
        <v>5</v>
      </c>
      <c r="D53" s="766">
        <v>2</v>
      </c>
      <c r="E53" s="765" t="s">
        <v>1205</v>
      </c>
      <c r="F53" s="765">
        <v>287</v>
      </c>
      <c r="G53" s="765" t="s">
        <v>701</v>
      </c>
      <c r="H53" s="767">
        <v>1</v>
      </c>
      <c r="I53" t="s">
        <v>1106</v>
      </c>
      <c r="J53">
        <v>1</v>
      </c>
      <c r="K53" s="765">
        <v>20</v>
      </c>
      <c r="L53">
        <v>1</v>
      </c>
      <c r="M53">
        <v>4</v>
      </c>
      <c r="N53" t="s">
        <v>1206</v>
      </c>
      <c r="O53">
        <v>13</v>
      </c>
      <c r="P53" s="769">
        <v>112112.07</v>
      </c>
      <c r="Q53" s="769">
        <v>0</v>
      </c>
      <c r="R53" s="769">
        <f t="shared" si="0"/>
        <v>112112.07</v>
      </c>
      <c r="S53" s="769">
        <v>0</v>
      </c>
      <c r="T53" s="769">
        <v>0</v>
      </c>
      <c r="U53" s="769">
        <v>0</v>
      </c>
      <c r="V53" s="769">
        <v>0</v>
      </c>
    </row>
    <row r="54" spans="1:22">
      <c r="A54">
        <v>4088200100</v>
      </c>
      <c r="B54" s="765">
        <v>2</v>
      </c>
      <c r="C54" s="765">
        <v>5</v>
      </c>
      <c r="D54" s="766">
        <v>2</v>
      </c>
      <c r="E54" s="765" t="s">
        <v>1205</v>
      </c>
      <c r="F54" s="765">
        <v>287</v>
      </c>
      <c r="G54" s="765" t="s">
        <v>701</v>
      </c>
      <c r="H54" s="767">
        <v>1</v>
      </c>
      <c r="I54" t="s">
        <v>1107</v>
      </c>
      <c r="J54">
        <v>1</v>
      </c>
      <c r="K54" s="765">
        <v>20</v>
      </c>
      <c r="L54">
        <v>1</v>
      </c>
      <c r="M54">
        <v>4</v>
      </c>
      <c r="N54" t="s">
        <v>1206</v>
      </c>
      <c r="O54">
        <v>13</v>
      </c>
      <c r="P54" s="769">
        <v>365113.59999999998</v>
      </c>
      <c r="Q54" s="769">
        <v>0</v>
      </c>
      <c r="R54" s="769">
        <f t="shared" si="0"/>
        <v>365113.59999999998</v>
      </c>
      <c r="S54" s="769">
        <v>0</v>
      </c>
      <c r="T54" s="769">
        <v>0</v>
      </c>
      <c r="U54" s="769">
        <v>0</v>
      </c>
      <c r="V54" s="769">
        <v>0</v>
      </c>
    </row>
    <row r="55" spans="1:22">
      <c r="A55">
        <v>4088200100</v>
      </c>
      <c r="B55" s="765">
        <v>2</v>
      </c>
      <c r="C55" s="765">
        <v>5</v>
      </c>
      <c r="D55" s="766">
        <v>2</v>
      </c>
      <c r="E55" s="765" t="s">
        <v>1205</v>
      </c>
      <c r="F55" s="765">
        <v>287</v>
      </c>
      <c r="G55" s="765" t="s">
        <v>701</v>
      </c>
      <c r="H55" s="767">
        <v>1</v>
      </c>
      <c r="I55" t="s">
        <v>1108</v>
      </c>
      <c r="J55">
        <v>1</v>
      </c>
      <c r="K55" s="765">
        <v>20</v>
      </c>
      <c r="L55">
        <v>1</v>
      </c>
      <c r="M55">
        <v>4</v>
      </c>
      <c r="N55" t="s">
        <v>1206</v>
      </c>
      <c r="O55">
        <v>13</v>
      </c>
      <c r="P55" s="769">
        <v>9438.07</v>
      </c>
      <c r="Q55" s="769">
        <v>0</v>
      </c>
      <c r="R55" s="769">
        <f t="shared" si="0"/>
        <v>9438.07</v>
      </c>
      <c r="S55" s="769">
        <v>0</v>
      </c>
      <c r="T55" s="769">
        <v>0</v>
      </c>
      <c r="U55" s="769">
        <v>0</v>
      </c>
      <c r="V55" s="769">
        <v>0</v>
      </c>
    </row>
    <row r="56" spans="1:22">
      <c r="A56">
        <v>4088200100</v>
      </c>
      <c r="B56" s="765">
        <v>2</v>
      </c>
      <c r="C56" s="765">
        <v>5</v>
      </c>
      <c r="D56" s="766">
        <v>2</v>
      </c>
      <c r="E56" s="765" t="s">
        <v>1205</v>
      </c>
      <c r="F56" s="765">
        <v>287</v>
      </c>
      <c r="G56" s="765" t="s">
        <v>701</v>
      </c>
      <c r="H56" s="767">
        <v>1</v>
      </c>
      <c r="I56" t="s">
        <v>1109</v>
      </c>
      <c r="J56">
        <v>1</v>
      </c>
      <c r="K56" s="765">
        <v>20</v>
      </c>
      <c r="L56">
        <v>1</v>
      </c>
      <c r="M56">
        <v>4</v>
      </c>
      <c r="N56" t="s">
        <v>1206</v>
      </c>
      <c r="O56">
        <v>13</v>
      </c>
      <c r="P56" s="769">
        <v>405812.98</v>
      </c>
      <c r="Q56" s="769">
        <v>0</v>
      </c>
      <c r="R56" s="769">
        <f t="shared" si="0"/>
        <v>405812.98</v>
      </c>
      <c r="S56" s="769">
        <v>303150</v>
      </c>
      <c r="T56" s="769">
        <v>303150</v>
      </c>
      <c r="U56" s="769">
        <v>303150</v>
      </c>
      <c r="V56" s="769">
        <v>303150</v>
      </c>
    </row>
    <row r="57" spans="1:22">
      <c r="A57">
        <v>4088200100</v>
      </c>
      <c r="B57" s="765">
        <v>2</v>
      </c>
      <c r="C57" s="765">
        <v>5</v>
      </c>
      <c r="D57" s="766">
        <v>2</v>
      </c>
      <c r="E57" s="765" t="s">
        <v>1205</v>
      </c>
      <c r="F57" s="765">
        <v>287</v>
      </c>
      <c r="G57" s="765" t="s">
        <v>701</v>
      </c>
      <c r="H57" s="767">
        <v>1</v>
      </c>
      <c r="I57" t="s">
        <v>1110</v>
      </c>
      <c r="J57">
        <v>1</v>
      </c>
      <c r="K57" s="765">
        <v>20</v>
      </c>
      <c r="L57">
        <v>1</v>
      </c>
      <c r="M57">
        <v>4</v>
      </c>
      <c r="N57" t="s">
        <v>1206</v>
      </c>
      <c r="O57">
        <v>13</v>
      </c>
      <c r="P57" s="769">
        <v>154617.94</v>
      </c>
      <c r="Q57" s="769">
        <v>0</v>
      </c>
      <c r="R57" s="769">
        <f t="shared" si="0"/>
        <v>154617.94</v>
      </c>
      <c r="S57" s="769">
        <v>64630</v>
      </c>
      <c r="T57" s="769">
        <v>64630</v>
      </c>
      <c r="U57" s="769">
        <v>64630</v>
      </c>
      <c r="V57" s="769">
        <v>64630</v>
      </c>
    </row>
    <row r="58" spans="1:22">
      <c r="A58">
        <v>4088200100</v>
      </c>
      <c r="B58" s="765">
        <v>2</v>
      </c>
      <c r="C58" s="765">
        <v>5</v>
      </c>
      <c r="D58" s="766">
        <v>2</v>
      </c>
      <c r="E58" s="765" t="s">
        <v>1205</v>
      </c>
      <c r="F58" s="765">
        <v>287</v>
      </c>
      <c r="G58" s="765" t="s">
        <v>701</v>
      </c>
      <c r="H58" s="767">
        <v>1</v>
      </c>
      <c r="I58" t="s">
        <v>1111</v>
      </c>
      <c r="J58">
        <v>1</v>
      </c>
      <c r="K58" s="765">
        <v>20</v>
      </c>
      <c r="L58">
        <v>1</v>
      </c>
      <c r="M58">
        <v>4</v>
      </c>
      <c r="N58" t="s">
        <v>1206</v>
      </c>
      <c r="O58">
        <v>13</v>
      </c>
      <c r="P58" s="769">
        <v>3981.87</v>
      </c>
      <c r="Q58" s="769">
        <v>0</v>
      </c>
      <c r="R58" s="769">
        <f t="shared" si="0"/>
        <v>3981.87</v>
      </c>
      <c r="S58" s="769">
        <v>2028</v>
      </c>
      <c r="T58" s="769">
        <v>2028</v>
      </c>
      <c r="U58" s="769">
        <v>2028</v>
      </c>
      <c r="V58" s="769">
        <v>2028</v>
      </c>
    </row>
    <row r="59" spans="1:22">
      <c r="A59">
        <v>4088200100</v>
      </c>
      <c r="B59" s="765">
        <v>2</v>
      </c>
      <c r="C59" s="765">
        <v>5</v>
      </c>
      <c r="D59" s="766">
        <v>2</v>
      </c>
      <c r="E59" s="765" t="s">
        <v>1205</v>
      </c>
      <c r="F59" s="765">
        <v>287</v>
      </c>
      <c r="G59" s="765" t="s">
        <v>701</v>
      </c>
      <c r="H59" s="767">
        <v>1</v>
      </c>
      <c r="I59" t="s">
        <v>1112</v>
      </c>
      <c r="J59">
        <v>1</v>
      </c>
      <c r="K59" s="765">
        <v>20</v>
      </c>
      <c r="L59">
        <v>1</v>
      </c>
      <c r="M59">
        <v>4</v>
      </c>
      <c r="N59" t="s">
        <v>1206</v>
      </c>
      <c r="O59">
        <v>13</v>
      </c>
      <c r="P59" s="769">
        <v>32469.72</v>
      </c>
      <c r="Q59" s="769">
        <v>0</v>
      </c>
      <c r="R59" s="769">
        <f t="shared" si="0"/>
        <v>32469.72</v>
      </c>
      <c r="S59" s="769">
        <v>0</v>
      </c>
      <c r="T59" s="769">
        <v>0</v>
      </c>
      <c r="U59" s="769">
        <v>0</v>
      </c>
      <c r="V59" s="769">
        <v>0</v>
      </c>
    </row>
    <row r="60" spans="1:22">
      <c r="A60">
        <v>4088200100</v>
      </c>
      <c r="B60" s="765">
        <v>2</v>
      </c>
      <c r="C60" s="765">
        <v>5</v>
      </c>
      <c r="D60" s="766">
        <v>2</v>
      </c>
      <c r="E60" s="765" t="s">
        <v>1205</v>
      </c>
      <c r="F60" s="765">
        <v>287</v>
      </c>
      <c r="G60" s="765" t="s">
        <v>701</v>
      </c>
      <c r="H60" s="767">
        <v>1</v>
      </c>
      <c r="I60" t="s">
        <v>1113</v>
      </c>
      <c r="J60">
        <v>1</v>
      </c>
      <c r="K60" s="765">
        <v>20</v>
      </c>
      <c r="L60">
        <v>1</v>
      </c>
      <c r="M60">
        <v>4</v>
      </c>
      <c r="N60" t="s">
        <v>1206</v>
      </c>
      <c r="O60">
        <v>13</v>
      </c>
      <c r="P60" s="769">
        <v>585612.22</v>
      </c>
      <c r="Q60" s="769">
        <v>-116950.36</v>
      </c>
      <c r="R60" s="769">
        <f t="shared" si="0"/>
        <v>468661.86</v>
      </c>
      <c r="S60" s="769">
        <v>142207</v>
      </c>
      <c r="T60" s="769">
        <v>142207</v>
      </c>
      <c r="U60" s="769">
        <v>142207</v>
      </c>
      <c r="V60" s="769">
        <v>142207</v>
      </c>
    </row>
    <row r="61" spans="1:22">
      <c r="A61">
        <v>4088200100</v>
      </c>
      <c r="B61" s="765">
        <v>2</v>
      </c>
      <c r="C61" s="765">
        <v>5</v>
      </c>
      <c r="D61" s="766">
        <v>2</v>
      </c>
      <c r="E61" s="765" t="s">
        <v>1205</v>
      </c>
      <c r="F61" s="765">
        <v>287</v>
      </c>
      <c r="G61" s="765" t="s">
        <v>701</v>
      </c>
      <c r="H61" s="767">
        <v>1</v>
      </c>
      <c r="I61" t="s">
        <v>1114</v>
      </c>
      <c r="J61">
        <v>1</v>
      </c>
      <c r="K61" s="765">
        <v>20</v>
      </c>
      <c r="L61">
        <v>1</v>
      </c>
      <c r="M61">
        <v>4</v>
      </c>
      <c r="N61" t="s">
        <v>1206</v>
      </c>
      <c r="O61">
        <v>13</v>
      </c>
      <c r="P61" s="769">
        <v>38438.17</v>
      </c>
      <c r="Q61" s="769">
        <v>0</v>
      </c>
      <c r="R61" s="769">
        <f t="shared" si="0"/>
        <v>38438.17</v>
      </c>
      <c r="S61" s="769">
        <v>30332.1</v>
      </c>
      <c r="T61" s="769">
        <v>30332.1</v>
      </c>
      <c r="U61" s="769">
        <v>30332.1</v>
      </c>
      <c r="V61" s="769">
        <v>30332.1</v>
      </c>
    </row>
    <row r="62" spans="1:22">
      <c r="A62">
        <v>4088200100</v>
      </c>
      <c r="B62" s="765">
        <v>2</v>
      </c>
      <c r="C62" s="765">
        <v>5</v>
      </c>
      <c r="D62" s="766">
        <v>2</v>
      </c>
      <c r="E62" s="765" t="s">
        <v>1205</v>
      </c>
      <c r="F62" s="765">
        <v>287</v>
      </c>
      <c r="G62" s="765" t="s">
        <v>701</v>
      </c>
      <c r="H62" s="767">
        <v>1</v>
      </c>
      <c r="I62" t="s">
        <v>1115</v>
      </c>
      <c r="J62">
        <v>1</v>
      </c>
      <c r="K62" s="765">
        <v>20</v>
      </c>
      <c r="L62">
        <v>1</v>
      </c>
      <c r="M62">
        <v>4</v>
      </c>
      <c r="N62" t="s">
        <v>1206</v>
      </c>
      <c r="O62">
        <v>13</v>
      </c>
      <c r="P62" s="769">
        <v>56508.14</v>
      </c>
      <c r="Q62" s="769">
        <v>0</v>
      </c>
      <c r="R62" s="769">
        <f t="shared" si="0"/>
        <v>56508.14</v>
      </c>
      <c r="S62" s="769">
        <v>40000</v>
      </c>
      <c r="T62" s="769">
        <v>40000</v>
      </c>
      <c r="U62" s="769">
        <v>40000</v>
      </c>
      <c r="V62" s="769">
        <v>40000</v>
      </c>
    </row>
    <row r="63" spans="1:22">
      <c r="A63">
        <v>4088200100</v>
      </c>
      <c r="B63" s="765">
        <v>2</v>
      </c>
      <c r="C63" s="765">
        <v>5</v>
      </c>
      <c r="D63" s="766">
        <v>2</v>
      </c>
      <c r="E63" s="765" t="s">
        <v>1205</v>
      </c>
      <c r="F63" s="765">
        <v>287</v>
      </c>
      <c r="G63" s="765" t="s">
        <v>701</v>
      </c>
      <c r="H63" s="767">
        <v>1</v>
      </c>
      <c r="I63" t="s">
        <v>1116</v>
      </c>
      <c r="J63">
        <v>1</v>
      </c>
      <c r="K63" s="765">
        <v>20</v>
      </c>
      <c r="L63">
        <v>1</v>
      </c>
      <c r="M63">
        <v>4</v>
      </c>
      <c r="N63" t="s">
        <v>1206</v>
      </c>
      <c r="O63">
        <v>13</v>
      </c>
      <c r="P63" s="769">
        <v>15731.36</v>
      </c>
      <c r="Q63" s="769">
        <v>0</v>
      </c>
      <c r="R63" s="769">
        <f t="shared" si="0"/>
        <v>15731.36</v>
      </c>
      <c r="S63" s="769">
        <v>130</v>
      </c>
      <c r="T63" s="769">
        <v>130</v>
      </c>
      <c r="U63" s="769">
        <v>130</v>
      </c>
      <c r="V63" s="769">
        <v>130</v>
      </c>
    </row>
    <row r="64" spans="1:22">
      <c r="A64">
        <v>4088200100</v>
      </c>
      <c r="B64" s="765">
        <v>2</v>
      </c>
      <c r="C64" s="765">
        <v>5</v>
      </c>
      <c r="D64" s="766">
        <v>2</v>
      </c>
      <c r="E64" s="765" t="s">
        <v>1205</v>
      </c>
      <c r="F64" s="765">
        <v>287</v>
      </c>
      <c r="G64" s="765" t="s">
        <v>701</v>
      </c>
      <c r="H64" s="767">
        <v>1</v>
      </c>
      <c r="I64" t="s">
        <v>1032</v>
      </c>
      <c r="J64">
        <v>1</v>
      </c>
      <c r="K64" s="765">
        <v>20</v>
      </c>
      <c r="L64">
        <v>1</v>
      </c>
      <c r="M64">
        <v>4</v>
      </c>
      <c r="N64" t="s">
        <v>1207</v>
      </c>
      <c r="O64">
        <v>13</v>
      </c>
      <c r="P64" s="769">
        <v>4016808.94</v>
      </c>
      <c r="Q64" s="769">
        <v>3584942.93</v>
      </c>
      <c r="R64" s="769">
        <f t="shared" si="0"/>
        <v>7601751.8700000001</v>
      </c>
      <c r="S64" s="769">
        <v>2288301.79</v>
      </c>
      <c r="T64" s="769">
        <v>2288301.79</v>
      </c>
      <c r="U64" s="769">
        <v>2288301.79</v>
      </c>
      <c r="V64" s="769">
        <v>2288301.79</v>
      </c>
    </row>
    <row r="65" spans="1:22">
      <c r="A65">
        <v>4088200100</v>
      </c>
      <c r="B65" s="765">
        <v>2</v>
      </c>
      <c r="C65" s="765">
        <v>5</v>
      </c>
      <c r="D65" s="766">
        <v>2</v>
      </c>
      <c r="E65" s="765" t="s">
        <v>1205</v>
      </c>
      <c r="F65" s="765">
        <v>287</v>
      </c>
      <c r="G65" s="765" t="s">
        <v>701</v>
      </c>
      <c r="H65" s="767">
        <v>1</v>
      </c>
      <c r="I65" t="s">
        <v>1033</v>
      </c>
      <c r="J65">
        <v>1</v>
      </c>
      <c r="K65" s="765">
        <v>20</v>
      </c>
      <c r="L65">
        <v>1</v>
      </c>
      <c r="M65">
        <v>4</v>
      </c>
      <c r="N65" t="s">
        <v>1207</v>
      </c>
      <c r="O65">
        <v>13</v>
      </c>
      <c r="P65" s="769">
        <v>208414.23</v>
      </c>
      <c r="Q65" s="769">
        <v>0</v>
      </c>
      <c r="R65" s="769">
        <f t="shared" si="0"/>
        <v>208414.23</v>
      </c>
      <c r="S65" s="769">
        <v>82207.17</v>
      </c>
      <c r="T65" s="769">
        <v>82207.17</v>
      </c>
      <c r="U65" s="769">
        <v>82207.17</v>
      </c>
      <c r="V65" s="769">
        <v>82207.17</v>
      </c>
    </row>
    <row r="66" spans="1:22">
      <c r="A66">
        <v>4088200100</v>
      </c>
      <c r="B66" s="765">
        <v>2</v>
      </c>
      <c r="C66" s="765">
        <v>5</v>
      </c>
      <c r="D66" s="766">
        <v>2</v>
      </c>
      <c r="E66" s="765" t="s">
        <v>1205</v>
      </c>
      <c r="F66" s="765">
        <v>287</v>
      </c>
      <c r="G66" s="765" t="s">
        <v>701</v>
      </c>
      <c r="H66" s="767">
        <v>1</v>
      </c>
      <c r="I66" t="s">
        <v>1034</v>
      </c>
      <c r="J66">
        <v>1</v>
      </c>
      <c r="K66" s="765">
        <v>20</v>
      </c>
      <c r="L66">
        <v>1</v>
      </c>
      <c r="M66">
        <v>4</v>
      </c>
      <c r="N66" t="s">
        <v>1207</v>
      </c>
      <c r="O66">
        <v>13</v>
      </c>
      <c r="P66" s="769">
        <v>5753598.8300000001</v>
      </c>
      <c r="Q66" s="769">
        <v>0</v>
      </c>
      <c r="R66" s="769">
        <f t="shared" si="0"/>
        <v>5753598.8300000001</v>
      </c>
      <c r="S66" s="769">
        <v>1079397.98</v>
      </c>
      <c r="T66" s="769">
        <v>1079397.98</v>
      </c>
      <c r="U66" s="769">
        <v>1079397.98</v>
      </c>
      <c r="V66" s="769">
        <v>1079397.98</v>
      </c>
    </row>
    <row r="67" spans="1:22">
      <c r="A67">
        <v>4088200100</v>
      </c>
      <c r="B67" s="765">
        <v>2</v>
      </c>
      <c r="C67" s="765">
        <v>5</v>
      </c>
      <c r="D67" s="766">
        <v>2</v>
      </c>
      <c r="E67" s="765" t="s">
        <v>1205</v>
      </c>
      <c r="F67" s="765">
        <v>287</v>
      </c>
      <c r="G67" s="765" t="s">
        <v>701</v>
      </c>
      <c r="H67" s="767">
        <v>1</v>
      </c>
      <c r="I67" t="s">
        <v>1035</v>
      </c>
      <c r="J67">
        <v>1</v>
      </c>
      <c r="K67" s="765">
        <v>20</v>
      </c>
      <c r="L67">
        <v>1</v>
      </c>
      <c r="M67">
        <v>4</v>
      </c>
      <c r="N67" t="s">
        <v>1207</v>
      </c>
      <c r="O67">
        <v>13</v>
      </c>
      <c r="P67" s="769">
        <v>14507439.869999999</v>
      </c>
      <c r="Q67" s="769">
        <v>0</v>
      </c>
      <c r="R67" s="769">
        <f t="shared" si="0"/>
        <v>14507439.869999999</v>
      </c>
      <c r="S67" s="769">
        <v>7554137.4699999997</v>
      </c>
      <c r="T67" s="769">
        <v>7554137.4699999997</v>
      </c>
      <c r="U67" s="769">
        <v>7554137.4699999997</v>
      </c>
      <c r="V67" s="769">
        <v>7554137.4699999997</v>
      </c>
    </row>
    <row r="68" spans="1:22">
      <c r="A68">
        <v>4088200100</v>
      </c>
      <c r="B68" s="765">
        <v>2</v>
      </c>
      <c r="C68" s="765">
        <v>5</v>
      </c>
      <c r="D68" s="766">
        <v>2</v>
      </c>
      <c r="E68" s="765" t="s">
        <v>1205</v>
      </c>
      <c r="F68" s="765">
        <v>287</v>
      </c>
      <c r="G68" s="765" t="s">
        <v>701</v>
      </c>
      <c r="H68" s="767">
        <v>1</v>
      </c>
      <c r="I68" t="s">
        <v>1036</v>
      </c>
      <c r="J68">
        <v>1</v>
      </c>
      <c r="K68" s="765">
        <v>20</v>
      </c>
      <c r="L68">
        <v>1</v>
      </c>
      <c r="M68">
        <v>4</v>
      </c>
      <c r="N68" t="s">
        <v>1207</v>
      </c>
      <c r="O68">
        <v>13</v>
      </c>
      <c r="P68" s="769">
        <v>9950944.3499999996</v>
      </c>
      <c r="Q68" s="769">
        <v>0</v>
      </c>
      <c r="R68" s="769">
        <f t="shared" si="0"/>
        <v>9950944.3499999996</v>
      </c>
      <c r="S68" s="769">
        <v>5199510.49</v>
      </c>
      <c r="T68" s="769">
        <v>5199510.49</v>
      </c>
      <c r="U68" s="769">
        <v>5199510.49</v>
      </c>
      <c r="V68" s="769">
        <v>5199510.49</v>
      </c>
    </row>
    <row r="69" spans="1:22">
      <c r="A69">
        <v>4088200100</v>
      </c>
      <c r="B69" s="765">
        <v>2</v>
      </c>
      <c r="C69" s="765">
        <v>5</v>
      </c>
      <c r="D69" s="766">
        <v>2</v>
      </c>
      <c r="E69" s="765" t="s">
        <v>1205</v>
      </c>
      <c r="F69" s="765">
        <v>287</v>
      </c>
      <c r="G69" s="765" t="s">
        <v>701</v>
      </c>
      <c r="H69" s="767">
        <v>1</v>
      </c>
      <c r="I69" t="s">
        <v>1037</v>
      </c>
      <c r="J69">
        <v>1</v>
      </c>
      <c r="K69" s="765">
        <v>20</v>
      </c>
      <c r="L69">
        <v>1</v>
      </c>
      <c r="M69">
        <v>4</v>
      </c>
      <c r="N69" t="s">
        <v>1207</v>
      </c>
      <c r="O69">
        <v>13</v>
      </c>
      <c r="P69" s="769">
        <v>26973588.73</v>
      </c>
      <c r="Q69" s="769">
        <v>0</v>
      </c>
      <c r="R69" s="769">
        <f t="shared" ref="R69:R134" si="1">P69+Q69</f>
        <v>26973588.73</v>
      </c>
      <c r="S69" s="769">
        <v>12965621.140000001</v>
      </c>
      <c r="T69" s="769">
        <v>12965621.140000001</v>
      </c>
      <c r="U69" s="769">
        <v>12965621.140000001</v>
      </c>
      <c r="V69" s="769">
        <v>12965621.140000001</v>
      </c>
    </row>
    <row r="70" spans="1:22">
      <c r="A70">
        <v>4088200100</v>
      </c>
      <c r="B70" s="765">
        <v>2</v>
      </c>
      <c r="C70" s="765">
        <v>5</v>
      </c>
      <c r="D70" s="766">
        <v>2</v>
      </c>
      <c r="E70" s="765" t="s">
        <v>1205</v>
      </c>
      <c r="F70" s="765">
        <v>287</v>
      </c>
      <c r="G70" s="765" t="s">
        <v>701</v>
      </c>
      <c r="H70" s="767">
        <v>1</v>
      </c>
      <c r="I70" t="s">
        <v>1038</v>
      </c>
      <c r="J70">
        <v>1</v>
      </c>
      <c r="K70" s="765">
        <v>20</v>
      </c>
      <c r="L70">
        <v>1</v>
      </c>
      <c r="M70">
        <v>4</v>
      </c>
      <c r="N70" t="s">
        <v>1207</v>
      </c>
      <c r="O70">
        <v>13</v>
      </c>
      <c r="P70" s="769">
        <v>1389981.31</v>
      </c>
      <c r="Q70" s="769">
        <v>0</v>
      </c>
      <c r="R70" s="769">
        <f t="shared" si="1"/>
        <v>1389981.31</v>
      </c>
      <c r="S70" s="769">
        <v>698128.51</v>
      </c>
      <c r="T70" s="769">
        <v>698128.51</v>
      </c>
      <c r="U70" s="769">
        <v>698128.51</v>
      </c>
      <c r="V70" s="769">
        <v>698128.51</v>
      </c>
    </row>
    <row r="71" spans="1:22">
      <c r="A71">
        <v>4088200100</v>
      </c>
      <c r="B71" s="765">
        <v>2</v>
      </c>
      <c r="C71" s="765">
        <v>5</v>
      </c>
      <c r="D71" s="766">
        <v>2</v>
      </c>
      <c r="E71" s="765" t="s">
        <v>1205</v>
      </c>
      <c r="F71" s="765">
        <v>287</v>
      </c>
      <c r="G71" s="765" t="s">
        <v>701</v>
      </c>
      <c r="H71" s="767">
        <v>1</v>
      </c>
      <c r="I71" t="s">
        <v>1039</v>
      </c>
      <c r="J71">
        <v>1</v>
      </c>
      <c r="K71" s="765">
        <v>20</v>
      </c>
      <c r="L71">
        <v>1</v>
      </c>
      <c r="M71">
        <v>4</v>
      </c>
      <c r="N71" t="s">
        <v>1207</v>
      </c>
      <c r="O71">
        <v>13</v>
      </c>
      <c r="P71" s="769">
        <v>25480.34</v>
      </c>
      <c r="Q71" s="769">
        <v>0</v>
      </c>
      <c r="R71" s="769">
        <f t="shared" si="1"/>
        <v>25480.34</v>
      </c>
      <c r="S71" s="769">
        <v>0</v>
      </c>
      <c r="T71" s="769">
        <v>0</v>
      </c>
      <c r="U71" s="769">
        <v>0</v>
      </c>
      <c r="V71" s="769">
        <v>0</v>
      </c>
    </row>
    <row r="72" spans="1:22">
      <c r="A72">
        <v>4088200100</v>
      </c>
      <c r="B72" s="765">
        <v>2</v>
      </c>
      <c r="C72" s="765">
        <v>5</v>
      </c>
      <c r="D72" s="766">
        <v>2</v>
      </c>
      <c r="E72" s="765" t="s">
        <v>1205</v>
      </c>
      <c r="F72" s="765">
        <v>287</v>
      </c>
      <c r="G72" s="765" t="s">
        <v>701</v>
      </c>
      <c r="H72" s="767">
        <v>1</v>
      </c>
      <c r="I72" t="s">
        <v>1040</v>
      </c>
      <c r="J72">
        <v>1</v>
      </c>
      <c r="K72" s="765">
        <v>20</v>
      </c>
      <c r="L72">
        <v>1</v>
      </c>
      <c r="M72">
        <v>4</v>
      </c>
      <c r="N72" t="s">
        <v>1207</v>
      </c>
      <c r="O72">
        <v>13</v>
      </c>
      <c r="P72" s="769">
        <v>4341640.54</v>
      </c>
      <c r="Q72" s="769">
        <v>0</v>
      </c>
      <c r="R72" s="769">
        <f t="shared" si="1"/>
        <v>4341640.54</v>
      </c>
      <c r="S72" s="769">
        <v>65996.539999999994</v>
      </c>
      <c r="T72" s="769">
        <v>65996.539999999994</v>
      </c>
      <c r="U72" s="769">
        <v>65996.539999999994</v>
      </c>
      <c r="V72" s="769">
        <v>65996.539999999994</v>
      </c>
    </row>
    <row r="73" spans="1:22">
      <c r="A73">
        <v>4088200100</v>
      </c>
      <c r="B73" s="765">
        <v>2</v>
      </c>
      <c r="C73" s="765">
        <v>5</v>
      </c>
      <c r="D73" s="766">
        <v>2</v>
      </c>
      <c r="E73" s="765" t="s">
        <v>1205</v>
      </c>
      <c r="F73" s="765">
        <v>287</v>
      </c>
      <c r="G73" s="765" t="s">
        <v>701</v>
      </c>
      <c r="H73" s="767">
        <v>1</v>
      </c>
      <c r="I73" t="s">
        <v>1044</v>
      </c>
      <c r="J73">
        <v>1</v>
      </c>
      <c r="K73" s="765">
        <v>20</v>
      </c>
      <c r="L73">
        <v>1</v>
      </c>
      <c r="M73">
        <v>4</v>
      </c>
      <c r="N73" t="s">
        <v>1207</v>
      </c>
      <c r="O73">
        <v>13</v>
      </c>
      <c r="P73" s="769">
        <v>4105876.14</v>
      </c>
      <c r="Q73" s="769">
        <v>0</v>
      </c>
      <c r="R73" s="769">
        <f t="shared" si="1"/>
        <v>4105876.14</v>
      </c>
      <c r="S73" s="769">
        <v>2413295.14</v>
      </c>
      <c r="T73" s="769">
        <v>2413295.14</v>
      </c>
      <c r="U73" s="769">
        <v>1621779.79</v>
      </c>
      <c r="V73" s="769">
        <v>1621779.79</v>
      </c>
    </row>
    <row r="74" spans="1:22">
      <c r="A74">
        <v>4088200100</v>
      </c>
      <c r="B74" s="765">
        <v>2</v>
      </c>
      <c r="C74" s="765">
        <v>5</v>
      </c>
      <c r="D74" s="766">
        <v>2</v>
      </c>
      <c r="E74" s="765" t="s">
        <v>1205</v>
      </c>
      <c r="F74" s="765">
        <v>287</v>
      </c>
      <c r="G74" s="765" t="s">
        <v>701</v>
      </c>
      <c r="H74" s="767">
        <v>1</v>
      </c>
      <c r="I74" t="s">
        <v>1045</v>
      </c>
      <c r="J74">
        <v>1</v>
      </c>
      <c r="K74" s="765">
        <v>20</v>
      </c>
      <c r="L74">
        <v>1</v>
      </c>
      <c r="M74">
        <v>4</v>
      </c>
      <c r="N74" t="s">
        <v>1207</v>
      </c>
      <c r="O74">
        <v>13</v>
      </c>
      <c r="P74" s="769">
        <v>13902.32</v>
      </c>
      <c r="Q74" s="769">
        <v>0</v>
      </c>
      <c r="R74" s="769">
        <f t="shared" si="1"/>
        <v>13902.32</v>
      </c>
      <c r="S74" s="769">
        <v>8350.11</v>
      </c>
      <c r="T74" s="769">
        <v>8350.11</v>
      </c>
      <c r="U74" s="769">
        <v>5599.12</v>
      </c>
      <c r="V74" s="769">
        <v>5599.12</v>
      </c>
    </row>
    <row r="75" spans="1:22">
      <c r="A75">
        <v>4088200100</v>
      </c>
      <c r="B75" s="765">
        <v>2</v>
      </c>
      <c r="C75" s="765">
        <v>5</v>
      </c>
      <c r="D75" s="766">
        <v>2</v>
      </c>
      <c r="E75" s="765" t="s">
        <v>1205</v>
      </c>
      <c r="F75" s="765">
        <v>287</v>
      </c>
      <c r="G75" s="765" t="s">
        <v>701</v>
      </c>
      <c r="H75" s="767">
        <v>1</v>
      </c>
      <c r="I75" t="s">
        <v>1046</v>
      </c>
      <c r="J75">
        <v>1</v>
      </c>
      <c r="K75" s="765">
        <v>20</v>
      </c>
      <c r="L75">
        <v>1</v>
      </c>
      <c r="M75">
        <v>4</v>
      </c>
      <c r="N75" t="s">
        <v>1207</v>
      </c>
      <c r="O75">
        <v>13</v>
      </c>
      <c r="P75" s="769">
        <v>215214.97</v>
      </c>
      <c r="Q75" s="769">
        <v>0</v>
      </c>
      <c r="R75" s="769">
        <f t="shared" si="1"/>
        <v>215214.97</v>
      </c>
      <c r="S75" s="769">
        <v>115603.67</v>
      </c>
      <c r="T75" s="769">
        <v>115603.67</v>
      </c>
      <c r="U75" s="769">
        <v>77658.509999999995</v>
      </c>
      <c r="V75" s="769">
        <v>77658.509999999995</v>
      </c>
    </row>
    <row r="76" spans="1:22">
      <c r="A76">
        <v>4088200100</v>
      </c>
      <c r="B76" s="765">
        <v>2</v>
      </c>
      <c r="C76" s="765">
        <v>5</v>
      </c>
      <c r="D76" s="766">
        <v>2</v>
      </c>
      <c r="E76" s="765" t="s">
        <v>1205</v>
      </c>
      <c r="F76" s="765">
        <v>287</v>
      </c>
      <c r="G76" s="765" t="s">
        <v>701</v>
      </c>
      <c r="H76" s="767">
        <v>1</v>
      </c>
      <c r="I76" t="s">
        <v>1048</v>
      </c>
      <c r="J76">
        <v>1</v>
      </c>
      <c r="K76" s="765">
        <v>20</v>
      </c>
      <c r="L76">
        <v>1</v>
      </c>
      <c r="M76">
        <v>4</v>
      </c>
      <c r="N76" t="s">
        <v>1207</v>
      </c>
      <c r="O76">
        <v>13</v>
      </c>
      <c r="P76" s="769">
        <v>1079347.8600000001</v>
      </c>
      <c r="Q76" s="769">
        <v>0</v>
      </c>
      <c r="R76" s="769">
        <f t="shared" si="1"/>
        <v>1079347.8600000001</v>
      </c>
      <c r="S76" s="769">
        <v>740906.62</v>
      </c>
      <c r="T76" s="769">
        <v>740906.62</v>
      </c>
      <c r="U76" s="769">
        <v>553424.71</v>
      </c>
      <c r="V76" s="769">
        <v>553424.71</v>
      </c>
    </row>
    <row r="77" spans="1:22">
      <c r="A77">
        <v>4088200100</v>
      </c>
      <c r="B77" s="765">
        <v>2</v>
      </c>
      <c r="C77" s="765">
        <v>5</v>
      </c>
      <c r="D77" s="766">
        <v>2</v>
      </c>
      <c r="E77" s="765" t="s">
        <v>1205</v>
      </c>
      <c r="F77" s="765">
        <v>287</v>
      </c>
      <c r="G77" s="765" t="s">
        <v>701</v>
      </c>
      <c r="H77" s="767">
        <v>1</v>
      </c>
      <c r="I77" t="s">
        <v>1050</v>
      </c>
      <c r="J77">
        <v>1</v>
      </c>
      <c r="K77" s="765">
        <v>20</v>
      </c>
      <c r="L77">
        <v>1</v>
      </c>
      <c r="M77">
        <v>4</v>
      </c>
      <c r="N77" t="s">
        <v>1207</v>
      </c>
      <c r="O77">
        <v>13</v>
      </c>
      <c r="P77" s="769">
        <v>673107.95</v>
      </c>
      <c r="Q77" s="769">
        <v>0</v>
      </c>
      <c r="R77" s="769">
        <f t="shared" si="1"/>
        <v>673107.95</v>
      </c>
      <c r="S77" s="769">
        <v>544518</v>
      </c>
      <c r="T77" s="769">
        <v>544518</v>
      </c>
      <c r="U77" s="769">
        <v>544518</v>
      </c>
      <c r="V77" s="769">
        <v>544518</v>
      </c>
    </row>
    <row r="78" spans="1:22">
      <c r="A78">
        <v>4088200100</v>
      </c>
      <c r="B78" s="765">
        <v>2</v>
      </c>
      <c r="C78" s="765">
        <v>5</v>
      </c>
      <c r="D78" s="766">
        <v>2</v>
      </c>
      <c r="E78" s="765" t="s">
        <v>1205</v>
      </c>
      <c r="F78" s="765">
        <v>287</v>
      </c>
      <c r="G78" s="765" t="s">
        <v>701</v>
      </c>
      <c r="H78" s="767">
        <v>1</v>
      </c>
      <c r="I78" t="s">
        <v>1051</v>
      </c>
      <c r="J78">
        <v>1</v>
      </c>
      <c r="K78" s="765">
        <v>20</v>
      </c>
      <c r="L78">
        <v>1</v>
      </c>
      <c r="M78">
        <v>4</v>
      </c>
      <c r="N78" t="s">
        <v>1207</v>
      </c>
      <c r="O78">
        <v>13</v>
      </c>
      <c r="P78" s="769">
        <v>1987881.81</v>
      </c>
      <c r="Q78" s="769">
        <v>0</v>
      </c>
      <c r="R78" s="769">
        <f t="shared" si="1"/>
        <v>1987881.81</v>
      </c>
      <c r="S78" s="769">
        <v>868087.24</v>
      </c>
      <c r="T78" s="769">
        <v>868087.24</v>
      </c>
      <c r="U78" s="769">
        <v>868087.24</v>
      </c>
      <c r="V78" s="769">
        <v>868087.24</v>
      </c>
    </row>
    <row r="79" spans="1:22">
      <c r="A79">
        <v>4088200100</v>
      </c>
      <c r="B79" s="765">
        <v>2</v>
      </c>
      <c r="C79" s="765">
        <v>5</v>
      </c>
      <c r="D79" s="766">
        <v>2</v>
      </c>
      <c r="E79" s="765" t="s">
        <v>1205</v>
      </c>
      <c r="F79" s="765">
        <v>287</v>
      </c>
      <c r="G79" s="765" t="s">
        <v>701</v>
      </c>
      <c r="H79" s="767">
        <v>1</v>
      </c>
      <c r="I79" t="s">
        <v>1052</v>
      </c>
      <c r="J79">
        <v>1</v>
      </c>
      <c r="K79" s="765">
        <v>20</v>
      </c>
      <c r="L79">
        <v>1</v>
      </c>
      <c r="M79">
        <v>4</v>
      </c>
      <c r="N79" t="s">
        <v>1207</v>
      </c>
      <c r="O79">
        <v>13</v>
      </c>
      <c r="P79" s="769">
        <v>325927.15999999997</v>
      </c>
      <c r="Q79" s="769">
        <v>0</v>
      </c>
      <c r="R79" s="769">
        <f t="shared" si="1"/>
        <v>325927.15999999997</v>
      </c>
      <c r="S79" s="769">
        <v>0</v>
      </c>
      <c r="T79" s="769">
        <v>0</v>
      </c>
      <c r="U79" s="769">
        <v>0</v>
      </c>
      <c r="V79" s="769">
        <v>0</v>
      </c>
    </row>
    <row r="80" spans="1:22">
      <c r="A80">
        <v>4088200100</v>
      </c>
      <c r="B80" s="765">
        <v>2</v>
      </c>
      <c r="C80" s="765">
        <v>5</v>
      </c>
      <c r="D80" s="766">
        <v>2</v>
      </c>
      <c r="E80" s="765" t="s">
        <v>1205</v>
      </c>
      <c r="F80" s="765">
        <v>287</v>
      </c>
      <c r="G80" s="765" t="s">
        <v>701</v>
      </c>
      <c r="H80" s="767">
        <v>1</v>
      </c>
      <c r="I80" t="s">
        <v>1053</v>
      </c>
      <c r="J80">
        <v>1</v>
      </c>
      <c r="K80" s="765">
        <v>20</v>
      </c>
      <c r="L80">
        <v>1</v>
      </c>
      <c r="M80">
        <v>4</v>
      </c>
      <c r="N80" t="s">
        <v>1207</v>
      </c>
      <c r="O80">
        <v>13</v>
      </c>
      <c r="P80" s="769">
        <v>830119.48</v>
      </c>
      <c r="Q80" s="769">
        <v>0</v>
      </c>
      <c r="R80" s="769">
        <f t="shared" si="1"/>
        <v>830119.48</v>
      </c>
      <c r="S80" s="769">
        <v>147111.1</v>
      </c>
      <c r="T80" s="769">
        <v>147111.1</v>
      </c>
      <c r="U80" s="769">
        <v>146498.35</v>
      </c>
      <c r="V80" s="769">
        <v>146498.35</v>
      </c>
    </row>
    <row r="81" spans="1:22">
      <c r="A81">
        <v>4088200100</v>
      </c>
      <c r="B81" s="765">
        <v>2</v>
      </c>
      <c r="C81" s="765">
        <v>5</v>
      </c>
      <c r="D81" s="766">
        <v>2</v>
      </c>
      <c r="E81" s="765" t="s">
        <v>1205</v>
      </c>
      <c r="F81" s="765">
        <v>287</v>
      </c>
      <c r="G81" s="765" t="s">
        <v>701</v>
      </c>
      <c r="H81" s="767">
        <v>1</v>
      </c>
      <c r="I81" t="s">
        <v>1056</v>
      </c>
      <c r="J81">
        <v>1</v>
      </c>
      <c r="K81" s="765">
        <v>20</v>
      </c>
      <c r="L81">
        <v>1</v>
      </c>
      <c r="M81">
        <v>4</v>
      </c>
      <c r="N81" t="s">
        <v>1207</v>
      </c>
      <c r="O81">
        <v>13</v>
      </c>
      <c r="P81" s="769">
        <v>224545.82</v>
      </c>
      <c r="Q81" s="769">
        <v>0</v>
      </c>
      <c r="R81" s="769">
        <f t="shared" si="1"/>
        <v>224545.82</v>
      </c>
      <c r="S81" s="769">
        <v>110625</v>
      </c>
      <c r="T81" s="769">
        <v>110625</v>
      </c>
      <c r="U81" s="769">
        <v>110625</v>
      </c>
      <c r="V81" s="769">
        <v>110625</v>
      </c>
    </row>
    <row r="82" spans="1:22">
      <c r="A82">
        <v>4088200100</v>
      </c>
      <c r="B82" s="765">
        <v>2</v>
      </c>
      <c r="C82" s="765">
        <v>5</v>
      </c>
      <c r="D82" s="766">
        <v>2</v>
      </c>
      <c r="E82" s="765" t="s">
        <v>1205</v>
      </c>
      <c r="F82" s="765">
        <v>287</v>
      </c>
      <c r="G82" s="765" t="s">
        <v>701</v>
      </c>
      <c r="H82" s="767">
        <v>1</v>
      </c>
      <c r="I82" t="s">
        <v>1057</v>
      </c>
      <c r="J82">
        <v>1</v>
      </c>
      <c r="K82" s="765">
        <v>20</v>
      </c>
      <c r="L82">
        <v>1</v>
      </c>
      <c r="M82">
        <v>4</v>
      </c>
      <c r="N82" t="s">
        <v>1207</v>
      </c>
      <c r="O82">
        <v>13</v>
      </c>
      <c r="P82" s="769">
        <v>30803.82</v>
      </c>
      <c r="Q82" s="769">
        <v>0</v>
      </c>
      <c r="R82" s="769">
        <f t="shared" si="1"/>
        <v>30803.82</v>
      </c>
      <c r="S82" s="769">
        <v>0</v>
      </c>
      <c r="T82" s="769">
        <v>0</v>
      </c>
      <c r="U82" s="769">
        <v>0</v>
      </c>
      <c r="V82" s="769">
        <v>0</v>
      </c>
    </row>
    <row r="83" spans="1:22">
      <c r="A83">
        <v>4088200100</v>
      </c>
      <c r="B83" s="765">
        <v>2</v>
      </c>
      <c r="C83" s="765">
        <v>5</v>
      </c>
      <c r="D83" s="766">
        <v>2</v>
      </c>
      <c r="E83" s="765" t="s">
        <v>1205</v>
      </c>
      <c r="F83" s="765">
        <v>287</v>
      </c>
      <c r="G83" s="765" t="s">
        <v>701</v>
      </c>
      <c r="H83" s="767">
        <v>1</v>
      </c>
      <c r="I83" t="s">
        <v>1058</v>
      </c>
      <c r="J83">
        <v>1</v>
      </c>
      <c r="K83" s="765">
        <v>20</v>
      </c>
      <c r="L83">
        <v>1</v>
      </c>
      <c r="M83">
        <v>4</v>
      </c>
      <c r="N83" t="s">
        <v>1207</v>
      </c>
      <c r="O83">
        <v>13</v>
      </c>
      <c r="P83" s="769">
        <v>47724.37</v>
      </c>
      <c r="Q83" s="769">
        <v>0</v>
      </c>
      <c r="R83" s="769">
        <f t="shared" si="1"/>
        <v>47724.37</v>
      </c>
      <c r="S83" s="769">
        <v>41317</v>
      </c>
      <c r="T83" s="769">
        <v>41317</v>
      </c>
      <c r="U83" s="769">
        <v>41317</v>
      </c>
      <c r="V83" s="769">
        <v>41317</v>
      </c>
    </row>
    <row r="84" spans="1:22">
      <c r="A84">
        <v>4088200100</v>
      </c>
      <c r="B84" s="765">
        <v>2</v>
      </c>
      <c r="C84" s="765">
        <v>5</v>
      </c>
      <c r="D84" s="766">
        <v>2</v>
      </c>
      <c r="E84" s="765" t="s">
        <v>1205</v>
      </c>
      <c r="F84" s="765">
        <v>287</v>
      </c>
      <c r="G84" s="765" t="s">
        <v>701</v>
      </c>
      <c r="H84" s="767">
        <v>1</v>
      </c>
      <c r="I84" t="s">
        <v>1061</v>
      </c>
      <c r="J84">
        <v>1</v>
      </c>
      <c r="K84" s="765">
        <v>20</v>
      </c>
      <c r="L84">
        <v>1</v>
      </c>
      <c r="M84">
        <v>4</v>
      </c>
      <c r="N84" t="s">
        <v>1207</v>
      </c>
      <c r="O84">
        <v>13</v>
      </c>
      <c r="P84" s="769">
        <v>543979.91</v>
      </c>
      <c r="Q84" s="769">
        <v>0</v>
      </c>
      <c r="R84" s="769">
        <f t="shared" si="1"/>
        <v>543979.91</v>
      </c>
      <c r="S84" s="769">
        <v>18811.64</v>
      </c>
      <c r="T84" s="769">
        <v>18811.64</v>
      </c>
      <c r="U84" s="769">
        <v>18811.64</v>
      </c>
      <c r="V84" s="769">
        <v>18811.64</v>
      </c>
    </row>
    <row r="85" spans="1:22">
      <c r="A85">
        <v>4088200100</v>
      </c>
      <c r="B85" s="765">
        <v>2</v>
      </c>
      <c r="C85" s="765">
        <v>5</v>
      </c>
      <c r="D85" s="766">
        <v>2</v>
      </c>
      <c r="E85" s="765" t="s">
        <v>1205</v>
      </c>
      <c r="F85" s="765">
        <v>287</v>
      </c>
      <c r="G85" s="765" t="s">
        <v>701</v>
      </c>
      <c r="H85" s="767">
        <v>1</v>
      </c>
      <c r="I85" t="s">
        <v>1062</v>
      </c>
      <c r="J85">
        <v>1</v>
      </c>
      <c r="K85" s="765">
        <v>20</v>
      </c>
      <c r="L85">
        <v>1</v>
      </c>
      <c r="M85">
        <v>4</v>
      </c>
      <c r="N85" t="s">
        <v>1207</v>
      </c>
      <c r="O85">
        <v>13</v>
      </c>
      <c r="P85" s="769">
        <v>3133.54</v>
      </c>
      <c r="Q85" s="769">
        <v>0</v>
      </c>
      <c r="R85" s="769">
        <f t="shared" si="1"/>
        <v>3133.54</v>
      </c>
      <c r="S85" s="769">
        <v>0</v>
      </c>
      <c r="T85" s="769">
        <v>0</v>
      </c>
      <c r="U85" s="769">
        <v>0</v>
      </c>
      <c r="V85" s="769">
        <v>0</v>
      </c>
    </row>
    <row r="86" spans="1:22">
      <c r="A86">
        <v>4088200100</v>
      </c>
      <c r="B86" s="765">
        <v>2</v>
      </c>
      <c r="C86" s="765">
        <v>5</v>
      </c>
      <c r="D86" s="766">
        <v>2</v>
      </c>
      <c r="E86" s="765" t="s">
        <v>1205</v>
      </c>
      <c r="F86" s="765">
        <v>287</v>
      </c>
      <c r="G86" s="765" t="s">
        <v>701</v>
      </c>
      <c r="H86" s="767">
        <v>1</v>
      </c>
      <c r="I86" t="s">
        <v>1063</v>
      </c>
      <c r="J86">
        <v>1</v>
      </c>
      <c r="K86" s="765">
        <v>20</v>
      </c>
      <c r="L86">
        <v>1</v>
      </c>
      <c r="M86">
        <v>4</v>
      </c>
      <c r="N86" t="s">
        <v>1207</v>
      </c>
      <c r="O86">
        <v>13</v>
      </c>
      <c r="P86" s="769">
        <v>413873.83</v>
      </c>
      <c r="Q86" s="769">
        <v>0</v>
      </c>
      <c r="R86" s="769">
        <f t="shared" si="1"/>
        <v>413873.83</v>
      </c>
      <c r="S86" s="769">
        <v>46713.98</v>
      </c>
      <c r="T86" s="769">
        <v>46713.98</v>
      </c>
      <c r="U86" s="769">
        <v>46713.98</v>
      </c>
      <c r="V86" s="769">
        <v>46713.98</v>
      </c>
    </row>
    <row r="87" spans="1:22">
      <c r="A87">
        <v>4088200100</v>
      </c>
      <c r="B87" s="765">
        <v>2</v>
      </c>
      <c r="C87" s="765">
        <v>5</v>
      </c>
      <c r="D87" s="766">
        <v>2</v>
      </c>
      <c r="E87" s="765" t="s">
        <v>1205</v>
      </c>
      <c r="F87" s="765">
        <v>287</v>
      </c>
      <c r="G87" s="765" t="s">
        <v>701</v>
      </c>
      <c r="H87" s="767">
        <v>1</v>
      </c>
      <c r="I87" t="s">
        <v>1064</v>
      </c>
      <c r="J87">
        <v>1</v>
      </c>
      <c r="K87" s="765">
        <v>20</v>
      </c>
      <c r="L87">
        <v>1</v>
      </c>
      <c r="M87">
        <v>4</v>
      </c>
      <c r="N87" t="s">
        <v>1207</v>
      </c>
      <c r="O87">
        <v>13</v>
      </c>
      <c r="P87" s="769">
        <v>236277.8</v>
      </c>
      <c r="Q87" s="769">
        <v>0</v>
      </c>
      <c r="R87" s="769">
        <f t="shared" si="1"/>
        <v>236277.8</v>
      </c>
      <c r="S87" s="769">
        <v>42611.27</v>
      </c>
      <c r="T87" s="769">
        <v>42611.27</v>
      </c>
      <c r="U87" s="769">
        <v>42611.27</v>
      </c>
      <c r="V87" s="769">
        <v>42611.27</v>
      </c>
    </row>
    <row r="88" spans="1:22">
      <c r="A88">
        <v>4088200100</v>
      </c>
      <c r="B88" s="765">
        <v>2</v>
      </c>
      <c r="C88" s="765">
        <v>5</v>
      </c>
      <c r="D88" s="766">
        <v>2</v>
      </c>
      <c r="E88" s="765" t="s">
        <v>1205</v>
      </c>
      <c r="F88" s="765">
        <v>287</v>
      </c>
      <c r="G88" s="765" t="s">
        <v>701</v>
      </c>
      <c r="H88" s="767">
        <v>1</v>
      </c>
      <c r="I88" t="s">
        <v>1065</v>
      </c>
      <c r="J88">
        <v>1</v>
      </c>
      <c r="K88" s="765">
        <v>20</v>
      </c>
      <c r="L88">
        <v>1</v>
      </c>
      <c r="M88">
        <v>4</v>
      </c>
      <c r="N88" t="s">
        <v>1207</v>
      </c>
      <c r="O88">
        <v>13</v>
      </c>
      <c r="P88" s="769">
        <v>203430.02</v>
      </c>
      <c r="Q88" s="769">
        <v>0</v>
      </c>
      <c r="R88" s="769">
        <f t="shared" si="1"/>
        <v>203430.02</v>
      </c>
      <c r="S88" s="769">
        <v>6475.11</v>
      </c>
      <c r="T88" s="769">
        <v>6475.11</v>
      </c>
      <c r="U88" s="769">
        <v>6475.11</v>
      </c>
      <c r="V88" s="769">
        <v>6475.11</v>
      </c>
    </row>
    <row r="89" spans="1:22">
      <c r="A89">
        <v>4088200100</v>
      </c>
      <c r="B89" s="765">
        <v>2</v>
      </c>
      <c r="C89" s="765">
        <v>5</v>
      </c>
      <c r="D89" s="766">
        <v>2</v>
      </c>
      <c r="E89" s="765" t="s">
        <v>1205</v>
      </c>
      <c r="F89" s="765">
        <v>287</v>
      </c>
      <c r="G89" s="765" t="s">
        <v>701</v>
      </c>
      <c r="H89" s="767">
        <v>1</v>
      </c>
      <c r="I89" t="s">
        <v>1066</v>
      </c>
      <c r="J89">
        <v>1</v>
      </c>
      <c r="K89" s="765">
        <v>20</v>
      </c>
      <c r="L89">
        <v>1</v>
      </c>
      <c r="M89">
        <v>4</v>
      </c>
      <c r="N89" t="s">
        <v>1207</v>
      </c>
      <c r="O89">
        <v>13</v>
      </c>
      <c r="P89" s="769">
        <v>35000</v>
      </c>
      <c r="Q89" s="769">
        <v>0</v>
      </c>
      <c r="R89" s="769">
        <f t="shared" si="1"/>
        <v>35000</v>
      </c>
      <c r="S89" s="769">
        <v>20218</v>
      </c>
      <c r="T89" s="769">
        <v>20218</v>
      </c>
      <c r="U89" s="769">
        <v>20218</v>
      </c>
      <c r="V89" s="769">
        <v>20218</v>
      </c>
    </row>
    <row r="90" spans="1:22">
      <c r="A90">
        <v>4088200100</v>
      </c>
      <c r="B90" s="765">
        <v>2</v>
      </c>
      <c r="C90" s="765">
        <v>5</v>
      </c>
      <c r="D90" s="766">
        <v>2</v>
      </c>
      <c r="E90" s="765" t="s">
        <v>1205</v>
      </c>
      <c r="F90" s="765">
        <v>287</v>
      </c>
      <c r="G90" s="765" t="s">
        <v>701</v>
      </c>
      <c r="H90" s="767">
        <v>1</v>
      </c>
      <c r="I90" t="s">
        <v>1067</v>
      </c>
      <c r="J90">
        <v>1</v>
      </c>
      <c r="K90" s="765">
        <v>20</v>
      </c>
      <c r="L90">
        <v>1</v>
      </c>
      <c r="M90">
        <v>4</v>
      </c>
      <c r="N90" t="s">
        <v>1207</v>
      </c>
      <c r="O90">
        <v>13</v>
      </c>
      <c r="P90" s="769">
        <v>30046.57</v>
      </c>
      <c r="Q90" s="769">
        <v>0</v>
      </c>
      <c r="R90" s="769">
        <f t="shared" si="1"/>
        <v>30046.57</v>
      </c>
      <c r="S90" s="769">
        <v>5121.5</v>
      </c>
      <c r="T90" s="769">
        <v>5121.5</v>
      </c>
      <c r="U90" s="769">
        <v>5121.5</v>
      </c>
      <c r="V90" s="769">
        <v>5121.5</v>
      </c>
    </row>
    <row r="91" spans="1:22">
      <c r="A91">
        <v>4088200100</v>
      </c>
      <c r="B91" s="765">
        <v>2</v>
      </c>
      <c r="C91" s="765">
        <v>5</v>
      </c>
      <c r="D91" s="766">
        <v>2</v>
      </c>
      <c r="E91" s="765" t="s">
        <v>1205</v>
      </c>
      <c r="F91" s="765">
        <v>287</v>
      </c>
      <c r="G91" s="765" t="s">
        <v>701</v>
      </c>
      <c r="H91" s="767">
        <v>1</v>
      </c>
      <c r="I91" t="s">
        <v>1070</v>
      </c>
      <c r="J91">
        <v>1</v>
      </c>
      <c r="K91" s="765">
        <v>20</v>
      </c>
      <c r="L91">
        <v>1</v>
      </c>
      <c r="M91">
        <v>4</v>
      </c>
      <c r="N91" t="s">
        <v>1207</v>
      </c>
      <c r="O91">
        <v>13</v>
      </c>
      <c r="P91" s="769">
        <v>31188.1</v>
      </c>
      <c r="Q91" s="769">
        <v>0</v>
      </c>
      <c r="R91" s="769">
        <f t="shared" si="1"/>
        <v>31188.1</v>
      </c>
      <c r="S91" s="769">
        <v>15256.06</v>
      </c>
      <c r="T91" s="769">
        <v>15256.06</v>
      </c>
      <c r="U91" s="769">
        <v>15256.06</v>
      </c>
      <c r="V91" s="769">
        <v>15256.06</v>
      </c>
    </row>
    <row r="92" spans="1:22">
      <c r="A92">
        <v>4088200100</v>
      </c>
      <c r="B92" s="765">
        <v>2</v>
      </c>
      <c r="C92" s="765">
        <v>5</v>
      </c>
      <c r="D92" s="766">
        <v>2</v>
      </c>
      <c r="E92" s="765" t="s">
        <v>1205</v>
      </c>
      <c r="F92" s="765">
        <v>287</v>
      </c>
      <c r="G92" s="765" t="s">
        <v>701</v>
      </c>
      <c r="H92" s="767">
        <v>1</v>
      </c>
      <c r="I92" t="s">
        <v>1071</v>
      </c>
      <c r="J92">
        <v>1</v>
      </c>
      <c r="K92" s="765">
        <v>20</v>
      </c>
      <c r="L92">
        <v>1</v>
      </c>
      <c r="M92">
        <v>4</v>
      </c>
      <c r="N92" t="s">
        <v>1207</v>
      </c>
      <c r="O92">
        <v>13</v>
      </c>
      <c r="P92" s="769">
        <v>52044.4</v>
      </c>
      <c r="Q92" s="769">
        <v>0</v>
      </c>
      <c r="R92" s="769">
        <f t="shared" si="1"/>
        <v>52044.4</v>
      </c>
      <c r="S92" s="769">
        <v>49137.26</v>
      </c>
      <c r="T92" s="769">
        <v>49137.26</v>
      </c>
      <c r="U92" s="769">
        <v>49137.26</v>
      </c>
      <c r="V92" s="769">
        <v>49137.26</v>
      </c>
    </row>
    <row r="93" spans="1:22">
      <c r="A93">
        <v>4088200100</v>
      </c>
      <c r="B93" s="765">
        <v>2</v>
      </c>
      <c r="C93" s="765">
        <v>5</v>
      </c>
      <c r="D93" s="766">
        <v>2</v>
      </c>
      <c r="E93" s="765" t="s">
        <v>1205</v>
      </c>
      <c r="F93" s="765">
        <v>287</v>
      </c>
      <c r="G93" s="765" t="s">
        <v>701</v>
      </c>
      <c r="H93" s="767">
        <v>1</v>
      </c>
      <c r="I93" t="s">
        <v>1072</v>
      </c>
      <c r="J93">
        <v>1</v>
      </c>
      <c r="K93" s="765">
        <v>20</v>
      </c>
      <c r="L93">
        <v>1</v>
      </c>
      <c r="M93">
        <v>4</v>
      </c>
      <c r="N93" t="s">
        <v>1207</v>
      </c>
      <c r="O93">
        <v>13</v>
      </c>
      <c r="P93" s="769">
        <v>108212.86</v>
      </c>
      <c r="Q93" s="769">
        <v>0</v>
      </c>
      <c r="R93" s="769">
        <f t="shared" si="1"/>
        <v>108212.86</v>
      </c>
      <c r="S93" s="769">
        <v>10124.92</v>
      </c>
      <c r="T93" s="769">
        <v>10124.92</v>
      </c>
      <c r="U93" s="769">
        <v>10124.92</v>
      </c>
      <c r="V93" s="769">
        <v>10124.92</v>
      </c>
    </row>
    <row r="94" spans="1:22">
      <c r="A94">
        <v>4088200100</v>
      </c>
      <c r="B94" s="765">
        <v>2</v>
      </c>
      <c r="C94" s="765">
        <v>5</v>
      </c>
      <c r="D94" s="766">
        <v>2</v>
      </c>
      <c r="E94" s="765" t="s">
        <v>1205</v>
      </c>
      <c r="F94" s="765">
        <v>287</v>
      </c>
      <c r="G94" s="765" t="s">
        <v>701</v>
      </c>
      <c r="H94" s="767">
        <v>1</v>
      </c>
      <c r="I94" s="768">
        <v>25402</v>
      </c>
      <c r="J94">
        <v>1</v>
      </c>
      <c r="K94" s="765">
        <v>20</v>
      </c>
      <c r="L94">
        <v>1</v>
      </c>
      <c r="M94">
        <v>4</v>
      </c>
      <c r="N94" t="s">
        <v>1207</v>
      </c>
      <c r="O94">
        <v>13</v>
      </c>
      <c r="P94" s="769">
        <v>0</v>
      </c>
      <c r="Q94" s="769">
        <v>52200</v>
      </c>
      <c r="R94" s="769">
        <f t="shared" si="1"/>
        <v>52200</v>
      </c>
      <c r="S94" s="769">
        <v>52200</v>
      </c>
      <c r="T94" s="769">
        <v>52200</v>
      </c>
      <c r="U94" s="769">
        <v>52200</v>
      </c>
      <c r="V94" s="769">
        <v>52200</v>
      </c>
    </row>
    <row r="95" spans="1:22">
      <c r="A95">
        <v>4088200100</v>
      </c>
      <c r="B95" s="765">
        <v>2</v>
      </c>
      <c r="C95" s="765">
        <v>5</v>
      </c>
      <c r="D95" s="766">
        <v>2</v>
      </c>
      <c r="E95" s="765" t="s">
        <v>1205</v>
      </c>
      <c r="F95" s="765">
        <v>287</v>
      </c>
      <c r="G95" s="765" t="s">
        <v>701</v>
      </c>
      <c r="H95" s="767">
        <v>1</v>
      </c>
      <c r="I95" t="s">
        <v>1073</v>
      </c>
      <c r="J95">
        <v>1</v>
      </c>
      <c r="K95" s="765">
        <v>20</v>
      </c>
      <c r="L95">
        <v>1</v>
      </c>
      <c r="M95">
        <v>4</v>
      </c>
      <c r="N95" t="s">
        <v>1207</v>
      </c>
      <c r="O95">
        <v>13</v>
      </c>
      <c r="P95" s="769">
        <v>954123.58</v>
      </c>
      <c r="Q95" s="769">
        <v>0</v>
      </c>
      <c r="R95" s="769">
        <f t="shared" si="1"/>
        <v>954123.58</v>
      </c>
      <c r="S95" s="769">
        <v>327950.55</v>
      </c>
      <c r="T95" s="769">
        <v>327950.55</v>
      </c>
      <c r="U95" s="769">
        <v>327950.55</v>
      </c>
      <c r="V95" s="769">
        <v>327950.55</v>
      </c>
    </row>
    <row r="96" spans="1:22">
      <c r="A96">
        <v>4088200100</v>
      </c>
      <c r="B96" s="765">
        <v>2</v>
      </c>
      <c r="C96" s="765">
        <v>5</v>
      </c>
      <c r="D96" s="766">
        <v>2</v>
      </c>
      <c r="E96" s="765" t="s">
        <v>1205</v>
      </c>
      <c r="F96" s="765">
        <v>287</v>
      </c>
      <c r="G96" s="765" t="s">
        <v>701</v>
      </c>
      <c r="H96" s="767">
        <v>1</v>
      </c>
      <c r="I96" t="s">
        <v>1074</v>
      </c>
      <c r="J96">
        <v>1</v>
      </c>
      <c r="K96" s="765">
        <v>20</v>
      </c>
      <c r="L96">
        <v>1</v>
      </c>
      <c r="M96">
        <v>4</v>
      </c>
      <c r="N96" t="s">
        <v>1207</v>
      </c>
      <c r="O96">
        <v>13</v>
      </c>
      <c r="P96" s="769">
        <v>3879.72</v>
      </c>
      <c r="Q96" s="769">
        <v>0</v>
      </c>
      <c r="R96" s="769">
        <f t="shared" si="1"/>
        <v>3879.72</v>
      </c>
      <c r="S96" s="769">
        <v>0</v>
      </c>
      <c r="T96" s="769">
        <v>0</v>
      </c>
      <c r="U96" s="769">
        <v>0</v>
      </c>
      <c r="V96" s="769">
        <v>0</v>
      </c>
    </row>
    <row r="97" spans="1:22">
      <c r="A97">
        <v>4088200100</v>
      </c>
      <c r="B97" s="765">
        <v>2</v>
      </c>
      <c r="C97" s="765">
        <v>5</v>
      </c>
      <c r="D97" s="766">
        <v>2</v>
      </c>
      <c r="E97" s="765" t="s">
        <v>1205</v>
      </c>
      <c r="F97" s="765">
        <v>287</v>
      </c>
      <c r="G97" s="765" t="s">
        <v>701</v>
      </c>
      <c r="H97" s="767">
        <v>1</v>
      </c>
      <c r="I97" s="768">
        <v>27101</v>
      </c>
      <c r="J97">
        <v>1</v>
      </c>
      <c r="K97" s="765">
        <v>20</v>
      </c>
      <c r="L97">
        <v>1</v>
      </c>
      <c r="M97">
        <v>4</v>
      </c>
      <c r="N97" t="s">
        <v>1207</v>
      </c>
      <c r="O97">
        <v>13</v>
      </c>
      <c r="P97" s="769">
        <v>0</v>
      </c>
      <c r="Q97" s="769">
        <v>51748</v>
      </c>
      <c r="R97" s="769">
        <f t="shared" si="1"/>
        <v>51748</v>
      </c>
      <c r="S97" s="769">
        <v>51747.6</v>
      </c>
      <c r="T97" s="769">
        <v>51747.6</v>
      </c>
      <c r="U97" s="769">
        <v>51747.6</v>
      </c>
      <c r="V97" s="769">
        <v>51747.6</v>
      </c>
    </row>
    <row r="98" spans="1:22">
      <c r="A98">
        <v>4088200100</v>
      </c>
      <c r="B98" s="765">
        <v>2</v>
      </c>
      <c r="C98" s="765">
        <v>5</v>
      </c>
      <c r="D98" s="766">
        <v>2</v>
      </c>
      <c r="E98" s="765" t="s">
        <v>1205</v>
      </c>
      <c r="F98" s="765">
        <v>287</v>
      </c>
      <c r="G98" s="765" t="s">
        <v>701</v>
      </c>
      <c r="H98" s="767">
        <v>1</v>
      </c>
      <c r="I98" t="s">
        <v>1075</v>
      </c>
      <c r="J98">
        <v>1</v>
      </c>
      <c r="K98" s="765">
        <v>20</v>
      </c>
      <c r="L98">
        <v>1</v>
      </c>
      <c r="M98">
        <v>4</v>
      </c>
      <c r="N98" t="s">
        <v>1207</v>
      </c>
      <c r="O98">
        <v>13</v>
      </c>
      <c r="P98" s="769">
        <v>103905.64</v>
      </c>
      <c r="Q98" s="769">
        <v>-50000</v>
      </c>
      <c r="R98" s="769">
        <f t="shared" si="1"/>
        <v>53905.64</v>
      </c>
      <c r="S98" s="769">
        <v>0</v>
      </c>
      <c r="T98" s="769">
        <v>0</v>
      </c>
      <c r="U98" s="769">
        <v>0</v>
      </c>
      <c r="V98" s="769">
        <v>0</v>
      </c>
    </row>
    <row r="99" spans="1:22">
      <c r="A99">
        <v>4088200100</v>
      </c>
      <c r="B99" s="765">
        <v>2</v>
      </c>
      <c r="C99" s="765">
        <v>5</v>
      </c>
      <c r="D99" s="766">
        <v>2</v>
      </c>
      <c r="E99" s="765" t="s">
        <v>1205</v>
      </c>
      <c r="F99" s="765">
        <v>287</v>
      </c>
      <c r="G99" s="765" t="s">
        <v>701</v>
      </c>
      <c r="H99" s="767">
        <v>1</v>
      </c>
      <c r="I99" t="s">
        <v>1076</v>
      </c>
      <c r="J99">
        <v>1</v>
      </c>
      <c r="K99" s="765">
        <v>20</v>
      </c>
      <c r="L99">
        <v>1</v>
      </c>
      <c r="M99">
        <v>4</v>
      </c>
      <c r="N99" t="s">
        <v>1207</v>
      </c>
      <c r="O99">
        <v>13</v>
      </c>
      <c r="P99" s="769">
        <v>1575.21</v>
      </c>
      <c r="Q99" s="769">
        <v>0</v>
      </c>
      <c r="R99" s="769">
        <f t="shared" si="1"/>
        <v>1575.21</v>
      </c>
      <c r="S99" s="769">
        <v>1533.01</v>
      </c>
      <c r="T99" s="769">
        <v>1533.01</v>
      </c>
      <c r="U99" s="769">
        <v>1533.01</v>
      </c>
      <c r="V99" s="769">
        <v>1533.01</v>
      </c>
    </row>
    <row r="100" spans="1:22">
      <c r="A100">
        <v>4088200100</v>
      </c>
      <c r="B100" s="765">
        <v>2</v>
      </c>
      <c r="C100" s="765">
        <v>5</v>
      </c>
      <c r="D100" s="766">
        <v>2</v>
      </c>
      <c r="E100" s="765" t="s">
        <v>1205</v>
      </c>
      <c r="F100" s="765">
        <v>287</v>
      </c>
      <c r="G100" s="765" t="s">
        <v>701</v>
      </c>
      <c r="H100" s="767">
        <v>1</v>
      </c>
      <c r="I100" t="s">
        <v>1077</v>
      </c>
      <c r="J100">
        <v>1</v>
      </c>
      <c r="K100" s="765">
        <v>20</v>
      </c>
      <c r="L100">
        <v>1</v>
      </c>
      <c r="M100">
        <v>4</v>
      </c>
      <c r="N100" t="s">
        <v>1207</v>
      </c>
      <c r="O100">
        <v>13</v>
      </c>
      <c r="P100" s="769">
        <v>79833.350000000006</v>
      </c>
      <c r="Q100" s="769">
        <v>0</v>
      </c>
      <c r="R100" s="769">
        <f t="shared" si="1"/>
        <v>79833.350000000006</v>
      </c>
      <c r="S100" s="769">
        <v>2709.64</v>
      </c>
      <c r="T100" s="769">
        <v>2709.64</v>
      </c>
      <c r="U100" s="769">
        <v>2709.64</v>
      </c>
      <c r="V100" s="769">
        <v>2709.64</v>
      </c>
    </row>
    <row r="101" spans="1:22">
      <c r="A101">
        <v>4088200100</v>
      </c>
      <c r="B101" s="765">
        <v>2</v>
      </c>
      <c r="C101" s="765">
        <v>5</v>
      </c>
      <c r="D101" s="766">
        <v>2</v>
      </c>
      <c r="E101" s="765" t="s">
        <v>1205</v>
      </c>
      <c r="F101" s="765">
        <v>287</v>
      </c>
      <c r="G101" s="765" t="s">
        <v>701</v>
      </c>
      <c r="H101" s="767">
        <v>1</v>
      </c>
      <c r="I101" t="s">
        <v>1078</v>
      </c>
      <c r="J101">
        <v>1</v>
      </c>
      <c r="K101" s="765">
        <v>20</v>
      </c>
      <c r="L101">
        <v>1</v>
      </c>
      <c r="M101">
        <v>4</v>
      </c>
      <c r="N101" t="s">
        <v>1207</v>
      </c>
      <c r="O101">
        <v>13</v>
      </c>
      <c r="P101" s="769">
        <v>11167.34</v>
      </c>
      <c r="Q101" s="769">
        <v>0</v>
      </c>
      <c r="R101" s="769">
        <f t="shared" si="1"/>
        <v>11167.34</v>
      </c>
      <c r="S101" s="769">
        <v>391</v>
      </c>
      <c r="T101" s="769">
        <v>391</v>
      </c>
      <c r="U101" s="769">
        <v>391</v>
      </c>
      <c r="V101" s="769">
        <v>391</v>
      </c>
    </row>
    <row r="102" spans="1:22">
      <c r="A102">
        <v>4088200100</v>
      </c>
      <c r="B102" s="765">
        <v>2</v>
      </c>
      <c r="C102" s="765">
        <v>5</v>
      </c>
      <c r="D102" s="766">
        <v>2</v>
      </c>
      <c r="E102" s="765" t="s">
        <v>1205</v>
      </c>
      <c r="F102" s="765">
        <v>287</v>
      </c>
      <c r="G102" s="765" t="s">
        <v>701</v>
      </c>
      <c r="H102" s="767">
        <v>1</v>
      </c>
      <c r="I102" t="s">
        <v>1079</v>
      </c>
      <c r="J102">
        <v>1</v>
      </c>
      <c r="K102" s="765">
        <v>20</v>
      </c>
      <c r="L102">
        <v>1</v>
      </c>
      <c r="M102">
        <v>4</v>
      </c>
      <c r="N102" t="s">
        <v>1207</v>
      </c>
      <c r="O102">
        <v>13</v>
      </c>
      <c r="P102" s="769">
        <v>167775.5</v>
      </c>
      <c r="Q102" s="769">
        <v>-53948</v>
      </c>
      <c r="R102" s="769">
        <f t="shared" si="1"/>
        <v>113827.5</v>
      </c>
      <c r="S102" s="769">
        <v>50915.81</v>
      </c>
      <c r="T102" s="769">
        <v>50915.81</v>
      </c>
      <c r="U102" s="769">
        <v>50915.81</v>
      </c>
      <c r="V102" s="769">
        <v>50915.81</v>
      </c>
    </row>
    <row r="103" spans="1:22">
      <c r="A103">
        <v>4088200100</v>
      </c>
      <c r="B103" s="765">
        <v>2</v>
      </c>
      <c r="C103" s="765">
        <v>5</v>
      </c>
      <c r="D103" s="766">
        <v>2</v>
      </c>
      <c r="E103" s="765" t="s">
        <v>1205</v>
      </c>
      <c r="F103" s="765">
        <v>287</v>
      </c>
      <c r="G103" s="765" t="s">
        <v>701</v>
      </c>
      <c r="H103" s="767">
        <v>1</v>
      </c>
      <c r="I103" t="s">
        <v>1080</v>
      </c>
      <c r="J103">
        <v>1</v>
      </c>
      <c r="K103" s="765">
        <v>20</v>
      </c>
      <c r="L103">
        <v>1</v>
      </c>
      <c r="M103">
        <v>4</v>
      </c>
      <c r="N103" t="s">
        <v>1207</v>
      </c>
      <c r="O103">
        <v>13</v>
      </c>
      <c r="P103" s="769">
        <v>20552.650000000001</v>
      </c>
      <c r="Q103" s="769">
        <v>0</v>
      </c>
      <c r="R103" s="769">
        <f t="shared" si="1"/>
        <v>20552.650000000001</v>
      </c>
      <c r="S103" s="769">
        <v>0</v>
      </c>
      <c r="T103" s="769">
        <v>0</v>
      </c>
      <c r="U103" s="769">
        <v>0</v>
      </c>
      <c r="V103" s="769">
        <v>0</v>
      </c>
    </row>
    <row r="104" spans="1:22">
      <c r="A104">
        <v>4088200100</v>
      </c>
      <c r="B104" s="765">
        <v>2</v>
      </c>
      <c r="C104" s="765">
        <v>5</v>
      </c>
      <c r="D104" s="766">
        <v>2</v>
      </c>
      <c r="E104" s="765" t="s">
        <v>1205</v>
      </c>
      <c r="F104" s="765">
        <v>287</v>
      </c>
      <c r="G104" s="765" t="s">
        <v>701</v>
      </c>
      <c r="H104" s="767">
        <v>1</v>
      </c>
      <c r="I104" t="s">
        <v>1082</v>
      </c>
      <c r="J104">
        <v>1</v>
      </c>
      <c r="K104" s="765">
        <v>20</v>
      </c>
      <c r="L104">
        <v>1</v>
      </c>
      <c r="M104">
        <v>4</v>
      </c>
      <c r="N104" t="s">
        <v>1207</v>
      </c>
      <c r="O104">
        <v>13</v>
      </c>
      <c r="P104" s="769">
        <v>1396172.34</v>
      </c>
      <c r="Q104" s="769">
        <v>0</v>
      </c>
      <c r="R104" s="769">
        <f t="shared" si="1"/>
        <v>1396172.34</v>
      </c>
      <c r="S104" s="769">
        <v>434709</v>
      </c>
      <c r="T104" s="769">
        <v>434709</v>
      </c>
      <c r="U104" s="769">
        <v>434709</v>
      </c>
      <c r="V104" s="769">
        <v>434709</v>
      </c>
    </row>
    <row r="105" spans="1:22">
      <c r="A105">
        <v>4088200100</v>
      </c>
      <c r="B105" s="765">
        <v>2</v>
      </c>
      <c r="C105" s="765">
        <v>5</v>
      </c>
      <c r="D105" s="766">
        <v>2</v>
      </c>
      <c r="E105" s="765" t="s">
        <v>1205</v>
      </c>
      <c r="F105" s="765">
        <v>287</v>
      </c>
      <c r="G105" s="765" t="s">
        <v>701</v>
      </c>
      <c r="H105" s="767">
        <v>1</v>
      </c>
      <c r="I105" t="s">
        <v>1083</v>
      </c>
      <c r="J105">
        <v>1</v>
      </c>
      <c r="K105" s="765">
        <v>20</v>
      </c>
      <c r="L105">
        <v>1</v>
      </c>
      <c r="M105">
        <v>4</v>
      </c>
      <c r="N105" t="s">
        <v>1207</v>
      </c>
      <c r="O105">
        <v>13</v>
      </c>
      <c r="P105" s="769">
        <v>2180.27</v>
      </c>
      <c r="Q105" s="769">
        <v>0</v>
      </c>
      <c r="R105" s="769">
        <f t="shared" si="1"/>
        <v>2180.27</v>
      </c>
      <c r="S105" s="769">
        <v>0</v>
      </c>
      <c r="T105" s="769">
        <v>0</v>
      </c>
      <c r="U105" s="769">
        <v>0</v>
      </c>
      <c r="V105" s="769">
        <v>0</v>
      </c>
    </row>
    <row r="106" spans="1:22">
      <c r="A106">
        <v>4088200100</v>
      </c>
      <c r="B106" s="765">
        <v>2</v>
      </c>
      <c r="C106" s="765">
        <v>5</v>
      </c>
      <c r="D106" s="766">
        <v>2</v>
      </c>
      <c r="E106" s="765" t="s">
        <v>1205</v>
      </c>
      <c r="F106" s="765">
        <v>287</v>
      </c>
      <c r="G106" s="765" t="s">
        <v>701</v>
      </c>
      <c r="H106" s="767">
        <v>1</v>
      </c>
      <c r="I106" t="s">
        <v>1084</v>
      </c>
      <c r="J106">
        <v>1</v>
      </c>
      <c r="K106" s="765">
        <v>20</v>
      </c>
      <c r="L106">
        <v>1</v>
      </c>
      <c r="M106">
        <v>4</v>
      </c>
      <c r="N106" t="s">
        <v>1207</v>
      </c>
      <c r="O106">
        <v>13</v>
      </c>
      <c r="P106" s="769">
        <v>196011.73</v>
      </c>
      <c r="Q106" s="769">
        <v>0</v>
      </c>
      <c r="R106" s="769">
        <f t="shared" si="1"/>
        <v>196011.73</v>
      </c>
      <c r="S106" s="769">
        <v>59672.2</v>
      </c>
      <c r="T106" s="769">
        <v>59672.2</v>
      </c>
      <c r="U106" s="769">
        <v>59672.2</v>
      </c>
      <c r="V106" s="769">
        <v>59672.2</v>
      </c>
    </row>
    <row r="107" spans="1:22">
      <c r="A107">
        <v>4088200100</v>
      </c>
      <c r="B107" s="765">
        <v>2</v>
      </c>
      <c r="C107" s="765">
        <v>5</v>
      </c>
      <c r="D107" s="766">
        <v>2</v>
      </c>
      <c r="E107" s="765" t="s">
        <v>1205</v>
      </c>
      <c r="F107" s="765">
        <v>287</v>
      </c>
      <c r="G107" s="765" t="s">
        <v>701</v>
      </c>
      <c r="H107" s="767">
        <v>1</v>
      </c>
      <c r="I107" t="s">
        <v>1085</v>
      </c>
      <c r="J107">
        <v>1</v>
      </c>
      <c r="K107" s="765">
        <v>20</v>
      </c>
      <c r="L107">
        <v>1</v>
      </c>
      <c r="M107">
        <v>4</v>
      </c>
      <c r="N107" t="s">
        <v>1207</v>
      </c>
      <c r="O107">
        <v>13</v>
      </c>
      <c r="P107" s="769">
        <v>245634.81</v>
      </c>
      <c r="Q107" s="769">
        <v>0</v>
      </c>
      <c r="R107" s="769">
        <f t="shared" si="1"/>
        <v>245634.81</v>
      </c>
      <c r="S107" s="769">
        <v>128714.22</v>
      </c>
      <c r="T107" s="769">
        <v>128714.22</v>
      </c>
      <c r="U107" s="769">
        <v>128714.22</v>
      </c>
      <c r="V107" s="769">
        <v>128714.22</v>
      </c>
    </row>
    <row r="108" spans="1:22">
      <c r="A108">
        <v>4088200100</v>
      </c>
      <c r="B108" s="765">
        <v>2</v>
      </c>
      <c r="C108" s="765">
        <v>5</v>
      </c>
      <c r="D108" s="766">
        <v>2</v>
      </c>
      <c r="E108" s="765" t="s">
        <v>1205</v>
      </c>
      <c r="F108" s="765">
        <v>287</v>
      </c>
      <c r="G108" s="765" t="s">
        <v>701</v>
      </c>
      <c r="H108" s="767">
        <v>1</v>
      </c>
      <c r="I108" t="s">
        <v>1086</v>
      </c>
      <c r="J108">
        <v>1</v>
      </c>
      <c r="K108" s="765">
        <v>20</v>
      </c>
      <c r="L108">
        <v>1</v>
      </c>
      <c r="M108">
        <v>4</v>
      </c>
      <c r="N108" t="s">
        <v>1207</v>
      </c>
      <c r="O108">
        <v>13</v>
      </c>
      <c r="P108" s="769">
        <v>147582.67000000001</v>
      </c>
      <c r="Q108" s="769">
        <v>0</v>
      </c>
      <c r="R108" s="769">
        <f t="shared" si="1"/>
        <v>147582.67000000001</v>
      </c>
      <c r="S108" s="769">
        <v>32002.99</v>
      </c>
      <c r="T108" s="769">
        <v>32002.99</v>
      </c>
      <c r="U108" s="769">
        <v>32002.99</v>
      </c>
      <c r="V108" s="769">
        <v>32002.99</v>
      </c>
    </row>
    <row r="109" spans="1:22">
      <c r="A109">
        <v>4088200100</v>
      </c>
      <c r="B109" s="765">
        <v>2</v>
      </c>
      <c r="C109" s="765">
        <v>5</v>
      </c>
      <c r="D109" s="766">
        <v>2</v>
      </c>
      <c r="E109" s="765" t="s">
        <v>1205</v>
      </c>
      <c r="F109" s="765">
        <v>287</v>
      </c>
      <c r="G109" s="765" t="s">
        <v>701</v>
      </c>
      <c r="H109" s="767">
        <v>1</v>
      </c>
      <c r="I109" t="s">
        <v>1087</v>
      </c>
      <c r="J109">
        <v>1</v>
      </c>
      <c r="K109" s="765">
        <v>20</v>
      </c>
      <c r="L109">
        <v>1</v>
      </c>
      <c r="M109">
        <v>4</v>
      </c>
      <c r="N109" t="s">
        <v>1207</v>
      </c>
      <c r="O109">
        <v>13</v>
      </c>
      <c r="P109" s="769">
        <v>155891.95000000001</v>
      </c>
      <c r="Q109" s="769">
        <v>0</v>
      </c>
      <c r="R109" s="769">
        <f t="shared" si="1"/>
        <v>155891.95000000001</v>
      </c>
      <c r="S109" s="769">
        <v>32888.57</v>
      </c>
      <c r="T109" s="769">
        <v>32888.57</v>
      </c>
      <c r="U109" s="769">
        <v>32888.57</v>
      </c>
      <c r="V109" s="769">
        <v>32888.57</v>
      </c>
    </row>
    <row r="110" spans="1:22">
      <c r="A110">
        <v>4088200100</v>
      </c>
      <c r="B110" s="765">
        <v>2</v>
      </c>
      <c r="C110" s="765">
        <v>5</v>
      </c>
      <c r="D110" s="766">
        <v>2</v>
      </c>
      <c r="E110" s="765" t="s">
        <v>1205</v>
      </c>
      <c r="F110" s="765">
        <v>287</v>
      </c>
      <c r="G110" s="765" t="s">
        <v>701</v>
      </c>
      <c r="H110" s="767">
        <v>1</v>
      </c>
      <c r="I110" t="s">
        <v>1088</v>
      </c>
      <c r="J110">
        <v>1</v>
      </c>
      <c r="K110" s="765">
        <v>20</v>
      </c>
      <c r="L110">
        <v>1</v>
      </c>
      <c r="M110">
        <v>4</v>
      </c>
      <c r="N110" t="s">
        <v>1207</v>
      </c>
      <c r="O110">
        <v>13</v>
      </c>
      <c r="P110" s="769">
        <v>746907.4</v>
      </c>
      <c r="Q110" s="769">
        <v>0</v>
      </c>
      <c r="R110" s="769">
        <f t="shared" si="1"/>
        <v>746907.4</v>
      </c>
      <c r="S110" s="769">
        <v>279674.8</v>
      </c>
      <c r="T110" s="769">
        <v>279674.8</v>
      </c>
      <c r="U110" s="769">
        <v>279674.8</v>
      </c>
      <c r="V110" s="769">
        <v>279674.8</v>
      </c>
    </row>
    <row r="111" spans="1:22">
      <c r="A111">
        <v>4088200100</v>
      </c>
      <c r="B111" s="765">
        <v>2</v>
      </c>
      <c r="C111" s="765">
        <v>5</v>
      </c>
      <c r="D111" s="766">
        <v>2</v>
      </c>
      <c r="E111" s="765" t="s">
        <v>1205</v>
      </c>
      <c r="F111" s="765">
        <v>287</v>
      </c>
      <c r="G111" s="765" t="s">
        <v>701</v>
      </c>
      <c r="H111" s="767">
        <v>1</v>
      </c>
      <c r="I111" t="s">
        <v>1089</v>
      </c>
      <c r="J111">
        <v>1</v>
      </c>
      <c r="K111" s="765">
        <v>20</v>
      </c>
      <c r="L111">
        <v>1</v>
      </c>
      <c r="M111">
        <v>4</v>
      </c>
      <c r="N111" t="s">
        <v>1207</v>
      </c>
      <c r="O111">
        <v>13</v>
      </c>
      <c r="P111" s="769">
        <v>189329.94</v>
      </c>
      <c r="Q111" s="769">
        <v>0</v>
      </c>
      <c r="R111" s="769">
        <f t="shared" si="1"/>
        <v>189329.94</v>
      </c>
      <c r="S111" s="769">
        <v>69317.62</v>
      </c>
      <c r="T111" s="769">
        <v>69317.62</v>
      </c>
      <c r="U111" s="769">
        <v>69317.62</v>
      </c>
      <c r="V111" s="769">
        <v>69317.62</v>
      </c>
    </row>
    <row r="112" spans="1:22">
      <c r="A112">
        <v>4088200100</v>
      </c>
      <c r="B112" s="765">
        <v>2</v>
      </c>
      <c r="C112" s="765">
        <v>5</v>
      </c>
      <c r="D112" s="766">
        <v>2</v>
      </c>
      <c r="E112" s="765" t="s">
        <v>1205</v>
      </c>
      <c r="F112" s="765">
        <v>287</v>
      </c>
      <c r="G112" s="765" t="s">
        <v>701</v>
      </c>
      <c r="H112" s="767">
        <v>1</v>
      </c>
      <c r="I112" t="s">
        <v>1090</v>
      </c>
      <c r="J112">
        <v>1</v>
      </c>
      <c r="K112" s="765">
        <v>20</v>
      </c>
      <c r="L112">
        <v>1</v>
      </c>
      <c r="M112">
        <v>4</v>
      </c>
      <c r="N112" t="s">
        <v>1207</v>
      </c>
      <c r="O112">
        <v>13</v>
      </c>
      <c r="P112" s="769">
        <v>69634.070000000007</v>
      </c>
      <c r="Q112" s="769">
        <v>0</v>
      </c>
      <c r="R112" s="769">
        <f t="shared" si="1"/>
        <v>69634.070000000007</v>
      </c>
      <c r="S112" s="769">
        <v>58475</v>
      </c>
      <c r="T112" s="769">
        <v>58475</v>
      </c>
      <c r="U112" s="769">
        <v>58475</v>
      </c>
      <c r="V112" s="769">
        <v>58475</v>
      </c>
    </row>
    <row r="113" spans="1:22">
      <c r="A113">
        <v>4088200100</v>
      </c>
      <c r="B113" s="765">
        <v>2</v>
      </c>
      <c r="C113" s="765">
        <v>5</v>
      </c>
      <c r="D113" s="766">
        <v>2</v>
      </c>
      <c r="E113" s="765" t="s">
        <v>1205</v>
      </c>
      <c r="F113" s="765">
        <v>287</v>
      </c>
      <c r="G113" s="765" t="s">
        <v>701</v>
      </c>
      <c r="H113" s="767">
        <v>1</v>
      </c>
      <c r="I113" t="s">
        <v>1091</v>
      </c>
      <c r="J113">
        <v>1</v>
      </c>
      <c r="K113" s="765">
        <v>20</v>
      </c>
      <c r="L113">
        <v>1</v>
      </c>
      <c r="M113">
        <v>4</v>
      </c>
      <c r="N113" t="s">
        <v>1207</v>
      </c>
      <c r="O113">
        <v>13</v>
      </c>
      <c r="P113" s="769">
        <v>55477.16</v>
      </c>
      <c r="Q113" s="769">
        <v>0</v>
      </c>
      <c r="R113" s="769">
        <f t="shared" si="1"/>
        <v>55477.16</v>
      </c>
      <c r="S113" s="769">
        <v>26390</v>
      </c>
      <c r="T113" s="769">
        <v>26390</v>
      </c>
      <c r="U113" s="769">
        <v>26390</v>
      </c>
      <c r="V113" s="769">
        <v>26390</v>
      </c>
    </row>
    <row r="114" spans="1:22">
      <c r="A114">
        <v>4088200100</v>
      </c>
      <c r="B114" s="765">
        <v>2</v>
      </c>
      <c r="C114" s="765">
        <v>5</v>
      </c>
      <c r="D114" s="766">
        <v>2</v>
      </c>
      <c r="E114" s="765" t="s">
        <v>1205</v>
      </c>
      <c r="F114" s="765">
        <v>287</v>
      </c>
      <c r="G114" s="765" t="s">
        <v>701</v>
      </c>
      <c r="H114" s="767">
        <v>1</v>
      </c>
      <c r="I114" t="s">
        <v>1092</v>
      </c>
      <c r="J114">
        <v>1</v>
      </c>
      <c r="K114" s="765">
        <v>20</v>
      </c>
      <c r="L114">
        <v>1</v>
      </c>
      <c r="M114">
        <v>4</v>
      </c>
      <c r="N114" t="s">
        <v>1207</v>
      </c>
      <c r="O114">
        <v>13</v>
      </c>
      <c r="P114" s="769">
        <v>513739.61</v>
      </c>
      <c r="Q114" s="769">
        <v>0</v>
      </c>
      <c r="R114" s="769">
        <f t="shared" si="1"/>
        <v>513739.61</v>
      </c>
      <c r="S114" s="769">
        <v>213752.98</v>
      </c>
      <c r="T114" s="769">
        <v>213752.98</v>
      </c>
      <c r="U114" s="769">
        <v>213752.98</v>
      </c>
      <c r="V114" s="769">
        <v>213752.98</v>
      </c>
    </row>
    <row r="115" spans="1:22">
      <c r="A115">
        <v>4088200100</v>
      </c>
      <c r="B115" s="765">
        <v>2</v>
      </c>
      <c r="C115" s="765">
        <v>5</v>
      </c>
      <c r="D115" s="766">
        <v>2</v>
      </c>
      <c r="E115" s="765" t="s">
        <v>1205</v>
      </c>
      <c r="F115" s="765">
        <v>287</v>
      </c>
      <c r="G115" s="765" t="s">
        <v>701</v>
      </c>
      <c r="H115" s="767">
        <v>1</v>
      </c>
      <c r="I115" t="s">
        <v>1093</v>
      </c>
      <c r="J115">
        <v>1</v>
      </c>
      <c r="K115" s="765">
        <v>20</v>
      </c>
      <c r="L115">
        <v>1</v>
      </c>
      <c r="M115">
        <v>4</v>
      </c>
      <c r="N115" t="s">
        <v>1207</v>
      </c>
      <c r="O115">
        <v>13</v>
      </c>
      <c r="P115" s="769">
        <v>86206.91</v>
      </c>
      <c r="Q115" s="769">
        <v>0</v>
      </c>
      <c r="R115" s="769">
        <f t="shared" si="1"/>
        <v>86206.91</v>
      </c>
      <c r="S115" s="769">
        <v>11720.64</v>
      </c>
      <c r="T115" s="769">
        <v>11720.64</v>
      </c>
      <c r="U115" s="769">
        <v>11720.64</v>
      </c>
      <c r="V115" s="769">
        <v>11720.64</v>
      </c>
    </row>
    <row r="116" spans="1:22">
      <c r="A116">
        <v>4088200100</v>
      </c>
      <c r="B116" s="765">
        <v>2</v>
      </c>
      <c r="C116" s="765">
        <v>5</v>
      </c>
      <c r="D116" s="766">
        <v>2</v>
      </c>
      <c r="E116" s="765" t="s">
        <v>1205</v>
      </c>
      <c r="F116" s="765">
        <v>287</v>
      </c>
      <c r="G116" s="765" t="s">
        <v>701</v>
      </c>
      <c r="H116" s="767">
        <v>1</v>
      </c>
      <c r="I116" t="s">
        <v>1095</v>
      </c>
      <c r="J116">
        <v>1</v>
      </c>
      <c r="K116" s="765">
        <v>20</v>
      </c>
      <c r="L116">
        <v>1</v>
      </c>
      <c r="M116">
        <v>4</v>
      </c>
      <c r="N116" t="s">
        <v>1207</v>
      </c>
      <c r="O116">
        <v>13</v>
      </c>
      <c r="P116" s="769">
        <v>329302.73</v>
      </c>
      <c r="Q116" s="769">
        <v>0</v>
      </c>
      <c r="R116" s="769">
        <f t="shared" si="1"/>
        <v>329302.73</v>
      </c>
      <c r="S116" s="769">
        <v>263506.08</v>
      </c>
      <c r="T116" s="769">
        <v>263506.08</v>
      </c>
      <c r="U116" s="769">
        <v>263506.08</v>
      </c>
      <c r="V116" s="769">
        <v>263506.08</v>
      </c>
    </row>
    <row r="117" spans="1:22">
      <c r="A117">
        <v>4088200100</v>
      </c>
      <c r="B117" s="765">
        <v>2</v>
      </c>
      <c r="C117" s="765">
        <v>5</v>
      </c>
      <c r="D117" s="766">
        <v>2</v>
      </c>
      <c r="E117" s="765" t="s">
        <v>1205</v>
      </c>
      <c r="F117" s="765">
        <v>287</v>
      </c>
      <c r="G117" s="765" t="s">
        <v>701</v>
      </c>
      <c r="H117" s="767">
        <v>1</v>
      </c>
      <c r="I117" t="s">
        <v>1096</v>
      </c>
      <c r="J117">
        <v>1</v>
      </c>
      <c r="K117" s="765">
        <v>20</v>
      </c>
      <c r="L117">
        <v>1</v>
      </c>
      <c r="M117">
        <v>4</v>
      </c>
      <c r="N117" t="s">
        <v>1207</v>
      </c>
      <c r="O117">
        <v>13</v>
      </c>
      <c r="P117" s="769">
        <v>38424.11</v>
      </c>
      <c r="Q117" s="769">
        <v>0</v>
      </c>
      <c r="R117" s="769">
        <f t="shared" si="1"/>
        <v>38424.11</v>
      </c>
      <c r="S117" s="769">
        <v>0</v>
      </c>
      <c r="T117" s="769">
        <v>0</v>
      </c>
      <c r="U117" s="769">
        <v>0</v>
      </c>
      <c r="V117" s="769">
        <v>0</v>
      </c>
    </row>
    <row r="118" spans="1:22">
      <c r="A118">
        <v>4088200100</v>
      </c>
      <c r="B118" s="765">
        <v>2</v>
      </c>
      <c r="C118" s="765">
        <v>5</v>
      </c>
      <c r="D118" s="766">
        <v>2</v>
      </c>
      <c r="E118" s="765" t="s">
        <v>1205</v>
      </c>
      <c r="F118" s="765">
        <v>287</v>
      </c>
      <c r="G118" s="765" t="s">
        <v>701</v>
      </c>
      <c r="H118" s="767">
        <v>1</v>
      </c>
      <c r="I118" t="s">
        <v>1099</v>
      </c>
      <c r="J118">
        <v>1</v>
      </c>
      <c r="K118" s="765">
        <v>20</v>
      </c>
      <c r="L118">
        <v>1</v>
      </c>
      <c r="M118">
        <v>4</v>
      </c>
      <c r="N118" t="s">
        <v>1207</v>
      </c>
      <c r="O118">
        <v>13</v>
      </c>
      <c r="P118" s="769">
        <v>92843.7</v>
      </c>
      <c r="Q118" s="769">
        <v>0</v>
      </c>
      <c r="R118" s="769">
        <f t="shared" si="1"/>
        <v>92843.7</v>
      </c>
      <c r="S118" s="769">
        <v>0</v>
      </c>
      <c r="T118" s="769">
        <v>0</v>
      </c>
      <c r="U118" s="769">
        <v>0</v>
      </c>
      <c r="V118" s="769">
        <v>0</v>
      </c>
    </row>
    <row r="119" spans="1:22">
      <c r="A119">
        <v>4088200100</v>
      </c>
      <c r="B119" s="765">
        <v>2</v>
      </c>
      <c r="C119" s="765">
        <v>5</v>
      </c>
      <c r="D119" s="766">
        <v>2</v>
      </c>
      <c r="E119" s="765" t="s">
        <v>1205</v>
      </c>
      <c r="F119" s="765">
        <v>287</v>
      </c>
      <c r="G119" s="765" t="s">
        <v>701</v>
      </c>
      <c r="H119" s="767">
        <v>1</v>
      </c>
      <c r="I119" t="s">
        <v>1100</v>
      </c>
      <c r="J119">
        <v>1</v>
      </c>
      <c r="K119" s="765">
        <v>20</v>
      </c>
      <c r="L119">
        <v>1</v>
      </c>
      <c r="M119">
        <v>4</v>
      </c>
      <c r="N119" t="s">
        <v>1207</v>
      </c>
      <c r="O119">
        <v>13</v>
      </c>
      <c r="P119" s="769">
        <v>72433.77</v>
      </c>
      <c r="Q119" s="769">
        <v>26500</v>
      </c>
      <c r="R119" s="769">
        <f t="shared" si="1"/>
        <v>98933.77</v>
      </c>
      <c r="S119" s="769">
        <v>84680</v>
      </c>
      <c r="T119" s="769">
        <v>84680</v>
      </c>
      <c r="U119" s="769">
        <v>84680</v>
      </c>
      <c r="V119" s="769">
        <v>84680</v>
      </c>
    </row>
    <row r="120" spans="1:22">
      <c r="A120">
        <v>4088200100</v>
      </c>
      <c r="B120" s="765">
        <v>2</v>
      </c>
      <c r="C120" s="765">
        <v>5</v>
      </c>
      <c r="D120" s="766">
        <v>2</v>
      </c>
      <c r="E120" s="765" t="s">
        <v>1205</v>
      </c>
      <c r="F120" s="765">
        <v>287</v>
      </c>
      <c r="G120" s="765" t="s">
        <v>701</v>
      </c>
      <c r="H120" s="767">
        <v>1</v>
      </c>
      <c r="I120" t="s">
        <v>1101</v>
      </c>
      <c r="J120">
        <v>1</v>
      </c>
      <c r="K120" s="765">
        <v>20</v>
      </c>
      <c r="L120">
        <v>1</v>
      </c>
      <c r="M120">
        <v>4</v>
      </c>
      <c r="N120" t="s">
        <v>1207</v>
      </c>
      <c r="O120">
        <v>13</v>
      </c>
      <c r="P120" s="769">
        <v>802483.39</v>
      </c>
      <c r="Q120" s="769">
        <v>0</v>
      </c>
      <c r="R120" s="769">
        <f t="shared" si="1"/>
        <v>802483.39</v>
      </c>
      <c r="S120" s="769">
        <v>0</v>
      </c>
      <c r="T120" s="769">
        <v>0</v>
      </c>
      <c r="U120" s="769">
        <v>0</v>
      </c>
      <c r="V120" s="769">
        <v>0</v>
      </c>
    </row>
    <row r="121" spans="1:22">
      <c r="A121">
        <v>4088200100</v>
      </c>
      <c r="B121" s="765">
        <v>2</v>
      </c>
      <c r="C121" s="765">
        <v>5</v>
      </c>
      <c r="D121" s="766">
        <v>2</v>
      </c>
      <c r="E121" s="765" t="s">
        <v>1205</v>
      </c>
      <c r="F121" s="765">
        <v>287</v>
      </c>
      <c r="G121" s="765" t="s">
        <v>701</v>
      </c>
      <c r="H121" s="767">
        <v>1</v>
      </c>
      <c r="I121" t="s">
        <v>1103</v>
      </c>
      <c r="J121">
        <v>1</v>
      </c>
      <c r="K121" s="765">
        <v>20</v>
      </c>
      <c r="L121">
        <v>1</v>
      </c>
      <c r="M121">
        <v>4</v>
      </c>
      <c r="N121" t="s">
        <v>1207</v>
      </c>
      <c r="O121">
        <v>13</v>
      </c>
      <c r="P121" s="769">
        <v>225029.82</v>
      </c>
      <c r="Q121" s="769">
        <v>0</v>
      </c>
      <c r="R121" s="769">
        <f t="shared" si="1"/>
        <v>225029.82</v>
      </c>
      <c r="S121" s="769">
        <v>22081.62</v>
      </c>
      <c r="T121" s="769">
        <v>22081.62</v>
      </c>
      <c r="U121" s="769">
        <v>22081.62</v>
      </c>
      <c r="V121" s="769">
        <v>22081.62</v>
      </c>
    </row>
    <row r="122" spans="1:22">
      <c r="A122">
        <v>4088200100</v>
      </c>
      <c r="B122" s="765">
        <v>2</v>
      </c>
      <c r="C122" s="765">
        <v>5</v>
      </c>
      <c r="D122" s="766">
        <v>2</v>
      </c>
      <c r="E122" s="765" t="s">
        <v>1205</v>
      </c>
      <c r="F122" s="765">
        <v>287</v>
      </c>
      <c r="G122" s="765" t="s">
        <v>701</v>
      </c>
      <c r="H122" s="767">
        <v>1</v>
      </c>
      <c r="I122" t="s">
        <v>1104</v>
      </c>
      <c r="J122">
        <v>1</v>
      </c>
      <c r="K122" s="765">
        <v>20</v>
      </c>
      <c r="L122">
        <v>1</v>
      </c>
      <c r="M122">
        <v>4</v>
      </c>
      <c r="N122" t="s">
        <v>1207</v>
      </c>
      <c r="O122">
        <v>13</v>
      </c>
      <c r="P122" s="769">
        <v>282707.48</v>
      </c>
      <c r="Q122" s="769">
        <v>0</v>
      </c>
      <c r="R122" s="769">
        <f t="shared" si="1"/>
        <v>282707.48</v>
      </c>
      <c r="S122" s="769">
        <v>61018</v>
      </c>
      <c r="T122" s="769">
        <v>61018</v>
      </c>
      <c r="U122" s="769">
        <v>61018</v>
      </c>
      <c r="V122" s="769">
        <v>61018</v>
      </c>
    </row>
    <row r="123" spans="1:22">
      <c r="A123">
        <v>4088200100</v>
      </c>
      <c r="B123" s="765">
        <v>2</v>
      </c>
      <c r="C123" s="765">
        <v>5</v>
      </c>
      <c r="D123" s="766">
        <v>2</v>
      </c>
      <c r="E123" s="765" t="s">
        <v>1205</v>
      </c>
      <c r="F123" s="765">
        <v>287</v>
      </c>
      <c r="G123" s="765" t="s">
        <v>701</v>
      </c>
      <c r="H123" s="767">
        <v>1</v>
      </c>
      <c r="I123" t="s">
        <v>1107</v>
      </c>
      <c r="J123">
        <v>1</v>
      </c>
      <c r="K123" s="765">
        <v>20</v>
      </c>
      <c r="L123">
        <v>1</v>
      </c>
      <c r="M123">
        <v>4</v>
      </c>
      <c r="N123" t="s">
        <v>1207</v>
      </c>
      <c r="O123">
        <v>13</v>
      </c>
      <c r="P123" s="769">
        <v>173922.24</v>
      </c>
      <c r="Q123" s="769">
        <v>0</v>
      </c>
      <c r="R123" s="769">
        <f t="shared" si="1"/>
        <v>173922.24</v>
      </c>
      <c r="S123" s="769">
        <v>14896</v>
      </c>
      <c r="T123" s="769">
        <v>14896</v>
      </c>
      <c r="U123" s="769">
        <v>14896</v>
      </c>
      <c r="V123" s="769">
        <v>14896</v>
      </c>
    </row>
    <row r="124" spans="1:22">
      <c r="A124">
        <v>4088200100</v>
      </c>
      <c r="B124" s="765">
        <v>2</v>
      </c>
      <c r="C124" s="765">
        <v>5</v>
      </c>
      <c r="D124" s="766">
        <v>2</v>
      </c>
      <c r="E124" s="765" t="s">
        <v>1205</v>
      </c>
      <c r="F124" s="765">
        <v>287</v>
      </c>
      <c r="G124" s="765" t="s">
        <v>701</v>
      </c>
      <c r="H124" s="767">
        <v>1</v>
      </c>
      <c r="I124" t="s">
        <v>1112</v>
      </c>
      <c r="J124">
        <v>1</v>
      </c>
      <c r="K124" s="765">
        <v>20</v>
      </c>
      <c r="L124">
        <v>1</v>
      </c>
      <c r="M124">
        <v>4</v>
      </c>
      <c r="N124" t="s">
        <v>1207</v>
      </c>
      <c r="O124">
        <v>13</v>
      </c>
      <c r="P124" s="769">
        <v>67552.350000000006</v>
      </c>
      <c r="Q124" s="769">
        <v>0</v>
      </c>
      <c r="R124" s="769">
        <f t="shared" si="1"/>
        <v>67552.350000000006</v>
      </c>
      <c r="S124" s="769">
        <v>0</v>
      </c>
      <c r="T124" s="769">
        <v>0</v>
      </c>
      <c r="U124" s="769">
        <v>0</v>
      </c>
      <c r="V124" s="769">
        <v>0</v>
      </c>
    </row>
    <row r="125" spans="1:22">
      <c r="A125">
        <v>4088200100</v>
      </c>
      <c r="B125" s="765">
        <v>2</v>
      </c>
      <c r="C125" s="765">
        <v>5</v>
      </c>
      <c r="D125" s="766">
        <v>2</v>
      </c>
      <c r="E125" s="765" t="s">
        <v>1205</v>
      </c>
      <c r="F125" s="765">
        <v>287</v>
      </c>
      <c r="G125" s="765" t="s">
        <v>701</v>
      </c>
      <c r="H125" s="767">
        <v>1</v>
      </c>
      <c r="I125" t="s">
        <v>1113</v>
      </c>
      <c r="J125">
        <v>1</v>
      </c>
      <c r="K125" s="765">
        <v>20</v>
      </c>
      <c r="L125">
        <v>1</v>
      </c>
      <c r="M125">
        <v>4</v>
      </c>
      <c r="N125" t="s">
        <v>1207</v>
      </c>
      <c r="O125">
        <v>13</v>
      </c>
      <c r="P125" s="769">
        <v>109131.19</v>
      </c>
      <c r="Q125" s="769">
        <v>-26500</v>
      </c>
      <c r="R125" s="769">
        <f t="shared" si="1"/>
        <v>82631.19</v>
      </c>
      <c r="S125" s="769">
        <v>0</v>
      </c>
      <c r="T125" s="769">
        <v>0</v>
      </c>
      <c r="U125" s="769">
        <v>0</v>
      </c>
      <c r="V125" s="769">
        <v>0</v>
      </c>
    </row>
    <row r="126" spans="1:22">
      <c r="A126">
        <v>4088200100</v>
      </c>
      <c r="B126" s="765">
        <v>2</v>
      </c>
      <c r="C126" s="765">
        <v>5</v>
      </c>
      <c r="D126" s="766">
        <v>2</v>
      </c>
      <c r="E126" s="765" t="s">
        <v>1205</v>
      </c>
      <c r="F126" s="765">
        <v>287</v>
      </c>
      <c r="G126" s="765" t="s">
        <v>701</v>
      </c>
      <c r="H126" s="767">
        <v>1</v>
      </c>
      <c r="I126" t="s">
        <v>1032</v>
      </c>
      <c r="J126">
        <v>1</v>
      </c>
      <c r="K126" s="765">
        <v>20</v>
      </c>
      <c r="L126">
        <v>1</v>
      </c>
      <c r="M126">
        <v>4</v>
      </c>
      <c r="N126" t="s">
        <v>1208</v>
      </c>
      <c r="O126">
        <v>13</v>
      </c>
      <c r="P126" s="769">
        <v>14986755.449999999</v>
      </c>
      <c r="Q126" s="769">
        <v>0</v>
      </c>
      <c r="R126" s="769">
        <f t="shared" si="1"/>
        <v>14986755.449999999</v>
      </c>
      <c r="S126" s="769">
        <v>8768492.1699999999</v>
      </c>
      <c r="T126" s="769">
        <v>8768492.1699999999</v>
      </c>
      <c r="U126" s="769">
        <v>8768492.1699999999</v>
      </c>
      <c r="V126" s="769">
        <v>8768492.1699999999</v>
      </c>
    </row>
    <row r="127" spans="1:22">
      <c r="A127">
        <v>4088200100</v>
      </c>
      <c r="B127" s="765">
        <v>2</v>
      </c>
      <c r="C127" s="765">
        <v>5</v>
      </c>
      <c r="D127" s="766">
        <v>2</v>
      </c>
      <c r="E127" s="765" t="s">
        <v>1205</v>
      </c>
      <c r="F127" s="765">
        <v>287</v>
      </c>
      <c r="G127" s="765" t="s">
        <v>701</v>
      </c>
      <c r="H127" s="767">
        <v>1</v>
      </c>
      <c r="I127" t="s">
        <v>1033</v>
      </c>
      <c r="J127">
        <v>1</v>
      </c>
      <c r="K127" s="765">
        <v>20</v>
      </c>
      <c r="L127">
        <v>1</v>
      </c>
      <c r="M127">
        <v>4</v>
      </c>
      <c r="N127" t="s">
        <v>1208</v>
      </c>
      <c r="O127">
        <v>13</v>
      </c>
      <c r="P127" s="769">
        <v>3655320.65</v>
      </c>
      <c r="Q127" s="769">
        <v>0</v>
      </c>
      <c r="R127" s="769">
        <f t="shared" si="1"/>
        <v>3655320.65</v>
      </c>
      <c r="S127" s="769">
        <v>1406895.17</v>
      </c>
      <c r="T127" s="769">
        <v>1406895.17</v>
      </c>
      <c r="U127" s="769">
        <v>1406895.17</v>
      </c>
      <c r="V127" s="769">
        <v>1406895.17</v>
      </c>
    </row>
    <row r="128" spans="1:22">
      <c r="A128">
        <v>4088200100</v>
      </c>
      <c r="B128" s="765">
        <v>2</v>
      </c>
      <c r="C128" s="765">
        <v>5</v>
      </c>
      <c r="D128" s="766">
        <v>2</v>
      </c>
      <c r="E128" s="765" t="s">
        <v>1205</v>
      </c>
      <c r="F128" s="765">
        <v>287</v>
      </c>
      <c r="G128" s="765" t="s">
        <v>701</v>
      </c>
      <c r="H128" s="767">
        <v>1</v>
      </c>
      <c r="I128" t="s">
        <v>1034</v>
      </c>
      <c r="J128">
        <v>1</v>
      </c>
      <c r="K128" s="765">
        <v>20</v>
      </c>
      <c r="L128">
        <v>1</v>
      </c>
      <c r="M128">
        <v>4</v>
      </c>
      <c r="N128" t="s">
        <v>1208</v>
      </c>
      <c r="O128">
        <v>13</v>
      </c>
      <c r="P128" s="769">
        <v>137984.56</v>
      </c>
      <c r="Q128" s="769">
        <v>0</v>
      </c>
      <c r="R128" s="769">
        <f t="shared" si="1"/>
        <v>137984.56</v>
      </c>
      <c r="S128" s="769">
        <v>29615.41</v>
      </c>
      <c r="T128" s="769">
        <v>29615.41</v>
      </c>
      <c r="U128" s="769">
        <v>29615.41</v>
      </c>
      <c r="V128" s="769">
        <v>29615.41</v>
      </c>
    </row>
    <row r="129" spans="1:22">
      <c r="A129">
        <v>4088200100</v>
      </c>
      <c r="B129" s="765">
        <v>2</v>
      </c>
      <c r="C129" s="765">
        <v>5</v>
      </c>
      <c r="D129" s="766">
        <v>2</v>
      </c>
      <c r="E129" s="765" t="s">
        <v>1205</v>
      </c>
      <c r="F129" s="765">
        <v>287</v>
      </c>
      <c r="G129" s="765" t="s">
        <v>701</v>
      </c>
      <c r="H129" s="767">
        <v>1</v>
      </c>
      <c r="I129" t="s">
        <v>1035</v>
      </c>
      <c r="J129">
        <v>1</v>
      </c>
      <c r="K129" s="765">
        <v>20</v>
      </c>
      <c r="L129">
        <v>1</v>
      </c>
      <c r="M129">
        <v>4</v>
      </c>
      <c r="N129" t="s">
        <v>1208</v>
      </c>
      <c r="O129">
        <v>13</v>
      </c>
      <c r="P129" s="769">
        <v>1162329.6599999999</v>
      </c>
      <c r="Q129" s="769">
        <v>0</v>
      </c>
      <c r="R129" s="769">
        <f t="shared" si="1"/>
        <v>1162329.6599999999</v>
      </c>
      <c r="S129" s="769">
        <v>661313.48</v>
      </c>
      <c r="T129" s="769">
        <v>661313.48</v>
      </c>
      <c r="U129" s="769">
        <v>661313.48</v>
      </c>
      <c r="V129" s="769">
        <v>661313.48</v>
      </c>
    </row>
    <row r="130" spans="1:22">
      <c r="A130">
        <v>4088200100</v>
      </c>
      <c r="B130" s="765">
        <v>2</v>
      </c>
      <c r="C130" s="765">
        <v>5</v>
      </c>
      <c r="D130" s="766">
        <v>2</v>
      </c>
      <c r="E130" s="765" t="s">
        <v>1205</v>
      </c>
      <c r="F130" s="765">
        <v>287</v>
      </c>
      <c r="G130" s="765" t="s">
        <v>701</v>
      </c>
      <c r="H130" s="767">
        <v>1</v>
      </c>
      <c r="I130" t="s">
        <v>1036</v>
      </c>
      <c r="J130">
        <v>1</v>
      </c>
      <c r="K130" s="765">
        <v>20</v>
      </c>
      <c r="L130">
        <v>1</v>
      </c>
      <c r="M130">
        <v>4</v>
      </c>
      <c r="N130" t="s">
        <v>1208</v>
      </c>
      <c r="O130">
        <v>13</v>
      </c>
      <c r="P130" s="769">
        <v>530010.55000000005</v>
      </c>
      <c r="Q130" s="769">
        <v>0</v>
      </c>
      <c r="R130" s="769">
        <f t="shared" si="1"/>
        <v>530010.55000000005</v>
      </c>
      <c r="S130" s="769">
        <v>277454.64</v>
      </c>
      <c r="T130" s="769">
        <v>277454.64</v>
      </c>
      <c r="U130" s="769">
        <v>277454.64</v>
      </c>
      <c r="V130" s="769">
        <v>277454.64</v>
      </c>
    </row>
    <row r="131" spans="1:22">
      <c r="A131">
        <v>4088200100</v>
      </c>
      <c r="B131" s="765">
        <v>2</v>
      </c>
      <c r="C131" s="765">
        <v>5</v>
      </c>
      <c r="D131" s="766">
        <v>2</v>
      </c>
      <c r="E131" s="765" t="s">
        <v>1205</v>
      </c>
      <c r="F131" s="765">
        <v>287</v>
      </c>
      <c r="G131" s="765" t="s">
        <v>701</v>
      </c>
      <c r="H131" s="767">
        <v>1</v>
      </c>
      <c r="I131" t="s">
        <v>1037</v>
      </c>
      <c r="J131">
        <v>1</v>
      </c>
      <c r="K131" s="765">
        <v>20</v>
      </c>
      <c r="L131">
        <v>1</v>
      </c>
      <c r="M131">
        <v>4</v>
      </c>
      <c r="N131" t="s">
        <v>1208</v>
      </c>
      <c r="O131">
        <v>13</v>
      </c>
      <c r="P131" s="769">
        <v>2304701.3199999998</v>
      </c>
      <c r="Q131" s="769">
        <v>0</v>
      </c>
      <c r="R131" s="769">
        <f t="shared" si="1"/>
        <v>2304701.3199999998</v>
      </c>
      <c r="S131" s="769">
        <v>779614.36</v>
      </c>
      <c r="T131" s="769">
        <v>779614.36</v>
      </c>
      <c r="U131" s="769">
        <v>779614.36</v>
      </c>
      <c r="V131" s="769">
        <v>779614.36</v>
      </c>
    </row>
    <row r="132" spans="1:22">
      <c r="A132">
        <v>4088200100</v>
      </c>
      <c r="B132" s="765">
        <v>2</v>
      </c>
      <c r="C132" s="765">
        <v>5</v>
      </c>
      <c r="D132" s="766">
        <v>2</v>
      </c>
      <c r="E132" s="765" t="s">
        <v>1205</v>
      </c>
      <c r="F132" s="765">
        <v>287</v>
      </c>
      <c r="G132" s="765" t="s">
        <v>701</v>
      </c>
      <c r="H132" s="767">
        <v>1</v>
      </c>
      <c r="I132" t="s">
        <v>1039</v>
      </c>
      <c r="J132">
        <v>1</v>
      </c>
      <c r="K132" s="765">
        <v>20</v>
      </c>
      <c r="L132">
        <v>1</v>
      </c>
      <c r="M132">
        <v>4</v>
      </c>
      <c r="N132" t="s">
        <v>1208</v>
      </c>
      <c r="O132">
        <v>13</v>
      </c>
      <c r="P132" s="769">
        <v>1724186.51</v>
      </c>
      <c r="Q132" s="769">
        <v>0</v>
      </c>
      <c r="R132" s="769">
        <f t="shared" si="1"/>
        <v>1724186.51</v>
      </c>
      <c r="S132" s="769">
        <v>1017851.14</v>
      </c>
      <c r="T132" s="769">
        <v>1017851.14</v>
      </c>
      <c r="U132" s="769">
        <v>1017851.14</v>
      </c>
      <c r="V132" s="769">
        <v>1017851.14</v>
      </c>
    </row>
    <row r="133" spans="1:22">
      <c r="A133">
        <v>4088200100</v>
      </c>
      <c r="B133" s="765">
        <v>2</v>
      </c>
      <c r="C133" s="765">
        <v>5</v>
      </c>
      <c r="D133" s="766">
        <v>2</v>
      </c>
      <c r="E133" s="765" t="s">
        <v>1205</v>
      </c>
      <c r="F133" s="765">
        <v>287</v>
      </c>
      <c r="G133" s="765" t="s">
        <v>701</v>
      </c>
      <c r="H133" s="767">
        <v>1</v>
      </c>
      <c r="I133" t="s">
        <v>1050</v>
      </c>
      <c r="J133">
        <v>1</v>
      </c>
      <c r="K133" s="765">
        <v>20</v>
      </c>
      <c r="L133">
        <v>1</v>
      </c>
      <c r="M133">
        <v>4</v>
      </c>
      <c r="N133" t="s">
        <v>1208</v>
      </c>
      <c r="O133">
        <v>13</v>
      </c>
      <c r="P133" s="769">
        <v>341325.79</v>
      </c>
      <c r="Q133" s="769">
        <v>0</v>
      </c>
      <c r="R133" s="769">
        <f t="shared" si="1"/>
        <v>341325.79</v>
      </c>
      <c r="S133" s="769">
        <v>0</v>
      </c>
      <c r="T133" s="769">
        <v>0</v>
      </c>
      <c r="U133" s="769">
        <v>0</v>
      </c>
      <c r="V133" s="769">
        <v>0</v>
      </c>
    </row>
    <row r="134" spans="1:22">
      <c r="A134">
        <v>4088200100</v>
      </c>
      <c r="B134" s="765">
        <v>2</v>
      </c>
      <c r="C134" s="765">
        <v>5</v>
      </c>
      <c r="D134" s="766">
        <v>2</v>
      </c>
      <c r="E134" s="765" t="s">
        <v>1205</v>
      </c>
      <c r="F134" s="765">
        <v>287</v>
      </c>
      <c r="G134" s="765" t="s">
        <v>701</v>
      </c>
      <c r="H134" s="767">
        <v>1</v>
      </c>
      <c r="I134" t="s">
        <v>1051</v>
      </c>
      <c r="J134">
        <v>1</v>
      </c>
      <c r="K134" s="765">
        <v>20</v>
      </c>
      <c r="L134">
        <v>1</v>
      </c>
      <c r="M134">
        <v>4</v>
      </c>
      <c r="N134" t="s">
        <v>1208</v>
      </c>
      <c r="O134">
        <v>13</v>
      </c>
      <c r="P134" s="769">
        <v>369200.14</v>
      </c>
      <c r="Q134" s="769">
        <v>0</v>
      </c>
      <c r="R134" s="769">
        <f t="shared" si="1"/>
        <v>369200.14</v>
      </c>
      <c r="S134" s="769">
        <v>0</v>
      </c>
      <c r="T134" s="769">
        <v>0</v>
      </c>
      <c r="U134" s="769">
        <v>0</v>
      </c>
      <c r="V134" s="769">
        <v>0</v>
      </c>
    </row>
    <row r="135" spans="1:22">
      <c r="A135">
        <v>4088200100</v>
      </c>
      <c r="B135" s="765">
        <v>2</v>
      </c>
      <c r="C135" s="765">
        <v>5</v>
      </c>
      <c r="D135" s="766">
        <v>2</v>
      </c>
      <c r="E135" s="765" t="s">
        <v>1205</v>
      </c>
      <c r="F135" s="765">
        <v>287</v>
      </c>
      <c r="G135" s="765" t="s">
        <v>701</v>
      </c>
      <c r="H135" s="767">
        <v>1</v>
      </c>
      <c r="I135" t="s">
        <v>1052</v>
      </c>
      <c r="J135">
        <v>1</v>
      </c>
      <c r="K135" s="765">
        <v>20</v>
      </c>
      <c r="L135">
        <v>1</v>
      </c>
      <c r="M135">
        <v>4</v>
      </c>
      <c r="N135" t="s">
        <v>1208</v>
      </c>
      <c r="O135">
        <v>13</v>
      </c>
      <c r="P135" s="769">
        <v>6978275.3300000001</v>
      </c>
      <c r="Q135" s="769">
        <v>0</v>
      </c>
      <c r="R135" s="769">
        <f t="shared" ref="R135:R136" si="2">P135+Q135</f>
        <v>6978275.3300000001</v>
      </c>
      <c r="S135" s="769">
        <v>4524209.6399999997</v>
      </c>
      <c r="T135" s="769">
        <v>4524209.6399999997</v>
      </c>
      <c r="U135" s="769">
        <v>3066155.05</v>
      </c>
      <c r="V135" s="769">
        <v>3066155.05</v>
      </c>
    </row>
    <row r="136" spans="1:22">
      <c r="A136">
        <v>4088200100</v>
      </c>
      <c r="B136" s="765">
        <v>2</v>
      </c>
      <c r="C136" s="765">
        <v>5</v>
      </c>
      <c r="D136" s="766">
        <v>2</v>
      </c>
      <c r="E136" s="765" t="s">
        <v>1205</v>
      </c>
      <c r="F136" s="765">
        <v>287</v>
      </c>
      <c r="G136" s="765" t="s">
        <v>701</v>
      </c>
      <c r="H136" s="767">
        <v>1</v>
      </c>
      <c r="I136" t="s">
        <v>1117</v>
      </c>
      <c r="J136">
        <v>1</v>
      </c>
      <c r="K136" s="765">
        <v>20</v>
      </c>
      <c r="L136">
        <v>1</v>
      </c>
      <c r="M136">
        <v>4</v>
      </c>
      <c r="N136" t="s">
        <v>1208</v>
      </c>
      <c r="O136">
        <v>13</v>
      </c>
      <c r="P136" s="769">
        <v>1487500</v>
      </c>
      <c r="Q136" s="769">
        <v>283231</v>
      </c>
      <c r="R136" s="769">
        <f t="shared" si="2"/>
        <v>1770731</v>
      </c>
      <c r="S136" s="769">
        <v>1115273</v>
      </c>
      <c r="T136" s="769">
        <v>1115273</v>
      </c>
      <c r="U136" s="769">
        <v>1115273</v>
      </c>
      <c r="V136" s="769">
        <v>1115273</v>
      </c>
    </row>
    <row r="137" spans="1:22">
      <c r="P137" s="1408">
        <f>SUM(P4:P136)</f>
        <v>130107095.37999998</v>
      </c>
      <c r="Q137" s="1408">
        <f>SUM(Q4:Q136)</f>
        <v>3868173.93</v>
      </c>
      <c r="R137" s="1408">
        <f>SUM(R4:R136)</f>
        <v>133975269.30999997</v>
      </c>
      <c r="S137" s="1408">
        <f>SUM(S4:S136)</f>
        <v>59270578.599999994</v>
      </c>
      <c r="T137" s="1408">
        <f>SUM(T4:T136)</f>
        <v>59270578.599999994</v>
      </c>
      <c r="U137" s="1408">
        <f>SUM(U4:U136)</f>
        <v>56642446.79999999</v>
      </c>
      <c r="V137" s="1408">
        <f>SUM(V4:V136)</f>
        <v>56642446.79999999</v>
      </c>
    </row>
  </sheetData>
  <mergeCells count="4">
    <mergeCell ref="B1:H1"/>
    <mergeCell ref="I1:J1"/>
    <mergeCell ref="K1:O1"/>
    <mergeCell ref="P1:V1"/>
  </mergeCells>
  <pageMargins left="0.7" right="0.7" top="0.75" bottom="0.75" header="0.3" footer="0.3"/>
  <pageSetup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topLeftCell="A19" zoomScaleNormal="100" zoomScaleSheetLayoutView="100" workbookViewId="0">
      <selection activeCell="D33" sqref="D33"/>
    </sheetView>
  </sheetViews>
  <sheetFormatPr baseColWidth="10" defaultRowHeight="1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>
      <c r="A1" s="1050" t="str">
        <f>'ETCA-I-01'!$A$2:$G$2</f>
        <v>Estado de Situación Financiera</v>
      </c>
      <c r="B1" s="1051"/>
      <c r="C1" s="1051"/>
      <c r="D1" s="1051"/>
      <c r="E1" s="1051"/>
      <c r="F1" s="1052"/>
    </row>
    <row r="2" spans="1:6">
      <c r="A2" s="1053" t="s">
        <v>240</v>
      </c>
      <c r="B2" s="1054"/>
      <c r="C2" s="1054"/>
      <c r="D2" s="1054"/>
      <c r="E2" s="1054"/>
      <c r="F2" s="1055"/>
    </row>
    <row r="3" spans="1:6" ht="15.75" thickBot="1">
      <c r="A3" s="1056" t="str">
        <f>'ETCA-I-03'!A3:D3</f>
        <v>Del 01 de Enero al 30 de Junio de 2020</v>
      </c>
      <c r="B3" s="1057"/>
      <c r="C3" s="1057"/>
      <c r="D3" s="1057"/>
      <c r="E3" s="1057"/>
      <c r="F3" s="1058"/>
    </row>
    <row r="4" spans="1:6" ht="64.5" thickBot="1">
      <c r="A4" s="639" t="s">
        <v>241</v>
      </c>
      <c r="B4" s="640" t="s">
        <v>242</v>
      </c>
      <c r="C4" s="640" t="s">
        <v>831</v>
      </c>
      <c r="D4" s="640" t="s">
        <v>243</v>
      </c>
      <c r="E4" s="640" t="s">
        <v>832</v>
      </c>
      <c r="F4" s="641" t="s">
        <v>244</v>
      </c>
    </row>
    <row r="5" spans="1:6">
      <c r="A5" s="642"/>
      <c r="B5" s="643"/>
      <c r="C5" s="643"/>
      <c r="D5" s="643"/>
      <c r="E5" s="644"/>
      <c r="F5" s="644"/>
    </row>
    <row r="6" spans="1:6" ht="22.5">
      <c r="A6" s="645" t="s">
        <v>938</v>
      </c>
      <c r="B6" s="646">
        <f>B7+B8+B9</f>
        <v>59031086.509999998</v>
      </c>
      <c r="C6" s="647"/>
      <c r="D6" s="647"/>
      <c r="E6" s="648"/>
      <c r="F6" s="649">
        <f>SUM(B6:E6)</f>
        <v>59031086.509999998</v>
      </c>
    </row>
    <row r="7" spans="1:6">
      <c r="A7" s="650" t="s">
        <v>67</v>
      </c>
      <c r="B7" s="651">
        <v>793445.76</v>
      </c>
      <c r="C7" s="652"/>
      <c r="D7" s="652"/>
      <c r="E7" s="653"/>
      <c r="F7" s="649">
        <f t="shared" ref="F7:F40" si="0">SUM(B7:E7)</f>
        <v>793445.76</v>
      </c>
    </row>
    <row r="8" spans="1:6">
      <c r="A8" s="650" t="s">
        <v>68</v>
      </c>
      <c r="B8" s="651">
        <v>58237640.75</v>
      </c>
      <c r="C8" s="652"/>
      <c r="D8" s="652"/>
      <c r="E8" s="653"/>
      <c r="F8" s="649">
        <f t="shared" si="0"/>
        <v>58237640.75</v>
      </c>
    </row>
    <row r="9" spans="1:6">
      <c r="A9" s="650" t="s">
        <v>69</v>
      </c>
      <c r="B9" s="651"/>
      <c r="C9" s="652"/>
      <c r="D9" s="652"/>
      <c r="E9" s="653"/>
      <c r="F9" s="649">
        <f t="shared" si="0"/>
        <v>0</v>
      </c>
    </row>
    <row r="10" spans="1:6">
      <c r="A10" s="645"/>
      <c r="B10" s="654"/>
      <c r="C10" s="654"/>
      <c r="D10" s="654"/>
      <c r="E10" s="655"/>
      <c r="F10" s="655"/>
    </row>
    <row r="11" spans="1:6" ht="22.5">
      <c r="A11" s="645" t="s">
        <v>989</v>
      </c>
      <c r="B11" s="656"/>
      <c r="C11" s="646">
        <f>C13+C14+C15+C16</f>
        <v>31046539.640000001</v>
      </c>
      <c r="D11" s="646">
        <f>D12</f>
        <v>1533960.42</v>
      </c>
      <c r="E11" s="657"/>
      <c r="F11" s="649">
        <f t="shared" si="0"/>
        <v>32580500.060000002</v>
      </c>
    </row>
    <row r="12" spans="1:6">
      <c r="A12" s="650" t="s">
        <v>237</v>
      </c>
      <c r="B12" s="658"/>
      <c r="C12" s="658"/>
      <c r="D12" s="651">
        <v>1533960.42</v>
      </c>
      <c r="E12" s="659"/>
      <c r="F12" s="649">
        <f t="shared" si="0"/>
        <v>1533960.42</v>
      </c>
    </row>
    <row r="13" spans="1:6">
      <c r="A13" s="650" t="s">
        <v>72</v>
      </c>
      <c r="B13" s="658"/>
      <c r="C13" s="651">
        <v>30670275.960000001</v>
      </c>
      <c r="D13" s="658"/>
      <c r="E13" s="659"/>
      <c r="F13" s="649">
        <f t="shared" si="0"/>
        <v>30670275.960000001</v>
      </c>
    </row>
    <row r="14" spans="1:6">
      <c r="A14" s="650" t="s">
        <v>73</v>
      </c>
      <c r="B14" s="658"/>
      <c r="C14" s="651"/>
      <c r="D14" s="658"/>
      <c r="E14" s="659"/>
      <c r="F14" s="649">
        <f t="shared" si="0"/>
        <v>0</v>
      </c>
    </row>
    <row r="15" spans="1:6">
      <c r="A15" s="650" t="s">
        <v>74</v>
      </c>
      <c r="B15" s="658"/>
      <c r="C15" s="651"/>
      <c r="D15" s="658"/>
      <c r="E15" s="659"/>
      <c r="F15" s="649">
        <f t="shared" si="0"/>
        <v>0</v>
      </c>
    </row>
    <row r="16" spans="1:6">
      <c r="A16" s="650" t="s">
        <v>75</v>
      </c>
      <c r="B16" s="658"/>
      <c r="C16" s="651">
        <v>376263.67999999999</v>
      </c>
      <c r="D16" s="658"/>
      <c r="E16" s="659"/>
      <c r="F16" s="649">
        <f t="shared" si="0"/>
        <v>376263.67999999999</v>
      </c>
    </row>
    <row r="17" spans="1:7">
      <c r="A17" s="645"/>
      <c r="B17" s="654"/>
      <c r="C17" s="654"/>
      <c r="D17" s="654"/>
      <c r="E17" s="655"/>
      <c r="F17" s="655"/>
    </row>
    <row r="18" spans="1:7" ht="38.25" customHeight="1">
      <c r="A18" s="645" t="s">
        <v>990</v>
      </c>
      <c r="B18" s="658"/>
      <c r="C18" s="658"/>
      <c r="D18" s="658"/>
      <c r="E18" s="649">
        <f>E19+E20</f>
        <v>0</v>
      </c>
      <c r="F18" s="649">
        <f t="shared" si="0"/>
        <v>0</v>
      </c>
    </row>
    <row r="19" spans="1:7">
      <c r="A19" s="650" t="s">
        <v>77</v>
      </c>
      <c r="B19" s="658"/>
      <c r="C19" s="658"/>
      <c r="D19" s="658"/>
      <c r="E19" s="660"/>
      <c r="F19" s="649">
        <f t="shared" si="0"/>
        <v>0</v>
      </c>
    </row>
    <row r="20" spans="1:7">
      <c r="A20" s="650" t="s">
        <v>78</v>
      </c>
      <c r="B20" s="658"/>
      <c r="C20" s="658"/>
      <c r="D20" s="658"/>
      <c r="E20" s="660"/>
      <c r="F20" s="649">
        <f t="shared" si="0"/>
        <v>0</v>
      </c>
    </row>
    <row r="21" spans="1:7">
      <c r="A21" s="650"/>
      <c r="B21" s="661"/>
      <c r="C21" s="661"/>
      <c r="D21" s="661"/>
      <c r="E21" s="662"/>
      <c r="F21" s="662"/>
    </row>
    <row r="22" spans="1:7" ht="28.5" customHeight="1">
      <c r="A22" s="670" t="s">
        <v>917</v>
      </c>
      <c r="B22" s="646">
        <f>B6</f>
        <v>59031086.509999998</v>
      </c>
      <c r="C22" s="646">
        <f>C11</f>
        <v>31046539.640000001</v>
      </c>
      <c r="D22" s="646">
        <f>D11</f>
        <v>1533960.42</v>
      </c>
      <c r="E22" s="649">
        <f>E18</f>
        <v>0</v>
      </c>
      <c r="F22" s="649">
        <f t="shared" si="0"/>
        <v>91611586.570000008</v>
      </c>
      <c r="G22" t="str">
        <f>IF((F22-'ETCA-I-01'!G48)&gt;0.99,"ERROR: DEBERÁ SER IGUAL QUE TOTAL HACIENDA PÚBLICA/PATRIMONIO DEL FORMATO ETCA-I-01","")</f>
        <v/>
      </c>
    </row>
    <row r="23" spans="1:7">
      <c r="A23" s="645"/>
      <c r="B23" s="654"/>
      <c r="C23" s="654"/>
      <c r="D23" s="654"/>
      <c r="E23" s="655"/>
      <c r="F23" s="655"/>
    </row>
    <row r="24" spans="1:7" ht="22.5">
      <c r="A24" s="645" t="s">
        <v>939</v>
      </c>
      <c r="B24" s="646">
        <f>B25+B26+B27</f>
        <v>0</v>
      </c>
      <c r="C24" s="656"/>
      <c r="D24" s="656"/>
      <c r="E24" s="657"/>
      <c r="F24" s="649">
        <f t="shared" si="0"/>
        <v>0</v>
      </c>
    </row>
    <row r="25" spans="1:7">
      <c r="A25" s="650" t="s">
        <v>67</v>
      </c>
      <c r="B25" s="651"/>
      <c r="C25" s="658"/>
      <c r="D25" s="658"/>
      <c r="E25" s="659"/>
      <c r="F25" s="649">
        <f t="shared" si="0"/>
        <v>0</v>
      </c>
    </row>
    <row r="26" spans="1:7">
      <c r="A26" s="650" t="s">
        <v>68</v>
      </c>
      <c r="B26" s="651"/>
      <c r="C26" s="658"/>
      <c r="D26" s="658"/>
      <c r="E26" s="659"/>
      <c r="F26" s="649">
        <f t="shared" si="0"/>
        <v>0</v>
      </c>
    </row>
    <row r="27" spans="1:7">
      <c r="A27" s="650" t="s">
        <v>69</v>
      </c>
      <c r="B27" s="651"/>
      <c r="C27" s="658"/>
      <c r="D27" s="658"/>
      <c r="E27" s="659"/>
      <c r="F27" s="649">
        <f t="shared" si="0"/>
        <v>0</v>
      </c>
    </row>
    <row r="28" spans="1:7">
      <c r="A28" s="645"/>
      <c r="B28" s="654"/>
      <c r="C28" s="654"/>
      <c r="D28" s="654"/>
      <c r="E28" s="655"/>
      <c r="F28" s="655"/>
    </row>
    <row r="29" spans="1:7" ht="22.5">
      <c r="A29" s="645" t="s">
        <v>940</v>
      </c>
      <c r="B29" s="656"/>
      <c r="C29" s="646">
        <f>C31</f>
        <v>1199282.42</v>
      </c>
      <c r="D29" s="646">
        <f>D30+D31+D32+D33+D34</f>
        <v>-1915320.75</v>
      </c>
      <c r="E29" s="657"/>
      <c r="F29" s="649">
        <f t="shared" si="0"/>
        <v>-716038.33000000007</v>
      </c>
    </row>
    <row r="30" spans="1:7">
      <c r="A30" s="650" t="s">
        <v>237</v>
      </c>
      <c r="B30" s="658"/>
      <c r="C30" s="658"/>
      <c r="D30" s="651">
        <v>-381360.33</v>
      </c>
      <c r="E30" s="659"/>
      <c r="F30" s="649">
        <f t="shared" si="0"/>
        <v>-381360.33</v>
      </c>
    </row>
    <row r="31" spans="1:7">
      <c r="A31" s="650" t="s">
        <v>72</v>
      </c>
      <c r="B31" s="658"/>
      <c r="C31" s="651">
        <v>1199282.42</v>
      </c>
      <c r="D31" s="651">
        <v>-1533960.42</v>
      </c>
      <c r="E31" s="659"/>
      <c r="F31" s="649">
        <f t="shared" si="0"/>
        <v>-334678</v>
      </c>
    </row>
    <row r="32" spans="1:7">
      <c r="A32" s="650" t="s">
        <v>73</v>
      </c>
      <c r="B32" s="658"/>
      <c r="C32" s="658"/>
      <c r="D32" s="651"/>
      <c r="E32" s="659"/>
      <c r="F32" s="649">
        <f t="shared" si="0"/>
        <v>0</v>
      </c>
    </row>
    <row r="33" spans="1:7">
      <c r="A33" s="650" t="s">
        <v>74</v>
      </c>
      <c r="B33" s="658"/>
      <c r="C33" s="658"/>
      <c r="D33" s="651"/>
      <c r="E33" s="659"/>
      <c r="F33" s="649">
        <f t="shared" si="0"/>
        <v>0</v>
      </c>
    </row>
    <row r="34" spans="1:7">
      <c r="A34" s="650" t="s">
        <v>75</v>
      </c>
      <c r="B34" s="656"/>
      <c r="C34" s="656"/>
      <c r="D34" s="651"/>
      <c r="E34" s="657"/>
      <c r="F34" s="649">
        <f t="shared" si="0"/>
        <v>0</v>
      </c>
    </row>
    <row r="35" spans="1:7">
      <c r="A35" s="650"/>
      <c r="B35" s="661"/>
      <c r="C35" s="661"/>
      <c r="D35" s="661"/>
      <c r="E35" s="662"/>
      <c r="F35" s="662"/>
    </row>
    <row r="36" spans="1:7" ht="33.75">
      <c r="A36" s="645" t="s">
        <v>942</v>
      </c>
      <c r="B36" s="658"/>
      <c r="C36" s="658"/>
      <c r="D36" s="658"/>
      <c r="E36" s="649">
        <f>E37+E38</f>
        <v>0</v>
      </c>
      <c r="F36" s="649">
        <f t="shared" si="0"/>
        <v>0</v>
      </c>
    </row>
    <row r="37" spans="1:7">
      <c r="A37" s="650" t="s">
        <v>77</v>
      </c>
      <c r="B37" s="658"/>
      <c r="C37" s="658"/>
      <c r="D37" s="658"/>
      <c r="E37" s="660"/>
      <c r="F37" s="649">
        <f t="shared" si="0"/>
        <v>0</v>
      </c>
    </row>
    <row r="38" spans="1:7">
      <c r="A38" s="650" t="s">
        <v>78</v>
      </c>
      <c r="B38" s="656"/>
      <c r="C38" s="656"/>
      <c r="D38" s="656"/>
      <c r="E38" s="660"/>
      <c r="F38" s="649">
        <f t="shared" si="0"/>
        <v>0</v>
      </c>
    </row>
    <row r="39" spans="1:7" ht="15.75" thickBot="1">
      <c r="A39" s="663"/>
      <c r="B39" s="664"/>
      <c r="C39" s="664"/>
      <c r="D39" s="664"/>
      <c r="E39" s="665"/>
      <c r="F39" s="665"/>
    </row>
    <row r="40" spans="1:7" ht="20.25" customHeight="1" thickBot="1">
      <c r="A40" s="669" t="s">
        <v>941</v>
      </c>
      <c r="B40" s="666">
        <f>B22+B24</f>
        <v>59031086.509999998</v>
      </c>
      <c r="C40" s="666">
        <f>C22+C29</f>
        <v>32245822.060000002</v>
      </c>
      <c r="D40" s="666">
        <f>D22+D29</f>
        <v>-381360.33000000007</v>
      </c>
      <c r="E40" s="667">
        <f>E22+E36</f>
        <v>0</v>
      </c>
      <c r="F40" s="667">
        <f t="shared" si="0"/>
        <v>90895548.239999995</v>
      </c>
      <c r="G40" t="str">
        <f>IF((F40-'ETCA-I-01'!F48)&gt;0.99,"ERROR: DEBERÁ SER IGUAL QUE TOTAL HACIENDA PÚBLICA/PATRIMONIO DEL FORMATO ETCA-I-01","")</f>
        <v/>
      </c>
    </row>
    <row r="41" spans="1:7">
      <c r="A41" s="668"/>
    </row>
  </sheetData>
  <sheetProtection password="C11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BreakPreview" topLeftCell="A25" zoomScale="90" zoomScaleNormal="100" zoomScaleSheetLayoutView="90" workbookViewId="0">
      <selection activeCell="B53" sqref="B53"/>
    </sheetView>
  </sheetViews>
  <sheetFormatPr baseColWidth="10" defaultColWidth="11.28515625" defaultRowHeight="16.5"/>
  <cols>
    <col min="1" max="1" width="80.85546875" style="110" bestFit="1" customWidth="1"/>
    <col min="2" max="3" width="17" style="110" customWidth="1"/>
    <col min="4" max="16384" width="11.28515625" style="110"/>
  </cols>
  <sheetData>
    <row r="1" spans="1:4">
      <c r="A1" s="1044" t="str">
        <f>'ETCA-I-01'!A1:G1</f>
        <v>Instituto de Capacitacion Para el Trabajo del Estado de Sonora</v>
      </c>
      <c r="B1" s="1044"/>
      <c r="C1" s="1044"/>
    </row>
    <row r="2" spans="1:4" s="93" customFormat="1" ht="15.75">
      <c r="A2" s="1033" t="s">
        <v>3</v>
      </c>
      <c r="B2" s="1033"/>
      <c r="C2" s="1033"/>
    </row>
    <row r="3" spans="1:4" s="93" customFormat="1" ht="17.25" thickBot="1">
      <c r="A3" s="1059" t="str">
        <f>'ETCA-I-03'!A3:D3</f>
        <v>Del 01 de Enero al 30 de Junio de 2020</v>
      </c>
      <c r="B3" s="1059"/>
      <c r="C3" s="1059"/>
    </row>
    <row r="4" spans="1:4" ht="30" customHeight="1" thickBot="1">
      <c r="A4" s="112"/>
      <c r="B4" s="113" t="s">
        <v>245</v>
      </c>
      <c r="C4" s="114" t="s">
        <v>246</v>
      </c>
    </row>
    <row r="5" spans="1:4" ht="17.25" thickTop="1">
      <c r="A5" s="522" t="s">
        <v>247</v>
      </c>
      <c r="B5" s="523">
        <f>B6+B15</f>
        <v>8912895.5800000001</v>
      </c>
      <c r="C5" s="524">
        <f>C6+C15</f>
        <v>301063.15000000002</v>
      </c>
    </row>
    <row r="6" spans="1:4">
      <c r="A6" s="525" t="s">
        <v>25</v>
      </c>
      <c r="B6" s="526">
        <f>SUM(B7:B13)</f>
        <v>2461732.41</v>
      </c>
      <c r="C6" s="527">
        <f>SUM(C7:C13)</f>
        <v>298069.46000000002</v>
      </c>
    </row>
    <row r="7" spans="1:4" s="111" customFormat="1" ht="13.5">
      <c r="A7" s="528" t="s">
        <v>27</v>
      </c>
      <c r="B7" s="529">
        <v>2447702.9300000002</v>
      </c>
      <c r="C7" s="530"/>
      <c r="D7" s="424"/>
    </row>
    <row r="8" spans="1:4" s="111" customFormat="1" ht="13.5">
      <c r="A8" s="528" t="s">
        <v>29</v>
      </c>
      <c r="B8" s="529"/>
      <c r="C8" s="530">
        <v>298069.46000000002</v>
      </c>
    </row>
    <row r="9" spans="1:4" s="111" customFormat="1" ht="13.5">
      <c r="A9" s="528" t="s">
        <v>31</v>
      </c>
      <c r="B9" s="529">
        <v>14029.48</v>
      </c>
      <c r="C9" s="530"/>
    </row>
    <row r="10" spans="1:4" s="111" customFormat="1" ht="13.5">
      <c r="A10" s="528" t="s">
        <v>248</v>
      </c>
      <c r="B10" s="529"/>
      <c r="C10" s="530"/>
    </row>
    <row r="11" spans="1:4" s="111" customFormat="1" ht="13.5">
      <c r="A11" s="528" t="s">
        <v>35</v>
      </c>
      <c r="B11" s="529"/>
      <c r="C11" s="530"/>
    </row>
    <row r="12" spans="1:4" s="111" customFormat="1" ht="13.5">
      <c r="A12" s="528" t="s">
        <v>37</v>
      </c>
      <c r="B12" s="529"/>
      <c r="C12" s="530"/>
    </row>
    <row r="13" spans="1:4" s="111" customFormat="1" ht="13.5">
      <c r="A13" s="528" t="s">
        <v>39</v>
      </c>
      <c r="B13" s="529"/>
      <c r="C13" s="530"/>
    </row>
    <row r="14" spans="1:4" ht="5.25" customHeight="1">
      <c r="A14" s="522"/>
      <c r="B14" s="531"/>
      <c r="C14" s="532"/>
    </row>
    <row r="15" spans="1:4">
      <c r="A15" s="525" t="s">
        <v>44</v>
      </c>
      <c r="B15" s="526">
        <f>SUM(B16:B24)</f>
        <v>6451163.1699999999</v>
      </c>
      <c r="C15" s="527">
        <f>SUM(C16:C24)</f>
        <v>2993.69</v>
      </c>
    </row>
    <row r="16" spans="1:4" s="111" customFormat="1" ht="13.5">
      <c r="A16" s="528" t="s">
        <v>46</v>
      </c>
      <c r="B16" s="529"/>
      <c r="C16" s="530"/>
    </row>
    <row r="17" spans="1:3" s="111" customFormat="1" ht="13.5">
      <c r="A17" s="528" t="s">
        <v>48</v>
      </c>
      <c r="B17" s="529"/>
      <c r="C17" s="530"/>
    </row>
    <row r="18" spans="1:3" s="111" customFormat="1" ht="13.5">
      <c r="A18" s="528" t="s">
        <v>50</v>
      </c>
      <c r="B18" s="529"/>
      <c r="C18" s="530"/>
    </row>
    <row r="19" spans="1:3" s="111" customFormat="1" ht="13.5">
      <c r="A19" s="528" t="s">
        <v>52</v>
      </c>
      <c r="B19" s="529">
        <v>3637422.3</v>
      </c>
      <c r="C19" s="530"/>
    </row>
    <row r="20" spans="1:3" s="111" customFormat="1" ht="13.5">
      <c r="A20" s="528" t="s">
        <v>54</v>
      </c>
      <c r="B20" s="529"/>
      <c r="C20" s="530"/>
    </row>
    <row r="21" spans="1:3" s="111" customFormat="1" ht="13.5">
      <c r="A21" s="528" t="s">
        <v>56</v>
      </c>
      <c r="B21" s="529">
        <v>2813740.87</v>
      </c>
      <c r="C21" s="530"/>
    </row>
    <row r="22" spans="1:3" s="111" customFormat="1" ht="13.5">
      <c r="A22" s="528" t="s">
        <v>58</v>
      </c>
      <c r="B22" s="529"/>
      <c r="C22" s="530">
        <v>2993.69</v>
      </c>
    </row>
    <row r="23" spans="1:3" s="111" customFormat="1" ht="13.5">
      <c r="A23" s="528" t="s">
        <v>59</v>
      </c>
      <c r="B23" s="529"/>
      <c r="C23" s="530"/>
    </row>
    <row r="24" spans="1:3" s="111" customFormat="1" ht="13.5">
      <c r="A24" s="528" t="s">
        <v>60</v>
      </c>
      <c r="B24" s="529"/>
      <c r="C24" s="530"/>
    </row>
    <row r="25" spans="1:3" ht="6.75" customHeight="1">
      <c r="A25" s="533"/>
      <c r="B25" s="531"/>
      <c r="C25" s="532"/>
    </row>
    <row r="26" spans="1:3">
      <c r="A26" s="522" t="s">
        <v>249</v>
      </c>
      <c r="B26" s="523">
        <f>B27+B37</f>
        <v>0</v>
      </c>
      <c r="C26" s="524">
        <f>C27+C37</f>
        <v>7895794.0999999996</v>
      </c>
    </row>
    <row r="27" spans="1:3">
      <c r="A27" s="525" t="s">
        <v>26</v>
      </c>
      <c r="B27" s="526">
        <f>SUM(B28:B35)</f>
        <v>0</v>
      </c>
      <c r="C27" s="527">
        <f>SUM(C28:C35)</f>
        <v>7895794.0999999996</v>
      </c>
    </row>
    <row r="28" spans="1:3" s="111" customFormat="1" ht="13.5">
      <c r="A28" s="528" t="s">
        <v>28</v>
      </c>
      <c r="B28" s="529"/>
      <c r="C28" s="530">
        <v>7895794.0999999996</v>
      </c>
    </row>
    <row r="29" spans="1:3" s="111" customFormat="1" ht="13.5">
      <c r="A29" s="528" t="s">
        <v>30</v>
      </c>
      <c r="B29" s="529"/>
      <c r="C29" s="530"/>
    </row>
    <row r="30" spans="1:3" s="111" customFormat="1" ht="13.5">
      <c r="A30" s="528" t="s">
        <v>32</v>
      </c>
      <c r="B30" s="529"/>
      <c r="C30" s="530"/>
    </row>
    <row r="31" spans="1:3" s="111" customFormat="1" ht="13.5">
      <c r="A31" s="528" t="s">
        <v>34</v>
      </c>
      <c r="B31" s="529"/>
      <c r="C31" s="530"/>
    </row>
    <row r="32" spans="1:3" s="111" customFormat="1" ht="13.5">
      <c r="A32" s="528" t="s">
        <v>36</v>
      </c>
      <c r="B32" s="529"/>
      <c r="C32" s="530"/>
    </row>
    <row r="33" spans="1:3" s="111" customFormat="1" ht="13.5">
      <c r="A33" s="528" t="s">
        <v>38</v>
      </c>
      <c r="B33" s="529"/>
      <c r="C33" s="530"/>
    </row>
    <row r="34" spans="1:3" s="111" customFormat="1" ht="13.5">
      <c r="A34" s="528" t="s">
        <v>40</v>
      </c>
      <c r="B34" s="529"/>
      <c r="C34" s="530"/>
    </row>
    <row r="35" spans="1:3" s="111" customFormat="1" ht="13.5">
      <c r="A35" s="528" t="s">
        <v>41</v>
      </c>
      <c r="B35" s="529"/>
      <c r="C35" s="530"/>
    </row>
    <row r="36" spans="1:3" ht="6" customHeight="1">
      <c r="A36" s="522"/>
      <c r="B36" s="534"/>
      <c r="C36" s="535"/>
    </row>
    <row r="37" spans="1:3">
      <c r="A37" s="525" t="s">
        <v>45</v>
      </c>
      <c r="B37" s="526">
        <f>SUM(B38:B43)</f>
        <v>0</v>
      </c>
      <c r="C37" s="527">
        <f>SUM(C38:C43)</f>
        <v>0</v>
      </c>
    </row>
    <row r="38" spans="1:3" s="111" customFormat="1" ht="13.5">
      <c r="A38" s="528" t="s">
        <v>47</v>
      </c>
      <c r="B38" s="529"/>
      <c r="C38" s="530"/>
    </row>
    <row r="39" spans="1:3" s="111" customFormat="1" ht="13.5">
      <c r="A39" s="528" t="s">
        <v>49</v>
      </c>
      <c r="B39" s="529"/>
      <c r="C39" s="530"/>
    </row>
    <row r="40" spans="1:3" s="111" customFormat="1" ht="13.5">
      <c r="A40" s="528" t="s">
        <v>51</v>
      </c>
      <c r="B40" s="529"/>
      <c r="C40" s="530"/>
    </row>
    <row r="41" spans="1:3" s="111" customFormat="1" ht="13.5">
      <c r="A41" s="528" t="s">
        <v>53</v>
      </c>
      <c r="B41" s="529"/>
      <c r="C41" s="530"/>
    </row>
    <row r="42" spans="1:3" s="111" customFormat="1" ht="13.5">
      <c r="A42" s="528" t="s">
        <v>55</v>
      </c>
      <c r="B42" s="529"/>
      <c r="C42" s="530"/>
    </row>
    <row r="43" spans="1:3" s="111" customFormat="1" ht="13.5">
      <c r="A43" s="528" t="s">
        <v>57</v>
      </c>
      <c r="B43" s="529"/>
      <c r="C43" s="530"/>
    </row>
    <row r="44" spans="1:3">
      <c r="A44" s="536"/>
      <c r="B44" s="531"/>
      <c r="C44" s="532"/>
    </row>
    <row r="45" spans="1:3">
      <c r="A45" s="522" t="s">
        <v>250</v>
      </c>
      <c r="B45" s="523">
        <f>B46+B51</f>
        <v>1199282.42</v>
      </c>
      <c r="C45" s="524">
        <f>C46+C51</f>
        <v>1915320.75</v>
      </c>
    </row>
    <row r="46" spans="1:3">
      <c r="A46" s="525" t="s">
        <v>66</v>
      </c>
      <c r="B46" s="526">
        <f>SUM(B47:B49)</f>
        <v>0</v>
      </c>
      <c r="C46" s="527">
        <f>SUM(C47:C49)</f>
        <v>0</v>
      </c>
    </row>
    <row r="47" spans="1:3" s="111" customFormat="1" ht="13.5">
      <c r="A47" s="528" t="s">
        <v>67</v>
      </c>
      <c r="B47" s="529"/>
      <c r="C47" s="530"/>
    </row>
    <row r="48" spans="1:3" s="111" customFormat="1" ht="13.5">
      <c r="A48" s="528" t="s">
        <v>68</v>
      </c>
      <c r="B48" s="529"/>
      <c r="C48" s="530"/>
    </row>
    <row r="49" spans="1:3" s="111" customFormat="1" ht="13.5">
      <c r="A49" s="528" t="s">
        <v>69</v>
      </c>
      <c r="B49" s="529"/>
      <c r="C49" s="530"/>
    </row>
    <row r="50" spans="1:3" ht="6" customHeight="1">
      <c r="A50" s="525"/>
      <c r="B50" s="534"/>
      <c r="C50" s="535"/>
    </row>
    <row r="51" spans="1:3" ht="15.75" customHeight="1">
      <c r="A51" s="525" t="s">
        <v>70</v>
      </c>
      <c r="B51" s="526">
        <f>SUM(B52:B56)</f>
        <v>1199282.42</v>
      </c>
      <c r="C51" s="527">
        <f>SUM(C52:C56)</f>
        <v>1915320.75</v>
      </c>
    </row>
    <row r="52" spans="1:3" s="111" customFormat="1" ht="13.5">
      <c r="A52" s="528" t="s">
        <v>71</v>
      </c>
      <c r="B52" s="529"/>
      <c r="C52" s="530">
        <v>1915320.75</v>
      </c>
    </row>
    <row r="53" spans="1:3" s="111" customFormat="1" ht="13.5">
      <c r="A53" s="528" t="s">
        <v>72</v>
      </c>
      <c r="B53" s="529">
        <v>1199282.42</v>
      </c>
      <c r="C53" s="530"/>
    </row>
    <row r="54" spans="1:3" s="111" customFormat="1" ht="13.5">
      <c r="A54" s="528" t="s">
        <v>73</v>
      </c>
      <c r="B54" s="529"/>
      <c r="C54" s="530"/>
    </row>
    <row r="55" spans="1:3" s="111" customFormat="1" ht="13.5">
      <c r="A55" s="528" t="s">
        <v>74</v>
      </c>
      <c r="B55" s="529"/>
      <c r="C55" s="530"/>
    </row>
    <row r="56" spans="1:3" s="111" customFormat="1" ht="13.5">
      <c r="A56" s="528" t="s">
        <v>75</v>
      </c>
      <c r="B56" s="529"/>
      <c r="C56" s="530"/>
    </row>
    <row r="57" spans="1:3" ht="7.5" customHeight="1">
      <c r="A57" s="525"/>
      <c r="B57" s="531"/>
      <c r="C57" s="532"/>
    </row>
    <row r="58" spans="1:3">
      <c r="A58" s="525" t="s">
        <v>251</v>
      </c>
      <c r="B58" s="526">
        <f>SUM(B59:B60)</f>
        <v>0</v>
      </c>
      <c r="C58" s="527">
        <f>SUM(C59:C60)</f>
        <v>0</v>
      </c>
    </row>
    <row r="59" spans="1:3" s="111" customFormat="1" ht="13.5">
      <c r="A59" s="528" t="s">
        <v>77</v>
      </c>
      <c r="B59" s="529"/>
      <c r="C59" s="530"/>
    </row>
    <row r="60" spans="1:3" s="111" customFormat="1" ht="14.25" thickBot="1">
      <c r="A60" s="537" t="s">
        <v>78</v>
      </c>
      <c r="B60" s="538"/>
      <c r="C60" s="539"/>
    </row>
    <row r="61" spans="1:3" s="111" customFormat="1" ht="13.5">
      <c r="A61" s="423" t="s">
        <v>238</v>
      </c>
      <c r="B61" s="529"/>
      <c r="C61" s="529"/>
    </row>
    <row r="62" spans="1:3" s="111" customFormat="1" ht="13.5">
      <c r="A62" s="423"/>
      <c r="B62" s="529"/>
      <c r="C62" s="529"/>
    </row>
    <row r="63" spans="1:3" s="111" customFormat="1" ht="13.5">
      <c r="A63" s="423"/>
      <c r="B63" s="529"/>
      <c r="C63" s="529"/>
    </row>
    <row r="64" spans="1:3" s="111" customFormat="1" ht="13.5">
      <c r="A64" s="540"/>
      <c r="B64" s="529"/>
      <c r="C64" s="529"/>
    </row>
    <row r="65" spans="1:3" s="111" customFormat="1" ht="13.5">
      <c r="A65" s="540" t="s">
        <v>239</v>
      </c>
      <c r="B65" s="529"/>
      <c r="C65" s="529"/>
    </row>
    <row r="66" spans="1:3" s="111" customFormat="1" ht="13.5">
      <c r="A66" s="540" t="s">
        <v>239</v>
      </c>
      <c r="B66" s="529"/>
      <c r="C66" s="529"/>
    </row>
    <row r="67" spans="1:3">
      <c r="A67" s="423" t="s">
        <v>239</v>
      </c>
      <c r="B67" s="541"/>
      <c r="C67" s="541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70"/>
  <sheetViews>
    <sheetView view="pageBreakPreview" topLeftCell="A37" zoomScale="140" zoomScaleNormal="100" zoomScaleSheetLayoutView="140" workbookViewId="0">
      <selection activeCell="D59" sqref="D59"/>
    </sheetView>
  </sheetViews>
  <sheetFormatPr baseColWidth="10" defaultColWidth="11.28515625" defaultRowHeight="16.5"/>
  <cols>
    <col min="1" max="1" width="1.5703125" style="39" customWidth="1"/>
    <col min="2" max="2" width="70.85546875" style="39" customWidth="1"/>
    <col min="3" max="4" width="12.7109375" style="39" customWidth="1"/>
    <col min="5" max="16384" width="11.28515625" style="39"/>
  </cols>
  <sheetData>
    <row r="1" spans="1:4">
      <c r="A1" s="1044" t="str">
        <f>'ETCA-I-01'!A1</f>
        <v>Instituto de Capacitacion Para el Trabajo del Estado de Sonora</v>
      </c>
      <c r="B1" s="1044"/>
      <c r="C1" s="1044"/>
      <c r="D1" s="1044"/>
    </row>
    <row r="2" spans="1:4">
      <c r="A2" s="1033" t="s">
        <v>4</v>
      </c>
      <c r="B2" s="1033"/>
      <c r="C2" s="1033"/>
      <c r="D2" s="1033"/>
    </row>
    <row r="3" spans="1:4">
      <c r="A3" s="1059" t="str">
        <f>'ETCA-I-01'!A3:G3</f>
        <v>Al 30 de Junio de 2020</v>
      </c>
      <c r="B3" s="1059"/>
      <c r="C3" s="1059"/>
      <c r="D3" s="1059"/>
    </row>
    <row r="4" spans="1:4" ht="17.25" thickBot="1">
      <c r="A4" s="1062" t="s">
        <v>924</v>
      </c>
      <c r="B4" s="1062"/>
      <c r="C4" s="40"/>
      <c r="D4" s="38"/>
    </row>
    <row r="5" spans="1:4" ht="23.25" customHeight="1" thickBot="1">
      <c r="A5" s="1063" t="s">
        <v>241</v>
      </c>
      <c r="B5" s="1064"/>
      <c r="C5" s="149">
        <v>2020</v>
      </c>
      <c r="D5" s="150">
        <v>2019</v>
      </c>
    </row>
    <row r="6" spans="1:4" s="116" customFormat="1" ht="12" customHeight="1" thickTop="1">
      <c r="A6" s="1060" t="s">
        <v>252</v>
      </c>
      <c r="B6" s="1061"/>
      <c r="C6" s="1061"/>
      <c r="D6" s="115"/>
    </row>
    <row r="7" spans="1:4" s="116" customFormat="1" ht="12.75" customHeight="1">
      <c r="A7" s="117"/>
      <c r="B7" s="118" t="s">
        <v>245</v>
      </c>
      <c r="C7" s="133">
        <f>SUM(C8:C17)</f>
        <v>65339335.729999997</v>
      </c>
      <c r="D7" s="134">
        <f>SUM(D8:D17)</f>
        <v>61202533.239999995</v>
      </c>
    </row>
    <row r="8" spans="1:4" s="120" customFormat="1" ht="11.1" customHeight="1">
      <c r="A8" s="119"/>
      <c r="B8" s="131" t="s">
        <v>193</v>
      </c>
      <c r="C8" s="135"/>
      <c r="D8" s="136"/>
    </row>
    <row r="9" spans="1:4" s="120" customFormat="1" ht="11.1" customHeight="1">
      <c r="A9" s="119"/>
      <c r="B9" s="131" t="s">
        <v>194</v>
      </c>
      <c r="C9" s="135"/>
      <c r="D9" s="136"/>
    </row>
    <row r="10" spans="1:4" s="120" customFormat="1" ht="11.1" customHeight="1">
      <c r="A10" s="119"/>
      <c r="B10" s="131" t="s">
        <v>253</v>
      </c>
      <c r="C10" s="135"/>
      <c r="D10" s="136"/>
    </row>
    <row r="11" spans="1:4" s="120" customFormat="1" ht="11.1" customHeight="1">
      <c r="A11" s="119"/>
      <c r="B11" s="131" t="s">
        <v>196</v>
      </c>
      <c r="C11" s="135"/>
      <c r="D11" s="136"/>
    </row>
    <row r="12" spans="1:4" s="120" customFormat="1" ht="11.1" customHeight="1">
      <c r="A12" s="119"/>
      <c r="B12" s="131" t="s">
        <v>357</v>
      </c>
      <c r="C12" s="135"/>
      <c r="D12" s="136"/>
    </row>
    <row r="13" spans="1:4" s="120" customFormat="1" ht="11.1" customHeight="1">
      <c r="A13" s="119"/>
      <c r="B13" s="131" t="s">
        <v>848</v>
      </c>
      <c r="C13" s="135"/>
      <c r="D13" s="136"/>
    </row>
    <row r="14" spans="1:4" s="120" customFormat="1" ht="11.1" customHeight="1">
      <c r="A14" s="119"/>
      <c r="B14" s="131" t="s">
        <v>863</v>
      </c>
      <c r="C14" s="135">
        <v>5911048.7999999998</v>
      </c>
      <c r="D14" s="136">
        <v>8253726.0800000001</v>
      </c>
    </row>
    <row r="15" spans="1:4" s="120" customFormat="1" ht="25.5" customHeight="1">
      <c r="A15" s="119"/>
      <c r="B15" s="131" t="s">
        <v>850</v>
      </c>
      <c r="C15" s="135">
        <v>46509572.93</v>
      </c>
      <c r="D15" s="136"/>
    </row>
    <row r="16" spans="1:4" s="120" customFormat="1" ht="12" customHeight="1">
      <c r="A16" s="119"/>
      <c r="B16" s="131" t="s">
        <v>859</v>
      </c>
      <c r="C16" s="135">
        <v>12918714</v>
      </c>
      <c r="D16" s="136">
        <v>52948807.159999996</v>
      </c>
    </row>
    <row r="17" spans="1:4" s="120" customFormat="1" ht="12" customHeight="1">
      <c r="A17" s="119"/>
      <c r="B17" s="131" t="s">
        <v>254</v>
      </c>
      <c r="C17" s="135"/>
      <c r="D17" s="136"/>
    </row>
    <row r="18" spans="1:4" s="116" customFormat="1" ht="13.5" customHeight="1">
      <c r="A18" s="117"/>
      <c r="B18" s="118" t="s">
        <v>246</v>
      </c>
      <c r="C18" s="133">
        <f>SUM(C19:C34)</f>
        <v>67787038.659999996</v>
      </c>
      <c r="D18" s="134">
        <f>SUM(D19:D34)</f>
        <v>76615826.609999999</v>
      </c>
    </row>
    <row r="19" spans="1:4" s="116" customFormat="1" ht="11.1" customHeight="1">
      <c r="A19" s="117"/>
      <c r="B19" s="131" t="s">
        <v>207</v>
      </c>
      <c r="C19" s="135">
        <v>51940581.869999997</v>
      </c>
      <c r="D19" s="136">
        <v>52120742.009999998</v>
      </c>
    </row>
    <row r="20" spans="1:4" s="116" customFormat="1" ht="11.1" customHeight="1">
      <c r="A20" s="117"/>
      <c r="B20" s="131" t="s">
        <v>208</v>
      </c>
      <c r="C20" s="135">
        <v>841201.03</v>
      </c>
      <c r="D20" s="136">
        <v>831056.66</v>
      </c>
    </row>
    <row r="21" spans="1:4" s="116" customFormat="1" ht="11.1" customHeight="1">
      <c r="A21" s="117"/>
      <c r="B21" s="131" t="s">
        <v>209</v>
      </c>
      <c r="C21" s="135">
        <v>3860663.9</v>
      </c>
      <c r="D21" s="136">
        <v>3587313.53</v>
      </c>
    </row>
    <row r="22" spans="1:4" s="116" customFormat="1" ht="12.75" customHeight="1">
      <c r="A22" s="117"/>
      <c r="B22" s="131" t="s">
        <v>210</v>
      </c>
      <c r="C22" s="135"/>
      <c r="D22" s="136"/>
    </row>
    <row r="23" spans="1:4" s="116" customFormat="1" ht="11.1" customHeight="1">
      <c r="A23" s="117"/>
      <c r="B23" s="131" t="s">
        <v>255</v>
      </c>
      <c r="C23" s="135"/>
      <c r="D23" s="136"/>
    </row>
    <row r="24" spans="1:4" s="116" customFormat="1" ht="11.1" customHeight="1">
      <c r="A24" s="117"/>
      <c r="B24" s="131" t="s">
        <v>256</v>
      </c>
      <c r="C24" s="135"/>
      <c r="D24" s="136"/>
    </row>
    <row r="25" spans="1:4" s="116" customFormat="1" ht="11.1" customHeight="1">
      <c r="A25" s="117"/>
      <c r="B25" s="131" t="s">
        <v>213</v>
      </c>
      <c r="C25" s="135"/>
      <c r="D25" s="136"/>
    </row>
    <row r="26" spans="1:4" s="116" customFormat="1" ht="11.1" customHeight="1">
      <c r="A26" s="117"/>
      <c r="B26" s="131" t="s">
        <v>214</v>
      </c>
      <c r="C26" s="135"/>
      <c r="D26" s="136"/>
    </row>
    <row r="27" spans="1:4" s="116" customFormat="1" ht="11.1" customHeight="1">
      <c r="A27" s="117"/>
      <c r="B27" s="131" t="s">
        <v>215</v>
      </c>
      <c r="C27" s="135"/>
      <c r="D27" s="136"/>
    </row>
    <row r="28" spans="1:4" s="116" customFormat="1" ht="11.1" customHeight="1">
      <c r="A28" s="117"/>
      <c r="B28" s="131" t="s">
        <v>216</v>
      </c>
      <c r="C28" s="135"/>
      <c r="D28" s="136"/>
    </row>
    <row r="29" spans="1:4" s="116" customFormat="1" ht="11.1" customHeight="1">
      <c r="A29" s="117"/>
      <c r="B29" s="131" t="s">
        <v>217</v>
      </c>
      <c r="C29" s="135"/>
      <c r="D29" s="136"/>
    </row>
    <row r="30" spans="1:4" s="116" customFormat="1" ht="11.1" customHeight="1">
      <c r="A30" s="117"/>
      <c r="B30" s="131" t="s">
        <v>218</v>
      </c>
      <c r="C30" s="135"/>
      <c r="D30" s="136"/>
    </row>
    <row r="31" spans="1:4" s="116" customFormat="1" ht="11.1" customHeight="1">
      <c r="A31" s="117"/>
      <c r="B31" s="131" t="s">
        <v>257</v>
      </c>
      <c r="C31" s="135"/>
      <c r="D31" s="136"/>
    </row>
    <row r="32" spans="1:4" s="116" customFormat="1" ht="11.1" customHeight="1">
      <c r="A32" s="117"/>
      <c r="B32" s="131" t="s">
        <v>67</v>
      </c>
      <c r="C32" s="135"/>
      <c r="D32" s="136"/>
    </row>
    <row r="33" spans="1:4" s="116" customFormat="1" ht="11.1" customHeight="1">
      <c r="A33" s="117"/>
      <c r="B33" s="131" t="s">
        <v>221</v>
      </c>
      <c r="C33" s="135"/>
      <c r="D33" s="136"/>
    </row>
    <row r="34" spans="1:4" s="116" customFormat="1" ht="11.1" customHeight="1">
      <c r="A34" s="117"/>
      <c r="B34" s="131" t="s">
        <v>258</v>
      </c>
      <c r="C34" s="135">
        <v>11144591.859999999</v>
      </c>
      <c r="D34" s="136">
        <v>20076714.41</v>
      </c>
    </row>
    <row r="35" spans="1:4" s="116" customFormat="1" ht="12" customHeight="1">
      <c r="A35" s="121" t="s">
        <v>259</v>
      </c>
      <c r="B35" s="122"/>
      <c r="C35" s="137">
        <f>C7-C18</f>
        <v>-2447702.9299999997</v>
      </c>
      <c r="D35" s="138">
        <f>D7-D18</f>
        <v>-15413293.370000005</v>
      </c>
    </row>
    <row r="36" spans="1:4" s="116" customFormat="1" ht="4.5" customHeight="1">
      <c r="A36" s="123"/>
      <c r="B36" s="124"/>
      <c r="C36" s="139"/>
      <c r="D36" s="140"/>
    </row>
    <row r="37" spans="1:4" s="116" customFormat="1" ht="12.75">
      <c r="A37" s="125" t="s">
        <v>260</v>
      </c>
      <c r="B37" s="118"/>
      <c r="C37" s="141"/>
      <c r="D37" s="142"/>
    </row>
    <row r="38" spans="1:4" s="116" customFormat="1" ht="10.5" customHeight="1">
      <c r="A38" s="117"/>
      <c r="B38" s="118" t="s">
        <v>245</v>
      </c>
      <c r="C38" s="133">
        <f>SUM(C39:C41)</f>
        <v>0</v>
      </c>
      <c r="D38" s="134">
        <f>SUM(D39:D41)</f>
        <v>0</v>
      </c>
    </row>
    <row r="39" spans="1:4" s="116" customFormat="1" ht="11.1" customHeight="1">
      <c r="A39" s="117"/>
      <c r="B39" s="132" t="s">
        <v>50</v>
      </c>
      <c r="C39" s="135"/>
      <c r="D39" s="136"/>
    </row>
    <row r="40" spans="1:4" s="116" customFormat="1" ht="11.1" customHeight="1">
      <c r="A40" s="117"/>
      <c r="B40" s="132" t="s">
        <v>52</v>
      </c>
      <c r="C40" s="135"/>
      <c r="D40" s="136"/>
    </row>
    <row r="41" spans="1:4" s="116" customFormat="1" ht="11.1" customHeight="1">
      <c r="A41" s="117"/>
      <c r="B41" s="132" t="s">
        <v>261</v>
      </c>
      <c r="C41" s="135"/>
      <c r="D41" s="136"/>
    </row>
    <row r="42" spans="1:4" s="116" customFormat="1" ht="10.5" customHeight="1">
      <c r="A42" s="117"/>
      <c r="B42" s="118" t="s">
        <v>246</v>
      </c>
      <c r="C42" s="133">
        <f>SUM(C43:C45)</f>
        <v>0</v>
      </c>
      <c r="D42" s="134">
        <f>SUM(D43:D45)</f>
        <v>17899.86</v>
      </c>
    </row>
    <row r="43" spans="1:4" s="116" customFormat="1" ht="11.1" customHeight="1">
      <c r="A43" s="117"/>
      <c r="B43" s="132" t="s">
        <v>50</v>
      </c>
      <c r="C43" s="135"/>
      <c r="D43" s="136"/>
    </row>
    <row r="44" spans="1:4" s="116" customFormat="1" ht="11.1" customHeight="1">
      <c r="A44" s="117"/>
      <c r="B44" s="132" t="s">
        <v>52</v>
      </c>
      <c r="C44" s="135"/>
      <c r="D44" s="136">
        <v>17899.86</v>
      </c>
    </row>
    <row r="45" spans="1:4" s="116" customFormat="1" ht="11.1" customHeight="1">
      <c r="A45" s="117"/>
      <c r="B45" s="132" t="s">
        <v>262</v>
      </c>
      <c r="C45" s="135"/>
      <c r="D45" s="136"/>
    </row>
    <row r="46" spans="1:4" s="116" customFormat="1" ht="12" customHeight="1">
      <c r="A46" s="121" t="s">
        <v>263</v>
      </c>
      <c r="B46" s="122"/>
      <c r="C46" s="137">
        <f>C38-C42</f>
        <v>0</v>
      </c>
      <c r="D46" s="138">
        <f>D38-D42</f>
        <v>-17899.86</v>
      </c>
    </row>
    <row r="47" spans="1:4" s="116" customFormat="1" ht="2.25" customHeight="1">
      <c r="A47" s="123"/>
      <c r="B47" s="124"/>
      <c r="C47" s="143"/>
      <c r="D47" s="144"/>
    </row>
    <row r="48" spans="1:4" s="116" customFormat="1" ht="12" customHeight="1">
      <c r="A48" s="125" t="s">
        <v>264</v>
      </c>
      <c r="B48" s="118"/>
      <c r="C48" s="141"/>
      <c r="D48" s="142"/>
    </row>
    <row r="49" spans="1:5" s="116" customFormat="1" ht="12.75">
      <c r="A49" s="117"/>
      <c r="B49" s="118" t="s">
        <v>245</v>
      </c>
      <c r="C49" s="133">
        <f>C50+C53</f>
        <v>0</v>
      </c>
      <c r="D49" s="133">
        <f>D50+D53</f>
        <v>0</v>
      </c>
    </row>
    <row r="50" spans="1:5" s="116" customFormat="1" ht="11.1" customHeight="1">
      <c r="A50" s="117"/>
      <c r="B50" s="132" t="s">
        <v>265</v>
      </c>
      <c r="C50" s="135">
        <f>C51+C52</f>
        <v>0</v>
      </c>
      <c r="D50" s="135">
        <f>D51+D52</f>
        <v>0</v>
      </c>
    </row>
    <row r="51" spans="1:5" s="116" customFormat="1" ht="11.1" customHeight="1">
      <c r="A51" s="117"/>
      <c r="B51" s="132" t="s">
        <v>867</v>
      </c>
      <c r="C51" s="135">
        <v>0</v>
      </c>
      <c r="D51" s="136">
        <v>0</v>
      </c>
    </row>
    <row r="52" spans="1:5" s="116" customFormat="1" ht="11.1" customHeight="1">
      <c r="A52" s="117"/>
      <c r="B52" s="132" t="s">
        <v>868</v>
      </c>
      <c r="C52" s="135">
        <v>0</v>
      </c>
      <c r="D52" s="136">
        <v>0</v>
      </c>
    </row>
    <row r="53" spans="1:5" s="116" customFormat="1" ht="11.1" customHeight="1">
      <c r="A53" s="117"/>
      <c r="B53" s="132" t="s">
        <v>266</v>
      </c>
      <c r="C53" s="135">
        <v>0</v>
      </c>
      <c r="D53" s="136">
        <v>0</v>
      </c>
    </row>
    <row r="54" spans="1:5" s="116" customFormat="1" ht="11.25" customHeight="1">
      <c r="A54" s="117"/>
      <c r="B54" s="118" t="s">
        <v>246</v>
      </c>
      <c r="C54" s="133">
        <f>C55+C58</f>
        <v>0</v>
      </c>
      <c r="D54" s="133">
        <f>D55+D58</f>
        <v>0</v>
      </c>
    </row>
    <row r="55" spans="1:5" s="116" customFormat="1" ht="11.1" customHeight="1">
      <c r="A55" s="117"/>
      <c r="B55" s="132" t="s">
        <v>267</v>
      </c>
      <c r="C55" s="135">
        <f>C56+C57</f>
        <v>0</v>
      </c>
      <c r="D55" s="135">
        <f>D56+D57</f>
        <v>0</v>
      </c>
    </row>
    <row r="56" spans="1:5" s="116" customFormat="1" ht="11.1" customHeight="1">
      <c r="A56" s="117"/>
      <c r="B56" s="132" t="s">
        <v>867</v>
      </c>
      <c r="C56" s="135"/>
      <c r="D56" s="136"/>
    </row>
    <row r="57" spans="1:5" s="116" customFormat="1" ht="11.1" customHeight="1">
      <c r="A57" s="117"/>
      <c r="B57" s="132" t="s">
        <v>868</v>
      </c>
      <c r="C57" s="135"/>
      <c r="D57" s="136"/>
    </row>
    <row r="58" spans="1:5" s="116" customFormat="1" ht="11.1" customHeight="1">
      <c r="A58" s="117"/>
      <c r="B58" s="132" t="s">
        <v>268</v>
      </c>
      <c r="C58" s="135"/>
      <c r="D58" s="136"/>
    </row>
    <row r="59" spans="1:5" s="116" customFormat="1" ht="12" customHeight="1">
      <c r="A59" s="121" t="s">
        <v>269</v>
      </c>
      <c r="B59" s="122"/>
      <c r="C59" s="137">
        <f>C49-C54</f>
        <v>0</v>
      </c>
      <c r="D59" s="138">
        <f>D49-D54</f>
        <v>0</v>
      </c>
    </row>
    <row r="60" spans="1:5" s="116" customFormat="1" ht="2.25" customHeight="1">
      <c r="A60" s="123"/>
      <c r="B60" s="124"/>
      <c r="C60" s="143"/>
      <c r="D60" s="144"/>
    </row>
    <row r="61" spans="1:5" s="116" customFormat="1" ht="12" customHeight="1">
      <c r="A61" s="121" t="s">
        <v>270</v>
      </c>
      <c r="B61" s="126"/>
      <c r="C61" s="145">
        <f>C59+C46+C35</f>
        <v>-2447702.9299999997</v>
      </c>
      <c r="D61" s="146">
        <f>D59+D46+D35</f>
        <v>-15431193.230000004</v>
      </c>
    </row>
    <row r="62" spans="1:5" ht="2.25" customHeight="1">
      <c r="A62" s="127"/>
      <c r="B62" s="128"/>
      <c r="C62" s="143"/>
      <c r="D62" s="144"/>
    </row>
    <row r="63" spans="1:5" s="116" customFormat="1" ht="12" customHeight="1">
      <c r="A63" s="121" t="s">
        <v>271</v>
      </c>
      <c r="B63" s="122"/>
      <c r="C63" s="135">
        <v>18823801.66</v>
      </c>
      <c r="D63" s="136">
        <v>39921476.990000002</v>
      </c>
      <c r="E63" s="422" t="str">
        <f>IF(C63-'ETCA-I-01'!C7&gt;0.99,"ERROR!!!, NO COINCIDEN LOS MONTOS CON LO REPORTADO EN EL FORMATO ETCA-I-01 EN EL EJERCICIO 2015","")</f>
        <v/>
      </c>
    </row>
    <row r="64" spans="1:5" s="116" customFormat="1" ht="12" customHeight="1" thickBot="1">
      <c r="A64" s="130" t="s">
        <v>272</v>
      </c>
      <c r="B64" s="129"/>
      <c r="C64" s="147">
        <f>C63+C61</f>
        <v>16376098.73</v>
      </c>
      <c r="D64" s="148">
        <f>D63+D61</f>
        <v>24490283.759999998</v>
      </c>
      <c r="E64" s="422" t="str">
        <f>IF(C64-'ETCA-I-01'!B7&gt;0.99,"ERROR!!!, NO COINCIDEN LOS MONTOS CON LO REPORTADO EN EL FORMATO ETCA-I-01","")</f>
        <v/>
      </c>
    </row>
    <row r="65" spans="1:5" s="116" customFormat="1" ht="12" customHeight="1">
      <c r="A65" s="116" t="s">
        <v>238</v>
      </c>
      <c r="E65" s="571"/>
    </row>
    <row r="66" spans="1:5" s="116" customFormat="1" ht="12" customHeight="1">
      <c r="D66" s="1409"/>
      <c r="E66" s="571"/>
    </row>
    <row r="67" spans="1:5" s="116" customFormat="1" ht="12" customHeight="1">
      <c r="A67" s="122"/>
      <c r="B67" s="126"/>
      <c r="C67" s="145"/>
      <c r="D67" s="145"/>
      <c r="E67" s="422"/>
    </row>
    <row r="68" spans="1:5" s="116" customFormat="1" ht="12" customHeight="1">
      <c r="A68" s="122"/>
      <c r="B68" s="126"/>
      <c r="C68" s="145"/>
      <c r="D68" s="145"/>
      <c r="E68" s="422"/>
    </row>
    <row r="69" spans="1:5" s="116" customFormat="1" ht="12" customHeight="1">
      <c r="A69" s="122"/>
      <c r="B69" s="126"/>
      <c r="C69" s="145"/>
      <c r="D69" s="145"/>
      <c r="E69" s="422"/>
    </row>
    <row r="70" spans="1:5" ht="12" customHeight="1">
      <c r="A70" s="423" t="s">
        <v>239</v>
      </c>
    </row>
  </sheetData>
  <sheetProtection password="C115" sheet="1" insertHyperlinks="0"/>
  <mergeCells count="6">
    <mergeCell ref="A6:C6"/>
    <mergeCell ref="A1:D1"/>
    <mergeCell ref="A2:D2"/>
    <mergeCell ref="A3:D3"/>
    <mergeCell ref="A4:B4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3"/>
  <sheetViews>
    <sheetView view="pageBreakPreview" topLeftCell="A13" zoomScaleNormal="100" zoomScaleSheetLayoutView="100" workbookViewId="0">
      <selection activeCell="D26" sqref="D26"/>
    </sheetView>
  </sheetViews>
  <sheetFormatPr baseColWidth="10" defaultColWidth="11.28515625" defaultRowHeight="16.5"/>
  <cols>
    <col min="1" max="1" width="1.28515625" style="109" customWidth="1"/>
    <col min="2" max="2" width="32.28515625" style="109" customWidth="1"/>
    <col min="3" max="7" width="12.7109375" style="109" customWidth="1"/>
    <col min="8" max="8" width="63.85546875" style="109" customWidth="1"/>
    <col min="9" max="16384" width="11.28515625" style="109"/>
  </cols>
  <sheetData>
    <row r="1" spans="1:8">
      <c r="A1" s="1067" t="str">
        <f>'ETCA-I-01'!A1</f>
        <v>Instituto de Capacitacion Para el Trabajo del Estado de Sonora</v>
      </c>
      <c r="B1" s="1067"/>
      <c r="C1" s="1067"/>
      <c r="D1" s="1067"/>
      <c r="E1" s="1067"/>
      <c r="F1" s="1067"/>
      <c r="G1" s="1067"/>
    </row>
    <row r="2" spans="1:8" s="151" customFormat="1" ht="18">
      <c r="A2" s="1067" t="s">
        <v>5</v>
      </c>
      <c r="B2" s="1067"/>
      <c r="C2" s="1067"/>
      <c r="D2" s="1067"/>
      <c r="E2" s="1067"/>
      <c r="F2" s="1067"/>
      <c r="G2" s="1067"/>
      <c r="H2" s="412"/>
    </row>
    <row r="3" spans="1:8" s="151" customFormat="1">
      <c r="A3" s="1068" t="str">
        <f>'ETCA-I-03'!A3:D3</f>
        <v>Del 01 de Enero al 30 de Junio de 2020</v>
      </c>
      <c r="B3" s="1068"/>
      <c r="C3" s="1068"/>
      <c r="D3" s="1068"/>
      <c r="E3" s="1068"/>
      <c r="F3" s="1068"/>
      <c r="G3" s="1068"/>
    </row>
    <row r="4" spans="1:8" s="153" customFormat="1" ht="17.25" thickBot="1">
      <c r="A4" s="152"/>
      <c r="B4" s="152"/>
      <c r="C4" s="1069" t="s">
        <v>925</v>
      </c>
      <c r="D4" s="1069"/>
      <c r="E4" s="152"/>
      <c r="F4" s="40"/>
      <c r="G4" s="152"/>
    </row>
    <row r="5" spans="1:8" s="154" customFormat="1" ht="50.25" thickBot="1">
      <c r="A5" s="1065" t="s">
        <v>241</v>
      </c>
      <c r="B5" s="1066"/>
      <c r="C5" s="157" t="s">
        <v>273</v>
      </c>
      <c r="D5" s="157" t="s">
        <v>274</v>
      </c>
      <c r="E5" s="157" t="s">
        <v>275</v>
      </c>
      <c r="F5" s="157" t="s">
        <v>276</v>
      </c>
      <c r="G5" s="158" t="s">
        <v>277</v>
      </c>
    </row>
    <row r="6" spans="1:8" ht="20.100000000000001" customHeight="1">
      <c r="A6" s="542"/>
      <c r="B6" s="543"/>
      <c r="C6" s="544"/>
      <c r="D6" s="544"/>
      <c r="E6" s="544"/>
      <c r="F6" s="544"/>
      <c r="G6" s="545"/>
    </row>
    <row r="7" spans="1:8" ht="20.100000000000001" customHeight="1">
      <c r="A7" s="546" t="s">
        <v>23</v>
      </c>
      <c r="B7" s="547"/>
      <c r="C7" s="548">
        <f>C9+C18</f>
        <v>104956735.92000002</v>
      </c>
      <c r="D7" s="548">
        <f>D9+D18</f>
        <v>250480461.34999999</v>
      </c>
      <c r="E7" s="548">
        <f>E9+E18</f>
        <v>259092293.77999997</v>
      </c>
      <c r="F7" s="548">
        <f>F9+F18</f>
        <v>96344903.490000039</v>
      </c>
      <c r="G7" s="638">
        <f>G9+G18</f>
        <v>-8611832.4299999699</v>
      </c>
      <c r="H7" s="403" t="str">
        <f>IF(F7&lt;&gt;'ETCA-I-01'!B31,"ERROR!!!!! EL MONTO NO COINCIDE CON LO REPORTADO EN EL FORMATO ETCA-I-01 EN EL TOTAL ","")</f>
        <v/>
      </c>
    </row>
    <row r="8" spans="1:8" ht="20.100000000000001" customHeight="1">
      <c r="A8" s="551"/>
      <c r="B8" s="552"/>
      <c r="C8" s="553"/>
      <c r="D8" s="553"/>
      <c r="E8" s="553"/>
      <c r="F8" s="553"/>
      <c r="G8" s="554"/>
    </row>
    <row r="9" spans="1:8" ht="20.100000000000001" customHeight="1">
      <c r="A9" s="551"/>
      <c r="B9" s="552" t="s">
        <v>25</v>
      </c>
      <c r="C9" s="548">
        <f>SUM(C10:C16)</f>
        <v>22395850.229999997</v>
      </c>
      <c r="D9" s="548">
        <f>SUM(D10:D16)</f>
        <v>250335464.46000001</v>
      </c>
      <c r="E9" s="548">
        <f>SUM(E10:E16)</f>
        <v>252499127.40999997</v>
      </c>
      <c r="F9" s="549">
        <f>C9+D9-E9</f>
        <v>20232187.280000031</v>
      </c>
      <c r="G9" s="550">
        <f>F9-C9</f>
        <v>-2163662.9499999657</v>
      </c>
      <c r="H9" s="403" t="str">
        <f>IF(F9&lt;&gt;'ETCA-I-01'!B16,"ERROR!!!!! EL MONTO NO COINCIDE CON LO REPORTADO EN EL FORMATO ETCA-I-01 EN EL TOTAL","")</f>
        <v/>
      </c>
    </row>
    <row r="10" spans="1:8" ht="20.100000000000001" customHeight="1">
      <c r="A10" s="555"/>
      <c r="B10" s="556" t="s">
        <v>27</v>
      </c>
      <c r="C10" s="553">
        <v>18823801.66</v>
      </c>
      <c r="D10" s="553">
        <v>184160635.49000001</v>
      </c>
      <c r="E10" s="553">
        <v>186608338.41999999</v>
      </c>
      <c r="F10" s="557">
        <f>C10+D10-E10</f>
        <v>16376098.730000019</v>
      </c>
      <c r="G10" s="558">
        <f>F10-C10</f>
        <v>-2447702.9299999811</v>
      </c>
    </row>
    <row r="11" spans="1:8" ht="20.100000000000001" customHeight="1">
      <c r="A11" s="555"/>
      <c r="B11" s="556" t="s">
        <v>29</v>
      </c>
      <c r="C11" s="553">
        <v>77979.56</v>
      </c>
      <c r="D11" s="553">
        <v>66174828.969999999</v>
      </c>
      <c r="E11" s="553">
        <v>65876759.509999998</v>
      </c>
      <c r="F11" s="557">
        <f t="shared" ref="F11:F16" si="0">C11+D11-E11</f>
        <v>376049.02000000328</v>
      </c>
      <c r="G11" s="558">
        <f t="shared" ref="G11:G16" si="1">F11-C11</f>
        <v>298069.46000000328</v>
      </c>
    </row>
    <row r="12" spans="1:8" ht="20.100000000000001" customHeight="1">
      <c r="A12" s="555"/>
      <c r="B12" s="556" t="s">
        <v>31</v>
      </c>
      <c r="C12" s="553">
        <v>3494069.01</v>
      </c>
      <c r="D12" s="553">
        <v>0</v>
      </c>
      <c r="E12" s="553">
        <v>14029.48</v>
      </c>
      <c r="F12" s="557">
        <f t="shared" si="0"/>
        <v>3480039.53</v>
      </c>
      <c r="G12" s="558">
        <f t="shared" si="1"/>
        <v>-14029.479999999981</v>
      </c>
    </row>
    <row r="13" spans="1:8" ht="20.100000000000001" customHeight="1">
      <c r="A13" s="555"/>
      <c r="B13" s="556" t="s">
        <v>33</v>
      </c>
      <c r="C13" s="553"/>
      <c r="D13" s="553"/>
      <c r="E13" s="553"/>
      <c r="F13" s="557">
        <f t="shared" si="0"/>
        <v>0</v>
      </c>
      <c r="G13" s="558">
        <f t="shared" si="1"/>
        <v>0</v>
      </c>
    </row>
    <row r="14" spans="1:8" ht="20.100000000000001" customHeight="1">
      <c r="A14" s="555"/>
      <c r="B14" s="556" t="s">
        <v>35</v>
      </c>
      <c r="C14" s="553"/>
      <c r="D14" s="553"/>
      <c r="E14" s="553"/>
      <c r="F14" s="557">
        <f t="shared" si="0"/>
        <v>0</v>
      </c>
      <c r="G14" s="558">
        <f t="shared" si="1"/>
        <v>0</v>
      </c>
    </row>
    <row r="15" spans="1:8" ht="25.5">
      <c r="A15" s="555"/>
      <c r="B15" s="556" t="s">
        <v>37</v>
      </c>
      <c r="C15" s="553"/>
      <c r="D15" s="553"/>
      <c r="E15" s="553"/>
      <c r="F15" s="557">
        <f t="shared" si="0"/>
        <v>0</v>
      </c>
      <c r="G15" s="558">
        <f t="shared" si="1"/>
        <v>0</v>
      </c>
    </row>
    <row r="16" spans="1:8" ht="20.100000000000001" customHeight="1">
      <c r="A16" s="555"/>
      <c r="B16" s="556" t="s">
        <v>39</v>
      </c>
      <c r="C16" s="553"/>
      <c r="D16" s="553"/>
      <c r="E16" s="553"/>
      <c r="F16" s="557">
        <f t="shared" si="0"/>
        <v>0</v>
      </c>
      <c r="G16" s="558">
        <f t="shared" si="1"/>
        <v>0</v>
      </c>
    </row>
    <row r="17" spans="1:8" ht="20.100000000000001" customHeight="1">
      <c r="A17" s="551"/>
      <c r="B17" s="552"/>
      <c r="C17" s="553"/>
      <c r="D17" s="553"/>
      <c r="E17" s="553"/>
      <c r="F17" s="553"/>
      <c r="G17" s="554"/>
    </row>
    <row r="18" spans="1:8" ht="20.100000000000001" customHeight="1">
      <c r="A18" s="551"/>
      <c r="B18" s="552" t="s">
        <v>44</v>
      </c>
      <c r="C18" s="548">
        <f>SUM(C19:C27)</f>
        <v>82560885.690000013</v>
      </c>
      <c r="D18" s="548">
        <f>SUM(D19:D27)</f>
        <v>144996.89000000001</v>
      </c>
      <c r="E18" s="548">
        <f>SUM(E19:E27)</f>
        <v>6593166.3699999992</v>
      </c>
      <c r="F18" s="549">
        <f>C18+D18-E18</f>
        <v>76112716.210000008</v>
      </c>
      <c r="G18" s="550">
        <f>F18-C18</f>
        <v>-6448169.4800000042</v>
      </c>
      <c r="H18" s="403" t="str">
        <f>IF(F18&lt;&gt;'ETCA-I-01'!B29,"ERROR!!!!! EL MONTO NO COINCIDE CON LO REPORTADO EN EL FORMATO ETCA-I-01 EN EL TOTAL","")</f>
        <v/>
      </c>
    </row>
    <row r="19" spans="1:8" ht="20.100000000000001" customHeight="1">
      <c r="A19" s="555"/>
      <c r="B19" s="556" t="s">
        <v>46</v>
      </c>
      <c r="C19" s="553"/>
      <c r="D19" s="553"/>
      <c r="E19" s="553"/>
      <c r="F19" s="557">
        <f>C19+D19-E19</f>
        <v>0</v>
      </c>
      <c r="G19" s="558">
        <f>F19-C19</f>
        <v>0</v>
      </c>
    </row>
    <row r="20" spans="1:8" ht="25.5">
      <c r="A20" s="555"/>
      <c r="B20" s="556" t="s">
        <v>48</v>
      </c>
      <c r="C20" s="553"/>
      <c r="D20" s="553"/>
      <c r="E20" s="553"/>
      <c r="F20" s="557">
        <f t="shared" ref="F20:F25" si="2">C20+D20-E20</f>
        <v>0</v>
      </c>
      <c r="G20" s="558">
        <f t="shared" ref="G20:G25" si="3">F20-C20</f>
        <v>0</v>
      </c>
    </row>
    <row r="21" spans="1:8" ht="25.5">
      <c r="A21" s="555"/>
      <c r="B21" s="556" t="s">
        <v>50</v>
      </c>
      <c r="C21" s="553">
        <v>35435882.890000001</v>
      </c>
      <c r="D21" s="553">
        <v>0</v>
      </c>
      <c r="E21" s="553">
        <v>0</v>
      </c>
      <c r="F21" s="557">
        <f t="shared" si="2"/>
        <v>35435882.890000001</v>
      </c>
      <c r="G21" s="558">
        <f t="shared" si="3"/>
        <v>0</v>
      </c>
    </row>
    <row r="22" spans="1:8" ht="20.100000000000001" customHeight="1">
      <c r="A22" s="555"/>
      <c r="B22" s="556" t="s">
        <v>52</v>
      </c>
      <c r="C22" s="553">
        <v>66250541.479999997</v>
      </c>
      <c r="D22" s="553">
        <v>0</v>
      </c>
      <c r="E22" s="553">
        <v>3637422.3</v>
      </c>
      <c r="F22" s="557">
        <f t="shared" si="2"/>
        <v>62613119.18</v>
      </c>
      <c r="G22" s="558">
        <f t="shared" si="3"/>
        <v>-3637422.299999997</v>
      </c>
    </row>
    <row r="23" spans="1:8" ht="20.100000000000001" customHeight="1">
      <c r="A23" s="555"/>
      <c r="B23" s="556" t="s">
        <v>54</v>
      </c>
      <c r="C23" s="553">
        <v>752357.01</v>
      </c>
      <c r="D23" s="553">
        <v>0</v>
      </c>
      <c r="E23" s="553">
        <v>0</v>
      </c>
      <c r="F23" s="557">
        <f t="shared" si="2"/>
        <v>752357.01</v>
      </c>
      <c r="G23" s="558">
        <f t="shared" si="3"/>
        <v>0</v>
      </c>
    </row>
    <row r="24" spans="1:8" ht="25.5">
      <c r="A24" s="555"/>
      <c r="B24" s="556" t="s">
        <v>56</v>
      </c>
      <c r="C24" s="553">
        <v>-20193484.530000001</v>
      </c>
      <c r="D24" s="553">
        <v>18078.2</v>
      </c>
      <c r="E24" s="553">
        <v>2831819.07</v>
      </c>
      <c r="F24" s="557">
        <f t="shared" si="2"/>
        <v>-23007225.400000002</v>
      </c>
      <c r="G24" s="558">
        <f t="shared" si="3"/>
        <v>-2813740.870000001</v>
      </c>
    </row>
    <row r="25" spans="1:8" ht="20.100000000000001" customHeight="1">
      <c r="A25" s="555"/>
      <c r="B25" s="556" t="s">
        <v>58</v>
      </c>
      <c r="C25" s="553">
        <v>315588.84000000003</v>
      </c>
      <c r="D25" s="553">
        <v>126918.69</v>
      </c>
      <c r="E25" s="553">
        <v>123925</v>
      </c>
      <c r="F25" s="557">
        <f t="shared" si="2"/>
        <v>318582.53000000003</v>
      </c>
      <c r="G25" s="558">
        <f t="shared" si="3"/>
        <v>2993.6900000000023</v>
      </c>
    </row>
    <row r="26" spans="1:8" ht="25.5">
      <c r="A26" s="555"/>
      <c r="B26" s="556" t="s">
        <v>59</v>
      </c>
      <c r="C26" s="553"/>
      <c r="D26" s="553"/>
      <c r="E26" s="553"/>
      <c r="F26" s="557">
        <f>C26+D26-E26</f>
        <v>0</v>
      </c>
      <c r="G26" s="558">
        <f>F26-C26</f>
        <v>0</v>
      </c>
    </row>
    <row r="27" spans="1:8" ht="20.100000000000001" customHeight="1">
      <c r="A27" s="555"/>
      <c r="B27" s="556" t="s">
        <v>60</v>
      </c>
      <c r="C27" s="553"/>
      <c r="D27" s="553"/>
      <c r="E27" s="553"/>
      <c r="F27" s="557">
        <f>C27+D27-E27</f>
        <v>0</v>
      </c>
      <c r="G27" s="558">
        <f>F27-C27</f>
        <v>0</v>
      </c>
    </row>
    <row r="28" spans="1:8" ht="20.100000000000001" customHeight="1" thickBot="1">
      <c r="A28" s="559"/>
      <c r="B28" s="560"/>
      <c r="C28" s="561"/>
      <c r="D28" s="561"/>
      <c r="E28" s="561"/>
      <c r="F28" s="561"/>
      <c r="G28" s="562"/>
    </row>
    <row r="29" spans="1:8" ht="20.100000000000001" customHeight="1">
      <c r="A29" s="572" t="s">
        <v>238</v>
      </c>
      <c r="B29" s="264"/>
      <c r="C29" s="495"/>
      <c r="D29" s="495"/>
      <c r="E29" s="495"/>
      <c r="F29" s="495"/>
      <c r="G29" s="495"/>
    </row>
    <row r="30" spans="1:8" ht="20.100000000000001" customHeight="1">
      <c r="A30" s="485"/>
      <c r="B30" s="485"/>
      <c r="C30" s="495"/>
      <c r="D30" s="495"/>
      <c r="E30" s="495"/>
      <c r="F30" s="495"/>
      <c r="G30" s="495"/>
    </row>
    <row r="31" spans="1:8" ht="20.100000000000001" customHeight="1">
      <c r="A31" s="485"/>
      <c r="B31" s="485" t="s">
        <v>239</v>
      </c>
      <c r="C31" s="495"/>
      <c r="D31" s="495" t="s">
        <v>239</v>
      </c>
      <c r="E31" s="495"/>
      <c r="F31" s="495"/>
      <c r="G31" s="495"/>
    </row>
    <row r="32" spans="1:8" ht="20.100000000000001" customHeight="1">
      <c r="A32" s="485"/>
      <c r="B32" s="485"/>
      <c r="C32" s="495"/>
      <c r="D32" s="495"/>
      <c r="E32" s="495"/>
      <c r="F32" s="495"/>
      <c r="G32" s="495"/>
    </row>
    <row r="33" spans="1:7">
      <c r="A33" s="264" t="s">
        <v>239</v>
      </c>
      <c r="B33" s="264"/>
      <c r="C33" s="264"/>
      <c r="D33" s="264"/>
      <c r="E33" s="264"/>
      <c r="F33" s="264"/>
      <c r="G33" s="264"/>
    </row>
  </sheetData>
  <sheetProtection password="C115" sheet="1" formatColumns="0" formatRows="0" insertHyperlinks="0"/>
  <mergeCells count="5">
    <mergeCell ref="A5:B5"/>
    <mergeCell ref="A1:G1"/>
    <mergeCell ref="A2:G2"/>
    <mergeCell ref="A3:G3"/>
    <mergeCell ref="C4:D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view="pageBreakPreview" topLeftCell="A19" zoomScale="90" zoomScaleNormal="100" zoomScaleSheetLayoutView="90" workbookViewId="0">
      <selection activeCell="F37" sqref="F37"/>
    </sheetView>
  </sheetViews>
  <sheetFormatPr baseColWidth="10" defaultColWidth="11.28515625" defaultRowHeight="16.5"/>
  <cols>
    <col min="1" max="1" width="2.140625" style="92" customWidth="1"/>
    <col min="2" max="2" width="28.28515625" style="92" customWidth="1"/>
    <col min="3" max="6" width="16.7109375" style="92" customWidth="1"/>
    <col min="7" max="7" width="79" style="92" customWidth="1"/>
    <col min="8" max="16384" width="11.28515625" style="92"/>
  </cols>
  <sheetData>
    <row r="1" spans="1:7" s="109" customFormat="1" ht="18">
      <c r="A1" s="1067" t="str">
        <f>'ETCA-I-01'!A1</f>
        <v>Instituto de Capacitacion Para el Trabajo del Estado de Sonora</v>
      </c>
      <c r="B1" s="1067"/>
      <c r="C1" s="1067"/>
      <c r="D1" s="1067"/>
      <c r="E1" s="1067"/>
      <c r="F1" s="1067"/>
      <c r="G1" s="411"/>
    </row>
    <row r="2" spans="1:7" s="151" customFormat="1" ht="15.75">
      <c r="A2" s="1067" t="s">
        <v>6</v>
      </c>
      <c r="B2" s="1067"/>
      <c r="C2" s="1067"/>
      <c r="D2" s="1067"/>
      <c r="E2" s="1067"/>
      <c r="F2" s="1067"/>
    </row>
    <row r="3" spans="1:7" s="151" customFormat="1">
      <c r="A3" s="1068" t="str">
        <f>'ETCA-I-03'!A3:D3</f>
        <v>Del 01 de Enero al 30 de Junio de 2020</v>
      </c>
      <c r="B3" s="1068"/>
      <c r="C3" s="1068"/>
      <c r="D3" s="1068"/>
      <c r="E3" s="1068"/>
      <c r="F3" s="1068"/>
    </row>
    <row r="4" spans="1:7" s="153" customFormat="1" ht="17.25" thickBot="1">
      <c r="A4" s="152"/>
      <c r="B4" s="152"/>
      <c r="C4" s="1069" t="s">
        <v>926</v>
      </c>
      <c r="D4" s="1069"/>
      <c r="E4" s="40"/>
      <c r="F4" s="152"/>
    </row>
    <row r="5" spans="1:7" s="161" customFormat="1" ht="37.5" customHeight="1" thickBot="1">
      <c r="A5" s="1080" t="s">
        <v>278</v>
      </c>
      <c r="B5" s="1081"/>
      <c r="C5" s="159" t="s">
        <v>279</v>
      </c>
      <c r="D5" s="159" t="s">
        <v>280</v>
      </c>
      <c r="E5" s="159" t="s">
        <v>281</v>
      </c>
      <c r="F5" s="160" t="s">
        <v>282</v>
      </c>
    </row>
    <row r="6" spans="1:7">
      <c r="A6" s="1074"/>
      <c r="B6" s="1075"/>
      <c r="C6" s="162"/>
      <c r="D6" s="162"/>
      <c r="E6" s="163"/>
      <c r="F6" s="164"/>
    </row>
    <row r="7" spans="1:7">
      <c r="A7" s="1076" t="s">
        <v>283</v>
      </c>
      <c r="B7" s="1077"/>
      <c r="C7" s="165"/>
      <c r="D7" s="165"/>
      <c r="E7" s="165"/>
      <c r="F7" s="166"/>
    </row>
    <row r="8" spans="1:7">
      <c r="A8" s="1078" t="s">
        <v>284</v>
      </c>
      <c r="B8" s="1079"/>
      <c r="C8" s="165"/>
      <c r="D8" s="165"/>
      <c r="E8" s="165"/>
      <c r="F8" s="166"/>
    </row>
    <row r="9" spans="1:7">
      <c r="A9" s="1070" t="s">
        <v>285</v>
      </c>
      <c r="B9" s="1071"/>
      <c r="C9" s="167"/>
      <c r="D9" s="167"/>
      <c r="E9" s="180">
        <f>SUM(E10:E12)</f>
        <v>0</v>
      </c>
      <c r="F9" s="181">
        <f>SUM(F10:F12)</f>
        <v>0</v>
      </c>
    </row>
    <row r="10" spans="1:7">
      <c r="A10" s="629"/>
      <c r="B10" s="169" t="s">
        <v>286</v>
      </c>
      <c r="C10" s="167"/>
      <c r="D10" s="167"/>
      <c r="E10" s="167">
        <v>0</v>
      </c>
      <c r="F10" s="168">
        <v>0</v>
      </c>
    </row>
    <row r="11" spans="1:7">
      <c r="A11" s="170"/>
      <c r="B11" s="169" t="s">
        <v>287</v>
      </c>
      <c r="C11" s="171"/>
      <c r="D11" s="171"/>
      <c r="E11" s="171"/>
      <c r="F11" s="172"/>
    </row>
    <row r="12" spans="1:7">
      <c r="A12" s="170"/>
      <c r="B12" s="169" t="s">
        <v>288</v>
      </c>
      <c r="C12" s="171"/>
      <c r="D12" s="171"/>
      <c r="E12" s="171"/>
      <c r="F12" s="172"/>
    </row>
    <row r="13" spans="1:7">
      <c r="A13" s="170"/>
      <c r="B13" s="173"/>
      <c r="C13" s="171"/>
      <c r="D13" s="171"/>
      <c r="E13" s="171"/>
      <c r="F13" s="172"/>
    </row>
    <row r="14" spans="1:7">
      <c r="A14" s="1070" t="s">
        <v>289</v>
      </c>
      <c r="B14" s="1071"/>
      <c r="C14" s="167"/>
      <c r="D14" s="167"/>
      <c r="E14" s="180">
        <f>SUM(E15:E18)</f>
        <v>0</v>
      </c>
      <c r="F14" s="181">
        <f>SUM(F15:F18)</f>
        <v>0</v>
      </c>
    </row>
    <row r="15" spans="1:7">
      <c r="A15" s="170"/>
      <c r="B15" s="169" t="s">
        <v>290</v>
      </c>
      <c r="C15" s="171"/>
      <c r="D15" s="171"/>
      <c r="E15" s="171">
        <v>0</v>
      </c>
      <c r="F15" s="172"/>
    </row>
    <row r="16" spans="1:7">
      <c r="A16" s="629"/>
      <c r="B16" s="169" t="s">
        <v>291</v>
      </c>
      <c r="C16" s="171"/>
      <c r="D16" s="171"/>
      <c r="E16" s="171"/>
      <c r="F16" s="172"/>
    </row>
    <row r="17" spans="1:7">
      <c r="A17" s="629"/>
      <c r="B17" s="169" t="s">
        <v>287</v>
      </c>
      <c r="C17" s="167"/>
      <c r="D17" s="167"/>
      <c r="E17" s="167"/>
      <c r="F17" s="168"/>
    </row>
    <row r="18" spans="1:7">
      <c r="A18" s="170"/>
      <c r="B18" s="169" t="s">
        <v>288</v>
      </c>
      <c r="C18" s="171"/>
      <c r="D18" s="171"/>
      <c r="E18" s="171"/>
      <c r="F18" s="172"/>
    </row>
    <row r="19" spans="1:7">
      <c r="A19" s="629"/>
      <c r="B19" s="630"/>
      <c r="C19" s="167"/>
      <c r="D19" s="167"/>
      <c r="E19" s="167"/>
      <c r="F19" s="168"/>
    </row>
    <row r="20" spans="1:7">
      <c r="A20" s="174"/>
      <c r="B20" s="175" t="s">
        <v>292</v>
      </c>
      <c r="C20" s="165"/>
      <c r="D20" s="165"/>
      <c r="E20" s="182">
        <f>E9+E14</f>
        <v>0</v>
      </c>
      <c r="F20" s="183">
        <f>F9+F14</f>
        <v>0</v>
      </c>
      <c r="G20" s="313"/>
    </row>
    <row r="21" spans="1:7">
      <c r="A21" s="174"/>
      <c r="B21" s="175"/>
      <c r="C21" s="176"/>
      <c r="D21" s="176"/>
      <c r="E21" s="176"/>
      <c r="F21" s="177"/>
    </row>
    <row r="22" spans="1:7">
      <c r="A22" s="1078" t="s">
        <v>293</v>
      </c>
      <c r="B22" s="1079"/>
      <c r="C22" s="165"/>
      <c r="D22" s="165"/>
      <c r="E22" s="165"/>
      <c r="F22" s="166"/>
    </row>
    <row r="23" spans="1:7">
      <c r="A23" s="1070" t="s">
        <v>285</v>
      </c>
      <c r="B23" s="1071"/>
      <c r="C23" s="167"/>
      <c r="D23" s="167"/>
      <c r="E23" s="180">
        <f>SUM(E24:E26)</f>
        <v>0</v>
      </c>
      <c r="F23" s="181">
        <f>SUM(F24:F26)</f>
        <v>0</v>
      </c>
    </row>
    <row r="24" spans="1:7">
      <c r="A24" s="629"/>
      <c r="B24" s="169" t="s">
        <v>286</v>
      </c>
      <c r="C24" s="167"/>
      <c r="D24" s="167"/>
      <c r="E24" s="167"/>
      <c r="F24" s="168"/>
    </row>
    <row r="25" spans="1:7">
      <c r="A25" s="170"/>
      <c r="B25" s="169" t="s">
        <v>287</v>
      </c>
      <c r="C25" s="171"/>
      <c r="D25" s="171"/>
      <c r="E25" s="171"/>
      <c r="F25" s="172"/>
    </row>
    <row r="26" spans="1:7">
      <c r="A26" s="170"/>
      <c r="B26" s="169" t="s">
        <v>288</v>
      </c>
      <c r="C26" s="171"/>
      <c r="D26" s="171"/>
      <c r="E26" s="171"/>
      <c r="F26" s="172"/>
    </row>
    <row r="27" spans="1:7">
      <c r="A27" s="170"/>
      <c r="B27" s="173"/>
      <c r="C27" s="171"/>
      <c r="D27" s="171"/>
      <c r="E27" s="171"/>
      <c r="F27" s="172"/>
    </row>
    <row r="28" spans="1:7">
      <c r="A28" s="1070" t="s">
        <v>289</v>
      </c>
      <c r="B28" s="1071"/>
      <c r="C28" s="167"/>
      <c r="D28" s="167"/>
      <c r="E28" s="180">
        <f>SUM(E29:E32)</f>
        <v>0</v>
      </c>
      <c r="F28" s="181">
        <f>SUM(F29:F32)</f>
        <v>0</v>
      </c>
    </row>
    <row r="29" spans="1:7">
      <c r="A29" s="170"/>
      <c r="B29" s="169" t="s">
        <v>290</v>
      </c>
      <c r="C29" s="171"/>
      <c r="D29" s="171"/>
      <c r="E29" s="171"/>
      <c r="F29" s="172"/>
    </row>
    <row r="30" spans="1:7">
      <c r="A30" s="629"/>
      <c r="B30" s="169" t="s">
        <v>291</v>
      </c>
      <c r="C30" s="171"/>
      <c r="D30" s="171"/>
      <c r="E30" s="171"/>
      <c r="F30" s="172"/>
    </row>
    <row r="31" spans="1:7">
      <c r="A31" s="629"/>
      <c r="B31" s="169" t="s">
        <v>287</v>
      </c>
      <c r="C31" s="167"/>
      <c r="D31" s="167"/>
      <c r="E31" s="167"/>
      <c r="F31" s="168"/>
    </row>
    <row r="32" spans="1:7">
      <c r="A32" s="170"/>
      <c r="B32" s="169" t="s">
        <v>288</v>
      </c>
      <c r="C32" s="171"/>
      <c r="D32" s="171"/>
      <c r="E32" s="171"/>
      <c r="F32" s="172"/>
    </row>
    <row r="33" spans="1:7">
      <c r="A33" s="629"/>
      <c r="B33" s="630"/>
      <c r="C33" s="167"/>
      <c r="D33" s="167"/>
      <c r="E33" s="167"/>
      <c r="F33" s="168"/>
    </row>
    <row r="34" spans="1:7">
      <c r="A34" s="174"/>
      <c r="B34" s="175" t="s">
        <v>294</v>
      </c>
      <c r="C34" s="165"/>
      <c r="D34" s="165"/>
      <c r="E34" s="182">
        <f>E23+E28</f>
        <v>0</v>
      </c>
      <c r="F34" s="183">
        <f>F23+F28</f>
        <v>0</v>
      </c>
      <c r="G34" s="313"/>
    </row>
    <row r="35" spans="1:7">
      <c r="A35" s="170"/>
      <c r="B35" s="173"/>
      <c r="C35" s="171"/>
      <c r="D35" s="171"/>
      <c r="E35" s="171"/>
      <c r="F35" s="172"/>
    </row>
    <row r="36" spans="1:7">
      <c r="A36" s="170"/>
      <c r="B36" s="169" t="s">
        <v>295</v>
      </c>
      <c r="C36" s="171"/>
      <c r="D36" s="171"/>
      <c r="E36" s="171">
        <v>13345149.35</v>
      </c>
      <c r="F36" s="172">
        <v>5449355.25</v>
      </c>
    </row>
    <row r="37" spans="1:7">
      <c r="A37" s="170"/>
      <c r="B37" s="173"/>
      <c r="C37" s="171"/>
      <c r="D37" s="171"/>
      <c r="E37" s="171"/>
      <c r="F37" s="172"/>
    </row>
    <row r="38" spans="1:7">
      <c r="A38" s="629"/>
      <c r="B38" s="630" t="s">
        <v>296</v>
      </c>
      <c r="C38" s="165" t="s">
        <v>1209</v>
      </c>
      <c r="D38" s="165" t="s">
        <v>1210</v>
      </c>
      <c r="E38" s="182">
        <f>E36+E34+E20</f>
        <v>13345149.35</v>
      </c>
      <c r="F38" s="183">
        <f>F36+F34+F20</f>
        <v>5449355.25</v>
      </c>
      <c r="G38" s="313" t="str">
        <f>IF((F38-'ETCA-I-01'!F31)&gt;0.9,"ERROR!!!!!, NO COINCIDE CON LO REPORTADO EN EL ETCA-I-01 EN EL MISMO RUBRO","")</f>
        <v/>
      </c>
    </row>
    <row r="39" spans="1:7" ht="5.25" customHeight="1" thickBot="1">
      <c r="A39" s="1072"/>
      <c r="B39" s="1073"/>
      <c r="C39" s="178"/>
      <c r="D39" s="178"/>
      <c r="E39" s="178"/>
      <c r="F39" s="179"/>
    </row>
    <row r="40" spans="1:7" ht="11.1" customHeight="1">
      <c r="A40" s="108" t="s">
        <v>238</v>
      </c>
      <c r="F40" s="477"/>
    </row>
    <row r="41" spans="1:7" ht="11.1" customHeight="1">
      <c r="A41" s="108"/>
      <c r="F41" s="477"/>
    </row>
    <row r="42" spans="1:7" ht="11.1" customHeight="1">
      <c r="A42" s="108"/>
      <c r="F42" s="477"/>
    </row>
    <row r="43" spans="1:7" ht="11.1" customHeight="1">
      <c r="A43" s="477"/>
      <c r="B43" s="477"/>
      <c r="C43" s="477"/>
      <c r="D43" s="477"/>
      <c r="E43" s="477"/>
      <c r="F43" s="477"/>
    </row>
    <row r="44" spans="1:7" ht="11.1" customHeight="1">
      <c r="A44" s="477"/>
      <c r="B44" s="477"/>
      <c r="C44" s="477"/>
      <c r="D44" s="477"/>
      <c r="E44" s="477"/>
      <c r="F44" s="477"/>
    </row>
    <row r="45" spans="1:7" ht="11.1" customHeight="1">
      <c r="A45" s="477"/>
      <c r="B45" s="477" t="s">
        <v>239</v>
      </c>
      <c r="C45" s="477"/>
      <c r="D45" s="477"/>
      <c r="E45" s="477"/>
      <c r="F45" s="477"/>
    </row>
    <row r="46" spans="1:7" ht="11.1" customHeight="1">
      <c r="A46" s="477"/>
      <c r="B46" s="477"/>
      <c r="C46" s="477"/>
      <c r="D46" s="477"/>
      <c r="E46" s="477"/>
      <c r="F46" s="477"/>
    </row>
    <row r="47" spans="1:7">
      <c r="A47" s="475" t="s">
        <v>239</v>
      </c>
      <c r="B47" s="475"/>
      <c r="C47" s="475"/>
      <c r="D47" s="475"/>
      <c r="E47" s="475"/>
      <c r="F47" s="475"/>
    </row>
  </sheetData>
  <sheetProtection password="C195" sheet="1" formatColumns="0" formatRows="0"/>
  <mergeCells count="14">
    <mergeCell ref="A5:B5"/>
    <mergeCell ref="A1:F1"/>
    <mergeCell ref="A2:F2"/>
    <mergeCell ref="A3:F3"/>
    <mergeCell ref="C4:D4"/>
    <mergeCell ref="A23:B23"/>
    <mergeCell ref="A28:B28"/>
    <mergeCell ref="A39:B39"/>
    <mergeCell ref="A6:B6"/>
    <mergeCell ref="A7:B7"/>
    <mergeCell ref="A8:B8"/>
    <mergeCell ref="A9:B9"/>
    <mergeCell ref="A14:B14"/>
    <mergeCell ref="A22:B22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34</vt:i4>
      </vt:variant>
    </vt:vector>
  </HeadingPairs>
  <TitlesOfParts>
    <vt:vector size="74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Notas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ANEXO A</vt:lpstr>
      <vt:lpstr>ANEXO B</vt:lpstr>
      <vt:lpstr>ANEXO C</vt:lpstr>
      <vt:lpstr>'ANEXO B'!Área_de_impresión</vt:lpstr>
      <vt:lpstr>'ETCA-I-01'!Área_de_impresión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'ETCA-I-11'!Área_de_impresión</vt:lpstr>
      <vt:lpstr>'ETCA-II-01'!Área_de_impresión</vt:lpstr>
      <vt:lpstr>'ETCA-II-03'!Área_de_impresión</vt:lpstr>
      <vt:lpstr>'ETCA-II-06'!Área_de_impresión</vt:lpstr>
      <vt:lpstr>'ETCA-II-07'!Área_de_impresión</vt:lpstr>
      <vt:lpstr>'ETCA-II-09'!Área_de_impresión</vt:lpstr>
      <vt:lpstr>'ETCA-II-10'!Área_de_impresión</vt:lpstr>
      <vt:lpstr>'ETCA-II-11'!Área_de_impresión</vt:lpstr>
      <vt:lpstr>'ETCA-II-13'!Área_de_impresión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'ETCA-III-05'!Área_de_impresión</vt:lpstr>
      <vt:lpstr>'ETCA-IV-01'!Área_de_impresión</vt:lpstr>
      <vt:lpstr>'ETCA-IV-03'!Área_de_impresión</vt:lpstr>
      <vt:lpstr>'Lista  FORMATOS  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'ETCA-II-05'!Títulos_a_imprimir</vt:lpstr>
      <vt:lpstr>'ETCA-II-12'!Títulos_a_imprimir</vt:lpstr>
      <vt:lpstr>'ETCA-II-13'!Títulos_a_imprimir</vt:lpstr>
      <vt:lpstr>'ETCA-III-04'!Títulos_a_imprimir</vt:lpstr>
      <vt:lpstr>'ETCA-III-05'!Títulos_a_imprimir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MARIA</cp:lastModifiedBy>
  <cp:revision/>
  <cp:lastPrinted>2020-07-13T23:26:46Z</cp:lastPrinted>
  <dcterms:created xsi:type="dcterms:W3CDTF">2014-03-28T01:13:38Z</dcterms:created>
  <dcterms:modified xsi:type="dcterms:W3CDTF">2020-07-14T00:12:15Z</dcterms:modified>
</cp:coreProperties>
</file>